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drawings/drawing3.xml" ContentType="application/vnd.openxmlformats-officedocument.drawing+xml"/>
  <Override PartName="/xl/comments3.xml" ContentType="application/vnd.openxmlformats-officedocument.spreadsheetml.comments+xml"/>
  <Override PartName="/xl/threadedComments/threadedComment3.xml" ContentType="application/vnd.ms-excel.threaded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threadedComments/threadedComment4.xml" ContentType="application/vnd.ms-excel.threadedcomments+xml"/>
  <Override PartName="/xl/drawings/drawing9.xml" ContentType="application/vnd.openxmlformats-officedocument.drawing+xml"/>
  <Override PartName="/xl/comments5.xml" ContentType="application/vnd.openxmlformats-officedocument.spreadsheetml.comments+xml"/>
  <Override PartName="/xl/threadedComments/threadedComment5.xml" ContentType="application/vnd.ms-excel.threadedcomments+xml"/>
  <Override PartName="/xl/drawings/drawing10.xml" ContentType="application/vnd.openxmlformats-officedocument.drawing+xml"/>
  <Override PartName="/xl/comments6.xml" ContentType="application/vnd.openxmlformats-officedocument.spreadsheetml.comments+xml"/>
  <Override PartName="/xl/threadedComments/threadedComment6.xml" ContentType="application/vnd.ms-excel.threadedcomments+xml"/>
  <Override PartName="/xl/drawings/drawing11.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https://eadres-my.sharepoint.com/personal/norela_briceno_adres_gov_co/Documents/Documents/Plan de Acción Integrado/Plan de Acción 2025/Seguimiento/"/>
    </mc:Choice>
  </mc:AlternateContent>
  <xr:revisionPtr revIDLastSave="3041" documentId="8_{82B4CA92-4F07-42E8-8A00-188114FE2D97}" xr6:coauthVersionLast="47" xr6:coauthVersionMax="47" xr10:uidLastSave="{1DAE98EA-96DF-4EB6-A6A1-D036883C73EF}"/>
  <bookViews>
    <workbookView xWindow="-120" yWindow="-120" windowWidth="29040" windowHeight="15720" firstSheet="1" activeTab="2" xr2:uid="{00000000-000D-0000-FFFF-FFFF00000000}"/>
  </bookViews>
  <sheets>
    <sheet name="Funciones" sheetId="6" state="hidden" r:id="rId1"/>
    <sheet name="Plan Estratégico" sheetId="21" r:id="rId2"/>
    <sheet name="Avance por actividad" sheetId="22" r:id="rId3"/>
    <sheet name="PAIA OCI" sheetId="10" state="hidden" r:id="rId4"/>
    <sheet name="Avance por planes Decreto 612" sheetId="15" r:id="rId5"/>
    <sheet name="Avance por estrategias" sheetId="16" r:id="rId6"/>
    <sheet name="Avance por objetivo" sheetId="17" r:id="rId7"/>
    <sheet name="Diccionario de datos" sheetId="2" r:id="rId8"/>
    <sheet name="Listas" sheetId="4" state="hidden" r:id="rId9"/>
    <sheet name="PAIA - GDOC" sheetId="12" state="hidden" r:id="rId10"/>
    <sheet name="PAIA - GCON" sheetId="11" state="hidden" r:id="rId11"/>
    <sheet name="PAIA OAPCR" sheetId="9" state="hidden" r:id="rId12"/>
    <sheet name="Funciones por Dependencia" sheetId="7" state="hidden" r:id="rId13"/>
  </sheets>
  <externalReferences>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s>
  <definedNames>
    <definedName name="_xlnm._FilterDatabase" localSheetId="2" hidden="1">'Avance por actividad'!$A$10:$BK$445</definedName>
    <definedName name="_xlnm._FilterDatabase" localSheetId="10" hidden="1">'PAIA - GCON'!$A$8:$AL$337</definedName>
    <definedName name="_xlnm._FilterDatabase" localSheetId="9" hidden="1">'PAIA - GDOC'!$A$8:$AL$337</definedName>
    <definedName name="_xlnm._FilterDatabase" localSheetId="11" hidden="1">'PAIA OAPCR'!$A$9:$AJ$306</definedName>
    <definedName name="_xlnm._FilterDatabase" localSheetId="3" hidden="1">'PAIA OCI'!$A$8:$AL$337</definedName>
    <definedName name="_xlnm._FilterDatabase" localSheetId="1" hidden="1">'Plan Estratégico'!$A$12:$AC$12</definedName>
    <definedName name="_Hlk194396255" localSheetId="2">'Avance por actividad'!$A$10</definedName>
    <definedName name="ComCinco">Listas!$S$3:$S$7</definedName>
    <definedName name="ComCuatro">Listas!$Q$3:$Q$7</definedName>
    <definedName name="ComDos">Listas!$M$3</definedName>
    <definedName name="Componentes" localSheetId="10">[1]Listas!$H$2:$H$8</definedName>
    <definedName name="Componentes" localSheetId="9">[1]Listas!$H$2:$H$8</definedName>
    <definedName name="Componentes" localSheetId="11">[2]Listas!$H$2:$H$8</definedName>
    <definedName name="Componentes" localSheetId="3">[3]Listas!$H$2:$H$8</definedName>
    <definedName name="Componentes">Listas!$H$2:$H$8</definedName>
    <definedName name="ComSeis">Listas!$U$3</definedName>
    <definedName name="ComTres">Listas!$O$3:$O$6</definedName>
    <definedName name="ComUno">Listas!$K$3:$K$7</definedName>
    <definedName name="DAF">Listas!$Z$7:$Z$13</definedName>
    <definedName name="Dependencia" localSheetId="5">[4]Listas!$AA$2:$AA$10</definedName>
    <definedName name="Dependencia" localSheetId="4">[4]Listas!$AA$2:$AA$10</definedName>
    <definedName name="Dependencia">Listas!$W$2:$W$10</definedName>
    <definedName name="Dependencias">[5]Listas!$B$5:$B$13</definedName>
    <definedName name="DG">Listas!$Z$6</definedName>
    <definedName name="DGRFS">Listas!$Z$14:$Z$15</definedName>
    <definedName name="DGTIC">Listas!$Z$2:$Z$3</definedName>
    <definedName name="Dirección_Administrativa_y_Financiera">Funciones!$B$2:$AA$2</definedName>
    <definedName name="DLYG">Listas!$Z$16:$Z$18</definedName>
    <definedName name="DOP">Listas!$Z$16:$Z$18</definedName>
    <definedName name="HOMOLOGADOS">[6]Listas!$AX$3:$AX$17</definedName>
    <definedName name="Lideres" localSheetId="5">[4]Listas!$AE$2:$AE$10</definedName>
    <definedName name="Lideres" localSheetId="4">[4]Listas!$AE$2:$AE$10</definedName>
    <definedName name="Lideres">Listas!$AA$2:$AA$10</definedName>
    <definedName name="Map_Procesos">[5]Listas!$B$18:$B$36</definedName>
    <definedName name="NA">Listas!$H$8</definedName>
    <definedName name="OAJ">Listas!$Z$19</definedName>
    <definedName name="OAPCR">Listas!$Z$4:$Z$5</definedName>
    <definedName name="ObjCinco" localSheetId="10">[1]Listas!#REF!</definedName>
    <definedName name="ObjCinco" localSheetId="9">[1]Listas!#REF!</definedName>
    <definedName name="ObjCinco" localSheetId="11">[2]Listas!#REF!</definedName>
    <definedName name="ObjCinco" localSheetId="3">[3]Listas!#REF!</definedName>
    <definedName name="ObjCinco">Listas!#REF!</definedName>
    <definedName name="ObjCuatro" localSheetId="10">[1]Listas!#REF!</definedName>
    <definedName name="ObjCuatro" localSheetId="9">[1]Listas!#REF!</definedName>
    <definedName name="ObjCuatro" localSheetId="11">[2]Listas!#REF!</definedName>
    <definedName name="ObjCuatro" localSheetId="3">[3]Listas!#REF!</definedName>
    <definedName name="ObjCuatro">Listas!#REF!</definedName>
    <definedName name="ObjDiez" localSheetId="10">[1]Listas!#REF!</definedName>
    <definedName name="ObjDiez" localSheetId="9">[1]Listas!#REF!</definedName>
    <definedName name="ObjDiez" localSheetId="11">[2]Listas!#REF!</definedName>
    <definedName name="ObjDiez" localSheetId="3">[3]Listas!#REF!</definedName>
    <definedName name="ObjDiez">Listas!#REF!</definedName>
    <definedName name="ObjDos" localSheetId="10">[1]Listas!#REF!</definedName>
    <definedName name="ObjDos" localSheetId="9">[1]Listas!#REF!</definedName>
    <definedName name="ObjDos" localSheetId="11">[2]Listas!#REF!</definedName>
    <definedName name="ObjDos" localSheetId="3">[3]Listas!#REF!</definedName>
    <definedName name="ObjDos">Listas!#REF!</definedName>
    <definedName name="ObjNueve" localSheetId="10">[1]Listas!#REF!</definedName>
    <definedName name="ObjNueve" localSheetId="9">[1]Listas!#REF!</definedName>
    <definedName name="ObjNueve" localSheetId="11">[2]Listas!#REF!</definedName>
    <definedName name="ObjNueve" localSheetId="3">[3]Listas!#REF!</definedName>
    <definedName name="ObjNueve">Listas!#REF!</definedName>
    <definedName name="ObjOcho" localSheetId="10">[1]Listas!#REF!</definedName>
    <definedName name="ObjOcho" localSheetId="9">[1]Listas!#REF!</definedName>
    <definedName name="ObjOcho" localSheetId="11">[2]Listas!#REF!</definedName>
    <definedName name="ObjOcho" localSheetId="3">[3]Listas!#REF!</definedName>
    <definedName name="ObjOcho">Listas!#REF!</definedName>
    <definedName name="ObjSeis" localSheetId="10">[1]Listas!#REF!</definedName>
    <definedName name="ObjSeis" localSheetId="9">[1]Listas!#REF!</definedName>
    <definedName name="ObjSeis" localSheetId="11">[2]Listas!#REF!</definedName>
    <definedName name="ObjSeis" localSheetId="3">[3]Listas!#REF!</definedName>
    <definedName name="ObjSeis">Listas!#REF!</definedName>
    <definedName name="ObjSiete" localSheetId="10">[1]Listas!#REF!</definedName>
    <definedName name="ObjSiete" localSheetId="9">[1]Listas!#REF!</definedName>
    <definedName name="ObjSiete" localSheetId="11">[2]Listas!#REF!</definedName>
    <definedName name="ObjSiete" localSheetId="3">[3]Listas!#REF!</definedName>
    <definedName name="ObjSiete">Listas!#REF!</definedName>
    <definedName name="ObjTres" localSheetId="10">[1]Listas!#REF!</definedName>
    <definedName name="ObjTres" localSheetId="9">[1]Listas!#REF!</definedName>
    <definedName name="ObjTres" localSheetId="11">[2]Listas!#REF!</definedName>
    <definedName name="ObjTres" localSheetId="3">[3]Listas!#REF!</definedName>
    <definedName name="ObjTres">Listas!#REF!</definedName>
    <definedName name="ObjUno" localSheetId="10">[1]Listas!#REF!</definedName>
    <definedName name="ObjUno" localSheetId="9">[1]Listas!#REF!</definedName>
    <definedName name="ObjUno" localSheetId="11">[2]Listas!#REF!</definedName>
    <definedName name="ObjUno" localSheetId="3">[3]Listas!#REF!</definedName>
    <definedName name="ObjUno">Listas!#REF!</definedName>
    <definedName name="OCI">Listas!$Z$20</definedName>
    <definedName name="PerCuatro">Listas!$E$11</definedName>
    <definedName name="PerDos">Listas!$E$5:$E$9</definedName>
    <definedName name="Perspectiva" localSheetId="5">[7]Listas!$A$2:$A$5</definedName>
    <definedName name="Perspectiva" localSheetId="4">[7]Listas!$A$2:$A$5</definedName>
    <definedName name="Perspectiva" localSheetId="10">[1]Listas!$A$2:$A$5</definedName>
    <definedName name="Perspectiva" localSheetId="9">[1]Listas!$A$2:$A$5</definedName>
    <definedName name="Perspectiva" localSheetId="11">[2]Listas!$A$2:$A$5</definedName>
    <definedName name="Perspectiva" localSheetId="3">[3]Listas!$A$2:$A$5</definedName>
    <definedName name="Perspectiva">Listas!$A$2:$A$5</definedName>
    <definedName name="PerTres">Listas!$E$10</definedName>
    <definedName name="PerUno">Listas!$E$2:$E$4</definedName>
    <definedName name="PRODUCTOS_2025">[5]Listas!$AL$4:$AL$66</definedName>
    <definedName name="UsuariosEureka" localSheetId="10">[1]Listas!#REF!</definedName>
    <definedName name="UsuariosEureka" localSheetId="9">[1]Listas!#REF!</definedName>
    <definedName name="UsuariosEureka" localSheetId="11">[2]Listas!#REF!</definedName>
    <definedName name="UsuariosEureka" localSheetId="3">[3]Listas!#REF!</definedName>
    <definedName name="UsuariosEureka">Listas!#REF!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25" roundtripDataSignature="AMtx7mgI14nFaIvt5ZGdf03hS/jwwtbcfg=="/>
    </ext>
  </extLst>
</workbook>
</file>

<file path=xl/calcChain.xml><?xml version="1.0" encoding="utf-8"?>
<calcChain xmlns="http://schemas.openxmlformats.org/spreadsheetml/2006/main">
  <c r="L430" i="22" l="1"/>
  <c r="K430" i="22"/>
  <c r="J430" i="22"/>
  <c r="I430" i="22"/>
  <c r="L429" i="22"/>
  <c r="K429" i="22"/>
  <c r="J429" i="22"/>
  <c r="I429" i="22"/>
  <c r="L428" i="22"/>
  <c r="K428" i="22"/>
  <c r="J428" i="22"/>
  <c r="I428" i="22"/>
  <c r="L427" i="22"/>
  <c r="K427" i="22"/>
  <c r="J427" i="22"/>
  <c r="I427" i="22"/>
  <c r="L298" i="22"/>
  <c r="K298" i="22"/>
  <c r="J298" i="22"/>
  <c r="I298" i="22"/>
  <c r="Y23" i="21"/>
  <c r="Y27" i="21"/>
  <c r="Y33" i="21"/>
  <c r="T283" i="9" l="1"/>
  <c r="T282" i="9"/>
  <c r="T279" i="9"/>
  <c r="T275" i="9"/>
  <c r="T274" i="9"/>
  <c r="T273" i="9"/>
  <c r="T272" i="9"/>
  <c r="T265" i="9"/>
  <c r="T254" i="9"/>
  <c r="T253" i="9"/>
  <c r="T252" i="9"/>
  <c r="T251" i="9"/>
  <c r="T250" i="9"/>
  <c r="T249" i="9"/>
  <c r="T248" i="9"/>
  <c r="T247" i="9"/>
  <c r="T246" i="9"/>
  <c r="T245" i="9"/>
  <c r="T244" i="9"/>
  <c r="T243" i="9"/>
  <c r="T242" i="9"/>
  <c r="T241" i="9"/>
  <c r="T240" i="9"/>
  <c r="T239" i="9"/>
  <c r="T238" i="9"/>
  <c r="T237" i="9"/>
  <c r="T236" i="9"/>
  <c r="T235" i="9"/>
  <c r="T234" i="9"/>
  <c r="T231" i="9"/>
  <c r="T230" i="9"/>
  <c r="T229" i="9"/>
  <c r="T228" i="9"/>
  <c r="T227" i="9"/>
  <c r="T226" i="9"/>
  <c r="T225" i="9"/>
  <c r="T224" i="9"/>
  <c r="T223" i="9"/>
  <c r="T222" i="9"/>
  <c r="T205" i="9"/>
  <c r="T204" i="9"/>
  <c r="T203" i="9"/>
  <c r="T202" i="9"/>
  <c r="T201" i="9"/>
  <c r="T200" i="9"/>
  <c r="T199" i="9"/>
  <c r="T198" i="9"/>
  <c r="T197" i="9"/>
  <c r="T196" i="9"/>
  <c r="T195" i="9"/>
  <c r="T194" i="9"/>
  <c r="T193" i="9"/>
  <c r="T192" i="9"/>
  <c r="T191" i="9"/>
  <c r="T158" i="9"/>
  <c r="T142" i="9"/>
  <c r="T140" i="9"/>
  <c r="T137" i="9"/>
  <c r="T107" i="9"/>
  <c r="A37" i="7" l="1"/>
  <c r="A36" i="7"/>
  <c r="A35" i="7"/>
  <c r="A34" i="7"/>
  <c r="A33" i="7"/>
  <c r="A32" i="7"/>
  <c r="A31" i="7"/>
  <c r="A30" i="7"/>
  <c r="A29" i="7"/>
  <c r="A28" i="7"/>
  <c r="A27" i="7"/>
  <c r="A25" i="7"/>
  <c r="A26" i="7"/>
  <c r="A24" i="7"/>
  <c r="A23" i="7"/>
  <c r="A22" i="7"/>
  <c r="A21" i="7"/>
  <c r="A20" i="7"/>
  <c r="A19" i="7"/>
  <c r="A18" i="7"/>
  <c r="A17" i="7"/>
  <c r="A16" i="7"/>
  <c r="A15" i="7"/>
  <c r="A14" i="7"/>
  <c r="A13" i="7"/>
  <c r="A12" i="7"/>
  <c r="D37" i="7"/>
  <c r="D36" i="7"/>
  <c r="D35" i="7"/>
  <c r="D34" i="7"/>
  <c r="D33" i="7"/>
  <c r="D32" i="7"/>
  <c r="D31" i="7"/>
  <c r="D30" i="7"/>
  <c r="D29" i="7"/>
  <c r="D28" i="7"/>
  <c r="D27" i="7"/>
  <c r="D26" i="7"/>
  <c r="D25" i="7"/>
  <c r="D24" i="7"/>
  <c r="D23" i="7"/>
  <c r="D22" i="7"/>
  <c r="D21" i="7"/>
  <c r="D20" i="7"/>
  <c r="D19" i="7"/>
  <c r="D18" i="7"/>
  <c r="D17" i="7"/>
  <c r="D16" i="7"/>
  <c r="D15" i="7"/>
  <c r="D14" i="7"/>
  <c r="D13" i="7"/>
  <c r="D147" i="22" l="1"/>
  <c r="D157" i="22"/>
  <c r="D201" i="22"/>
  <c r="D146" i="22"/>
  <c r="D200" i="2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tc={552F77FA-A4FE-48FC-AFFA-491BA0A94498}</author>
  </authors>
  <commentList>
    <comment ref="K90" authorId="0" shapeId="0" xr:uid="{552F77FA-A4FE-48FC-AFFA-491BA0A94498}">
      <text>
        <t>[Comentario encadenado]
Su versión de Excel le permite leer este comentario encadenado; sin embargo, las ediciones que se apliquen se quitarán si el archivo se abre en una versión más reciente de Excel. Más información: https://go.microsoft.com/fwlink/?linkid=870924
Comentario:
    Equipo de Comunicaciones y DAFP</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tc={4E0B8A41-809B-4F11-9A44-ECFBE2ED0890}</author>
    <author>Diana Esperanza Torres Rodriguez</author>
    <author>tc={CE62C15B-40F3-4C03-A4A7-479307C3DE02}</author>
    <author>tc={D4CD8BE8-C04D-4927-9991-EB5846058F74}</author>
    <author>tc={0421D960-786A-47F8-97EC-44F77D8FB7FF}</author>
    <author>tc={9C881D23-5E02-44D3-8D7A-B0AF982BD2AB}</author>
    <author>tc={341886D8-ABE6-48C1-A241-26730854DCD6}</author>
    <author>tc={B4868962-5420-42CF-8E7A-2C526E9794E5}</author>
    <author>tc={49F6577B-C34D-4B7D-BF06-B419C870F48B}</author>
    <author>tc={4337B286-8B07-49DE-80A4-F4909D2B1B82}</author>
    <author>tc={2EF25DE7-35D2-4449-B563-D9E43B9CE5B4}</author>
    <author>tc={5541213C-D3B3-41CA-93DB-CC03CC6D2004}</author>
    <author>tc={502FC2E5-5021-4CFD-BCEC-EA54858E5D4C}</author>
    <author>tc={B4866605-97CB-46D9-9202-C77748BB673F}</author>
    <author>tc={73E29AEF-C1B4-4D14-A8F6-773ACD3BA6B3}</author>
  </authors>
  <commentList>
    <comment ref="BJ9" authorId="0" shapeId="0" xr:uid="{4E0B8A41-809B-4F11-9A44-ECFBE2ED0890}">
      <text>
        <t>[Comentario encadenado]
Su versión de Excel le permite leer este comentario encadenado; sin embargo, las ediciones que se apliquen se quitarán si el archivo se abre en una versión más reciente de Excel. Más información: https://go.microsoft.com/fwlink/?linkid=870924
Comentario:
    Nota: En la formulación del paia se debe incluir este tema.Reunión de control interno hoy 27 de diciembre.Decreto 1122 del 2024 programa de transparencia y ética pública (para estreucturar el programa y definida)</t>
      </text>
    </comment>
    <comment ref="N10" authorId="1" shapeId="0" xr:uid="{A69D375D-08CE-4E0D-8130-FC2E36EC67DD}">
      <text>
        <r>
          <rPr>
            <sz val="11"/>
            <color rgb="FF000000"/>
            <rFont val="Calibri"/>
            <family val="2"/>
          </rPr>
          <t>En este campo " se debe elegir el producto que considere que esta alineado al objeto contractual de la Línea del Plan Anual de Adquisiciones PAA que está diligenciando. De no encontrarse un "Producto Intermedio" que se ajuste a la línea del PAA podrá diligenciarlo con N/A; sin embargo, tenga en cuenta que si esto sucede, deberá diligenciar los campos: Cod Obj Est; OBJETIVOS ESTRATEGICOS; ESTRATEGÍA y LÍDER ESTRATEGÍA.</t>
        </r>
      </text>
    </comment>
    <comment ref="R10" authorId="1" shapeId="0" xr:uid="{9F0F5AC5-2434-43C8-B073-8F08D7AFFEF6}">
      <text>
        <r>
          <rPr>
            <sz val="11"/>
            <color rgb="FF000000"/>
            <rFont val="Calibri"/>
            <family val="2"/>
          </rPr>
          <t xml:space="preserve">Proponga actividades macro alineados con el producto de la columna "J y K"; proponga un máximo de 5 actividades separadas por punto y coma ";". Se sugiere iniciar cada actividad con ar, er, ir, or </t>
        </r>
      </text>
    </comment>
    <comment ref="X10" authorId="1" shapeId="0" xr:uid="{19A0CD89-9C0C-41D3-8212-314707F96D96}">
      <text>
        <r>
          <rPr>
            <sz val="11"/>
            <color rgb="FF000000"/>
            <rFont val="Calibri"/>
            <family val="2"/>
          </rPr>
          <t xml:space="preserve">Identifique un indicador que mida la generación o entrega del bien y/o servicio, cumpliendo con los atributos de calidad que sean definidos para la consecución del producto; se sugiere seguir la metodología SMART ( i) Especifico; Se debe tener un objetivo claro, que se desea alcanzar; ii) Medible ;Debe ser cuantificable las variables que se definan deben tener la capacidad de ser medidas para evaluar el progreso , iii) Alcanzable, debe ser alcanzable pero al mismo tiempo retador iv)  Relevante Debe  tener impacto en los resultados  y v) Temporal ; se deberá establecer un plazo de su ejecución.
</t>
        </r>
        <r>
          <rPr>
            <sz val="11"/>
            <color rgb="FF000000"/>
            <rFont val="Calibri"/>
            <family val="2"/>
          </rPr>
          <t>La identificación del indicador se realizará por producto estratégico definido; no por productos intermedios</t>
        </r>
      </text>
    </comment>
    <comment ref="Y10" authorId="1" shapeId="0" xr:uid="{FAF2AA5A-F87E-4FCE-96CA-D27FCEA0EBB4}">
      <text>
        <r>
          <rPr>
            <sz val="11"/>
            <color theme="1"/>
            <rFont val="Calibri"/>
            <family val="2"/>
            <scheme val="minor"/>
          </rPr>
          <t>Se deberá identificar la expresión matemática por el cual se calcula el indicador ; las variables que se definan deberán tener relación y ser coherentes con lo que se desea medir y lo que se a definido en el nombre del indicador, dado lo anterior se sugiere utilizar el formato GEDO-FR10 "Hoja de Vida del Indicador</t>
        </r>
      </text>
    </comment>
    <comment ref="Z10" authorId="1" shapeId="0" xr:uid="{D04D01C0-D66C-4473-AE9C-197BB930B823}">
      <text>
        <r>
          <rPr>
            <sz val="11"/>
            <color theme="1"/>
            <rFont val="Calibri"/>
            <family val="2"/>
            <scheme val="minor"/>
          </rPr>
          <t>Es el resultado que se espera obtener a corto o mediano plazo;  es muy importante que sea alcanzable, asumible, retador y medible , estas metas deberán expresarse en unidad de medida ya sea ( porcentaje, días, promedio, entre otras)</t>
        </r>
      </text>
    </comment>
    <comment ref="M262" authorId="2" shapeId="0" xr:uid="{CE62C15B-40F3-4C03-A4A7-479307C3DE02}">
      <text>
        <t>[Comentario encadenado]
Su versión de Excel le permite leer este comentario encadenado; sin embargo, las ediciones que se apliquen se quitarán si el archivo se abre en una versión más reciente de Excel. Más información: https://go.microsoft.com/fwlink/?linkid=870924
Comentario:
    De acuerdo con mesas de trabajo ,como quedo planeado en el PEI quedo mal,  por que no es solo para reclamaciones se esta abordando desde los regímenes contributivo y subsidiado y demas</t>
      </text>
    </comment>
    <comment ref="M271" authorId="3" shapeId="0" xr:uid="{D4CD8BE8-C04D-4927-9991-EB5846058F74}">
      <text>
        <t>[Comentario encadenado]
Su versión de Excel le permite leer este comentario encadenado; sin embargo, las ediciones que se apliquen se quitarán si el archivo se abre en una versión más reciente de Excel. Más información: https://go.microsoft.com/fwlink/?linkid=870924
Comentario:
    Se solicita la modificación de este producto que es mas coherente con el resultado que se desea obtener , en el plan estratégico quedo como producto un informe , pero se ve mas coherente, este que se esta asociando</t>
      </text>
    </comment>
    <comment ref="M272" authorId="4" shapeId="0" xr:uid="{0421D960-786A-47F8-97EC-44F77D8FB7FF}">
      <text>
        <t>[Comentario encadenado]
Su versión de Excel le permite leer este comentario encadenado; sin embargo, las ediciones que se apliquen se quitarán si el archivo se abre en una versión más reciente de Excel. Más información: https://go.microsoft.com/fwlink/?linkid=870924
Comentario:
    Se solicita la modificación de este producto que es mas coherente con el resultado que se desea obtener , en el plan estratégico quedo como producto un informe , pero se ve mas coherente, este que se esta asociando</t>
      </text>
    </comment>
    <comment ref="M273" authorId="5" shapeId="0" xr:uid="{9C881D23-5E02-44D3-8D7A-B0AF982BD2AB}">
      <text>
        <t>[Comentario encadenado]
Su versión de Excel le permite leer este comentario encadenado; sin embargo, las ediciones que se apliquen se quitarán si el archivo se abre en una versión más reciente de Excel. Más información: https://go.microsoft.com/fwlink/?linkid=870924
Comentario:
    Se solicita la modificación de este producto que es mas coherente con el resultado que se desea obtener , en el plan estratégico quedo como producto un informe , pero se ve mas coherente, este que se esta asociando</t>
      </text>
    </comment>
    <comment ref="M274" authorId="6" shapeId="0" xr:uid="{341886D8-ABE6-48C1-A241-26730854DCD6}">
      <text>
        <t>[Comentario encadenado]
Su versión de Excel le permite leer este comentario encadenado; sin embargo, las ediciones que se apliquen se quitarán si el archivo se abre en una versión más reciente de Excel. Más información: https://go.microsoft.com/fwlink/?linkid=870924
Comentario:
    Se solicita la modificación de este producto que es mas coherente con el resultado que se desea obtener , en el plan estratégico quedo como producto un informe , pero se ve mas coherente, este que se esta asociando</t>
      </text>
    </comment>
    <comment ref="M275" authorId="7" shapeId="0" xr:uid="{B4868962-5420-42CF-8E7A-2C526E9794E5}">
      <text>
        <t>[Comentario encadenado]
Su versión de Excel le permite leer este comentario encadenado; sin embargo, las ediciones que se apliquen se quitarán si el archivo se abre en una versión más reciente de Excel. Más información: https://go.microsoft.com/fwlink/?linkid=870924
Comentario:
    Se solicita la modificación de este producto que es mas coherente con el resultado que se desea obtener , en el plan estratégico quedo como producto un informe , pero se ve mas coherente, este que se esta asociando</t>
      </text>
    </comment>
    <comment ref="M276" authorId="8" shapeId="0" xr:uid="{49F6577B-C34D-4B7D-BF06-B419C870F48B}">
      <text>
        <t>[Comentario encadenado]
Su versión de Excel le permite leer este comentario encadenado; sin embargo, las ediciones que se apliquen se quitarán si el archivo se abre en una versión más reciente de Excel. Más información: https://go.microsoft.com/fwlink/?linkid=870924
Comentario:
    Se solicita la modificación de este producto que es mas coherente con el resultado que se desea obtener , en el plan estratégico quedo como producto un informe , pero se ve mas coherente, este que se esta asociando</t>
      </text>
    </comment>
    <comment ref="M277" authorId="9" shapeId="0" xr:uid="{4337B286-8B07-49DE-80A4-F4909D2B1B82}">
      <text>
        <t>[Comentario encadenado]
Su versión de Excel le permite leer este comentario encadenado; sin embargo, las ediciones que se apliquen se quitarán si el archivo se abre en una versión más reciente de Excel. Más información: https://go.microsoft.com/fwlink/?linkid=870924
Comentario:
    Se solicita la modificación de este producto que es mas coherente con el resultado que se desea obtener , en el plan estratégico quedo como producto un informe , pero se ve mas coherente, este que se esta asociando</t>
      </text>
    </comment>
    <comment ref="M278" authorId="10" shapeId="0" xr:uid="{2EF25DE7-35D2-4449-B563-D9E43B9CE5B4}">
      <text>
        <t>[Comentario encadenado]
Su versión de Excel le permite leer este comentario encadenado; sin embargo, las ediciones que se apliquen se quitarán si el archivo se abre en una versión más reciente de Excel. Más información: https://go.microsoft.com/fwlink/?linkid=870924
Comentario:
    Se solicita la modificación de este producto que es mas coherente con el resultado que se desea obtener , en el plan estratégico quedo como producto un informe , pero se ve mas coherente, este que se esta asociando</t>
      </text>
    </comment>
    <comment ref="M279" authorId="11" shapeId="0" xr:uid="{5541213C-D3B3-41CA-93DB-CC03CC6D2004}">
      <text>
        <t>[Comentario encadenado]
Su versión de Excel le permite leer este comentario encadenado; sin embargo, las ediciones que se apliquen se quitarán si el archivo se abre en una versión más reciente de Excel. Más información: https://go.microsoft.com/fwlink/?linkid=870924
Comentario:
    Se solicita la modificación de este producto que es mas coherente con el resultado que se desea obtener , en el plan estratégico quedo como producto un informe , pero se ve mas coherente, este que se esta asociando</t>
      </text>
    </comment>
    <comment ref="U301" authorId="12" shapeId="0" xr:uid="{502FC2E5-5021-4CFD-BCEC-EA54858E5D4C}">
      <text>
        <t>[Comentario encadenado]
Su versión de Excel le permite leer este comentario encadenado; sin embargo, las ediciones que se apliquen se quitarán si el archivo se abre en una versión más reciente de Excel. Más información: https://go.microsoft.com/fwlink/?linkid=870924
Comentario:
    Validar la fecha con la DGTIC</t>
      </text>
    </comment>
    <comment ref="S305" authorId="13" shapeId="0" xr:uid="{B4866605-97CB-46D9-9202-C77748BB673F}">
      <text>
        <t>[Comentario encadenado]
Su versión de Excel le permite leer este comentario encadenado; sin embargo, las ediciones que se apliquen se quitarán si el archivo se abre en una versión más reciente de Excel. Más información: https://go.microsoft.com/fwlink/?linkid=870924
Comentario:
    Pendiente validar el responsable de ejecutarlo</t>
      </text>
    </comment>
    <comment ref="J413" authorId="14" shapeId="0" xr:uid="{73E29AEF-C1B4-4D14-A8F6-773ACD3BA6B3}">
      <text>
        <t>[Comentario encadenado]
Su versión de Excel le permite leer este comentario encadenado; sin embargo, las ediciones que se apliquen se quitarán si el archivo se abre en una versión más reciente de Excel. Más información: https://go.microsoft.com/fwlink/?linkid=870924
Comentario:
    Estas actividades hacen parte de la DLYG pero no sabemos a que objetivo estratégico se podría asociar para su validación y/o ajuste</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tc={549AE470-5A30-4E7C-A354-5EA780C938DC}</author>
    <author>Fernando Jose Velasquez Avila</author>
    <author>tc={B218282B-CED8-47AA-A733-02B2A67D6E9D}</author>
    <author>tc={7758A9C7-6F71-4917-8DBF-575B06CCEF4C}</author>
    <author>tc={D2953871-378C-47CD-969B-18E5B6A183AB}</author>
    <author>tc={3B6856BA-39EE-4A15-A8A5-D2F5943E4F19}</author>
  </authors>
  <commentList>
    <comment ref="M78" authorId="0" shapeId="0" xr:uid="{549AE470-5A30-4E7C-A354-5EA780C938DC}">
      <text>
        <t>[Comentario encadenado]
Su versión de Excel le permite leer este comentario encadenado; sin embargo, las ediciones que se apliquen se quitarán si el archivo se abre en una versión más reciente de Excel. Más información: https://go.microsoft.com/fwlink/?linkid=870924
Comentario:
    Se sugiere: Revisar,analizar el material propuesto por la Dirección Administrativa y Financiera del lenguaje incluyentes  para realizar la respectiva  publicación en la página web.</t>
      </text>
    </comment>
    <comment ref="X78" authorId="1" shapeId="0" xr:uid="{EBE7B4F3-426C-4BA5-A788-B1DF0A5D4623}">
      <text>
        <r>
          <rPr>
            <b/>
            <sz val="9"/>
            <color indexed="81"/>
            <rFont val="Tahoma"/>
            <family val="2"/>
          </rPr>
          <t>Fernando:
Se baja a 20% para que el equipo de atención al ciudadano sume el restante 8=% con sus actividades</t>
        </r>
      </text>
    </comment>
    <comment ref="N118" authorId="1" shapeId="0" xr:uid="{EBBC4FAC-60A1-405F-AE53-17D742B5F5BD}">
      <text>
        <r>
          <rPr>
            <b/>
            <sz val="9"/>
            <color rgb="FF000000"/>
            <rFont val="Tahoma"/>
            <family val="2"/>
          </rPr>
          <t xml:space="preserve">Fernando:
</t>
        </r>
        <r>
          <rPr>
            <b/>
            <sz val="9"/>
            <color rgb="FF000000"/>
            <rFont val="Tahoma"/>
            <family val="2"/>
          </rPr>
          <t>Se propone la actividad de la fila siguiente</t>
        </r>
      </text>
    </comment>
    <comment ref="O118" authorId="1" shapeId="0" xr:uid="{785462B6-5113-4A49-B514-D9AD00420525}">
      <text>
        <r>
          <rPr>
            <b/>
            <sz val="9"/>
            <color rgb="FF000000"/>
            <rFont val="Tahoma"/>
            <family val="2"/>
          </rPr>
          <t xml:space="preserve">Fernando 
</t>
        </r>
        <r>
          <rPr>
            <b/>
            <sz val="9"/>
            <color rgb="FF000000"/>
            <rFont val="Tahoma"/>
            <family val="2"/>
          </rPr>
          <t>Tomar ayuda los entregables de la pasada audiencia</t>
        </r>
        <r>
          <rPr>
            <sz val="9"/>
            <color rgb="FF000000"/>
            <rFont val="Tahoma"/>
            <family val="2"/>
          </rPr>
          <t xml:space="preserve">
</t>
        </r>
      </text>
    </comment>
    <comment ref="T230" authorId="2" shapeId="0" xr:uid="{B218282B-CED8-47AA-A733-02B2A67D6E9D}">
      <text>
        <t>[Comentario encadenado]
Su versión de Excel le permite leer este comentario encadenado; sin embargo, las ediciones que se apliquen se quitarán si el archivo se abre en una versión más reciente de Excel. Más información: https://go.microsoft.com/fwlink/?linkid=870924
Comentario:
    5 dh de revisión, ajustes y aprobación</t>
      </text>
    </comment>
    <comment ref="F261" authorId="3" shapeId="0" xr:uid="{7758A9C7-6F71-4917-8DBF-575B06CCEF4C}">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4.2.1. Levantamiento de los flujos de información 
Los flujos de información describen cómo la información se va moviendo a través de los procesos, sistemas de información o fuentes de almacenamiento </t>
      </text>
    </comment>
    <comment ref="N261" authorId="4" shapeId="0" xr:uid="{D2953871-378C-47CD-969B-18E5B6A183AB}">
      <text>
        <t>[Comentario encadenado]
Su versión de Excel le permite leer este comentario encadenado; sin embargo, las ediciones que se apliquen se quitarán si el archivo se abre en una versión más reciente de Excel. Más información: https://go.microsoft.com/fwlink/?linkid=870924
Comentario:
    Actividades entre dos personas y en espera lograr 3 para atender Gob Datos</t>
      </text>
    </comment>
    <comment ref="F262" authorId="5" shapeId="0" xr:uid="{3B6856BA-39EE-4A15-A8A5-D2F5943E4F19}">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4.2.1. Levantamiento de los flujos de información 
Los flujos de información describen cómo la información se va moviendo a través de los procesos, sistemas de información o fuentes de almacenamiento </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tc={4ACBA229-78DE-460F-9BB9-121366CCE776}</author>
    <author>Fernando Jose Velasquez Avila</author>
    <author>tc={AE2F0359-AFF8-4F6F-B204-FF2534B0207D}</author>
    <author>tc={3119F333-6845-41FE-89A5-52A064576FF1}</author>
    <author>tc={7BCB4155-EF61-47AC-A19B-E940DB113EC2}</author>
    <author>tc={AD4C4948-CD47-4551-87C7-29C326DBCFEA}</author>
  </authors>
  <commentList>
    <comment ref="M78" authorId="0" shapeId="0" xr:uid="{4ACBA229-78DE-460F-9BB9-121366CCE776}">
      <text>
        <t>[Comentario encadenado]
Su versión de Excel le permite leer este comentario encadenado; sin embargo, las ediciones que se apliquen se quitarán si el archivo se abre en una versión más reciente de Excel. Más información: https://go.microsoft.com/fwlink/?linkid=870924
Comentario:
    Se sugiere: Revisar,analizar el material propuesto por la Dirección Administrativa y Financiera del lenguaje incluyentes  para realizar la respectiva  publicación en la página web.</t>
      </text>
    </comment>
    <comment ref="X78" authorId="1" shapeId="0" xr:uid="{122E23CA-917E-4BEC-A76F-16D691DBC885}">
      <text>
        <r>
          <rPr>
            <b/>
            <sz val="9"/>
            <color indexed="81"/>
            <rFont val="Tahoma"/>
            <family val="2"/>
          </rPr>
          <t>Fernando:
Se baja a 20% para que el equipo de atención al ciudadano sume el restante 8=% con sus actividades</t>
        </r>
      </text>
    </comment>
    <comment ref="N118" authorId="1" shapeId="0" xr:uid="{A48B59BB-990D-4D61-A948-AE437D8A4C86}">
      <text>
        <r>
          <rPr>
            <b/>
            <sz val="9"/>
            <color rgb="FF000000"/>
            <rFont val="Tahoma"/>
            <family val="2"/>
          </rPr>
          <t xml:space="preserve">Fernando:
</t>
        </r>
        <r>
          <rPr>
            <b/>
            <sz val="9"/>
            <color rgb="FF000000"/>
            <rFont val="Tahoma"/>
            <family val="2"/>
          </rPr>
          <t>Se propone la actividad de la fila siguiente</t>
        </r>
      </text>
    </comment>
    <comment ref="O118" authorId="1" shapeId="0" xr:uid="{86BF3B93-0477-46E6-9E72-74021E267BA5}">
      <text>
        <r>
          <rPr>
            <b/>
            <sz val="9"/>
            <color rgb="FF000000"/>
            <rFont val="Tahoma"/>
            <family val="2"/>
          </rPr>
          <t xml:space="preserve">Fernando 
</t>
        </r>
        <r>
          <rPr>
            <b/>
            <sz val="9"/>
            <color rgb="FF000000"/>
            <rFont val="Tahoma"/>
            <family val="2"/>
          </rPr>
          <t>Tomar ayuda los entregables de la pasada audiencia</t>
        </r>
        <r>
          <rPr>
            <sz val="9"/>
            <color rgb="FF000000"/>
            <rFont val="Tahoma"/>
            <family val="2"/>
          </rPr>
          <t xml:space="preserve">
</t>
        </r>
      </text>
    </comment>
    <comment ref="T230" authorId="2" shapeId="0" xr:uid="{AE2F0359-AFF8-4F6F-B204-FF2534B0207D}">
      <text>
        <t>[Comentario encadenado]
Su versión de Excel le permite leer este comentario encadenado; sin embargo, las ediciones que se apliquen se quitarán si el archivo se abre en una versión más reciente de Excel. Más información: https://go.microsoft.com/fwlink/?linkid=870924
Comentario:
    5 dh de revisión, ajustes y aprobación</t>
      </text>
    </comment>
    <comment ref="F261" authorId="3" shapeId="0" xr:uid="{3119F333-6845-41FE-89A5-52A064576FF1}">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4.2.1. Levantamiento de los flujos de información 
Los flujos de información describen cómo la información se va moviendo a través de los procesos, sistemas de información o fuentes de almacenamiento </t>
      </text>
    </comment>
    <comment ref="N261" authorId="4" shapeId="0" xr:uid="{7BCB4155-EF61-47AC-A19B-E940DB113EC2}">
      <text>
        <t>[Comentario encadenado]
Su versión de Excel le permite leer este comentario encadenado; sin embargo, las ediciones que se apliquen se quitarán si el archivo se abre en una versión más reciente de Excel. Más información: https://go.microsoft.com/fwlink/?linkid=870924
Comentario:
    Actividades entre dos personas y en espera lograr 3 para atender Gob Datos</t>
      </text>
    </comment>
    <comment ref="F262" authorId="5" shapeId="0" xr:uid="{AD4C4948-CD47-4551-87C7-29C326DBCFEA}">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4.2.1. Levantamiento de los flujos de información 
Los flujos de información describen cómo la información se va moviendo a través de los procesos, sistemas de información o fuentes de almacenamiento </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tc={78A6AD6A-0AF2-4FC6-8843-8C6CB0DFF70C}</author>
    <author>Fernando Jose Velasquez Avila</author>
    <author>tc={450BE3B6-F37C-4545-B7A5-5EEEE94091F0}</author>
    <author>tc={9FBD8CCE-501F-4496-B504-CB08EDBE86C0}</author>
    <author>tc={F2109E3A-A2AB-414B-8693-582C4975F042}</author>
    <author>tc={CBCA1E0D-D54F-44E8-A3BE-60A9B1E5E639}</author>
  </authors>
  <commentList>
    <comment ref="M78" authorId="0" shapeId="0" xr:uid="{78A6AD6A-0AF2-4FC6-8843-8C6CB0DFF70C}">
      <text>
        <t>[Comentario encadenado]
Su versión de Excel le permite leer este comentario encadenado; sin embargo, las ediciones que se apliquen se quitarán si el archivo se abre en una versión más reciente de Excel. Más información: https://go.microsoft.com/fwlink/?linkid=870924
Comentario:
    Se sugiere: Revisar,analizar el material propuesto por la Dirección Administrativa y Financiera del lenguaje incluyentes  para realizar la respectiva  publicación en la página web.</t>
      </text>
    </comment>
    <comment ref="X78" authorId="1" shapeId="0" xr:uid="{F5D95A5B-AA28-4200-8D45-581CAA92275D}">
      <text>
        <r>
          <rPr>
            <b/>
            <sz val="9"/>
            <color indexed="81"/>
            <rFont val="Tahoma"/>
            <family val="2"/>
          </rPr>
          <t>Fernando:
Se baja a 20% para que el equipo de atención al ciudadano sume el restante 8=% con sus actividades</t>
        </r>
      </text>
    </comment>
    <comment ref="N118" authorId="1" shapeId="0" xr:uid="{64D078FF-7E79-4B07-A30A-358CF10182AB}">
      <text>
        <r>
          <rPr>
            <b/>
            <sz val="9"/>
            <color rgb="FF000000"/>
            <rFont val="Tahoma"/>
            <family val="2"/>
          </rPr>
          <t xml:space="preserve">Fernando:
</t>
        </r>
        <r>
          <rPr>
            <b/>
            <sz val="9"/>
            <color rgb="FF000000"/>
            <rFont val="Tahoma"/>
            <family val="2"/>
          </rPr>
          <t>Se propone la actividad de la fila siguiente</t>
        </r>
      </text>
    </comment>
    <comment ref="O118" authorId="1" shapeId="0" xr:uid="{E52EC885-9F33-4ABF-B25B-285D5B9C5EAA}">
      <text>
        <r>
          <rPr>
            <b/>
            <sz val="9"/>
            <color rgb="FF000000"/>
            <rFont val="Tahoma"/>
            <family val="2"/>
          </rPr>
          <t xml:space="preserve">Fernando 
</t>
        </r>
        <r>
          <rPr>
            <b/>
            <sz val="9"/>
            <color rgb="FF000000"/>
            <rFont val="Tahoma"/>
            <family val="2"/>
          </rPr>
          <t>Tomar ayuda los entregables de la pasada audiencia</t>
        </r>
        <r>
          <rPr>
            <sz val="9"/>
            <color rgb="FF000000"/>
            <rFont val="Tahoma"/>
            <family val="2"/>
          </rPr>
          <t xml:space="preserve">
</t>
        </r>
      </text>
    </comment>
    <comment ref="T230" authorId="2" shapeId="0" xr:uid="{450BE3B6-F37C-4545-B7A5-5EEEE94091F0}">
      <text>
        <t>[Comentario encadenado]
Su versión de Excel le permite leer este comentario encadenado; sin embargo, las ediciones que se apliquen se quitarán si el archivo se abre en una versión más reciente de Excel. Más información: https://go.microsoft.com/fwlink/?linkid=870924
Comentario:
    5 dh de revisión, ajustes y aprobación</t>
      </text>
    </comment>
    <comment ref="F261" authorId="3" shapeId="0" xr:uid="{9FBD8CCE-501F-4496-B504-CB08EDBE86C0}">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4.2.1. Levantamiento de los flujos de información 
Los flujos de información describen cómo la información se va moviendo a través de los procesos, sistemas de información o fuentes de almacenamiento </t>
      </text>
    </comment>
    <comment ref="N261" authorId="4" shapeId="0" xr:uid="{F2109E3A-A2AB-414B-8693-582C4975F042}">
      <text>
        <t>[Comentario encadenado]
Su versión de Excel le permite leer este comentario encadenado; sin embargo, las ediciones que se apliquen se quitarán si el archivo se abre en una versión más reciente de Excel. Más información: https://go.microsoft.com/fwlink/?linkid=870924
Comentario:
    Actividades entre dos personas y en espera lograr 3 para atender Gob Datos</t>
      </text>
    </comment>
    <comment ref="F262" authorId="5" shapeId="0" xr:uid="{CBCA1E0D-D54F-44E8-A3BE-60A9B1E5E639}">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4.2.1. Levantamiento de los flujos de información 
Los flujos de información describen cómo la información se va moviendo a través de los procesos, sistemas de información o fuentes de almacenamiento </t>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tc={8287B2ED-4D33-4121-9E94-D735DF86F374}</author>
    <author>tc={41C9617D-06A3-475E-B48C-ED0E5DD8AF82}</author>
    <author>tc={93FE8873-4ECA-4B09-BF49-1EE041738C17}</author>
    <author>Fernando Jose Velasquez Avila</author>
    <author>tc={10C91558-1155-4513-BDF1-DA9302ECF55F}</author>
    <author>tc={1F5E53F1-D5FB-4817-A90B-2D89C8C5AFA6}</author>
    <author>tc={07E54441-39F2-4C1B-97A5-B46218D0E72B}</author>
    <author>tc={F9774E54-C6BB-4428-99EA-CEEBBB53EDBB}</author>
  </authors>
  <commentList>
    <comment ref="F66" authorId="0" shapeId="0" xr:uid="{8287B2ED-4D33-4121-9E94-D735DF86F374}">
      <text>
        <t>[Comentario encadenado]
Su versión de Excel le permite leer este comentario encadenado; sin embargo, las ediciones que se apliquen se quitarán si el archivo se abre en una versión más reciente de Excel. Más información: https://go.microsoft.com/fwlink/?linkid=870924
Comentario:
    Esta es una actividad a cargo de la Dirección General pero debe ser articulada con la DAF "proceso de GSCI</t>
      </text>
    </comment>
    <comment ref="F67" authorId="1" shapeId="0" xr:uid="{41C9617D-06A3-475E-B48C-ED0E5DD8AF82}">
      <text>
        <t>[Comentario encadenado]
Su versión de Excel le permite leer este comentario encadenado; sin embargo, las ediciones que se apliquen se quitarán si el archivo se abre en una versión más reciente de Excel. Más información: https://go.microsoft.com/fwlink/?linkid=870924
Comentario:
    Esta es una actividad a cargo de la Dirección General pero debe ser articulada con la DAF "proceso de GSCI</t>
      </text>
    </comment>
    <comment ref="K68" authorId="2" shapeId="0" xr:uid="{93FE8873-4ECA-4B09-BF49-1EE041738C17}">
      <text>
        <t>[Comentario encadenado]
Su versión de Excel le permite leer este comentario encadenado; sin embargo, las ediciones que se apliquen se quitarán si el archivo se abre en una versión más reciente de Excel. Más información: https://go.microsoft.com/fwlink/?linkid=870924
Comentario:
    Se sugiere: Revisar,analizar el material propuesto por la Dirección Administrativa y Financiera del lenguaje incluyentes  para realizar la respectiva  publicación en la página web.</t>
      </text>
    </comment>
    <comment ref="L68" authorId="3" shapeId="0" xr:uid="{432F712C-ED4D-4401-AB7E-0214D926907E}">
      <text>
        <r>
          <rPr>
            <b/>
            <sz val="9"/>
            <color rgb="FF000000"/>
            <rFont val="Tahoma"/>
            <family val="2"/>
          </rPr>
          <t xml:space="preserve">Fernando:
</t>
        </r>
        <r>
          <rPr>
            <b/>
            <sz val="9"/>
            <color rgb="FF000000"/>
            <rFont val="Tahoma"/>
            <family val="2"/>
          </rPr>
          <t>Las reuniones son el medio, no el fin. Por favor replantear para que genere un valor agregado a la estrategia. "diseñar, revisar, publicar los contenidos en lenguas nativas..."</t>
        </r>
      </text>
    </comment>
    <comment ref="V68" authorId="3" shapeId="0" xr:uid="{D670A308-1210-4ABC-8838-1F114D9E0BED}">
      <text>
        <r>
          <rPr>
            <b/>
            <sz val="9"/>
            <color indexed="81"/>
            <rFont val="Tahoma"/>
            <family val="2"/>
          </rPr>
          <t>Fernando:
Se baja a 20% para que el equipo de atención al ciudadano sume el restanto 8=% con sus actividades</t>
        </r>
      </text>
    </comment>
    <comment ref="L103" authorId="3" shapeId="0" xr:uid="{DC59C631-C3E3-4EC3-B6FB-57E421F6031D}">
      <text>
        <r>
          <rPr>
            <b/>
            <sz val="9"/>
            <color rgb="FF000000"/>
            <rFont val="Tahoma"/>
            <family val="2"/>
          </rPr>
          <t xml:space="preserve">Fernando:
</t>
        </r>
        <r>
          <rPr>
            <b/>
            <sz val="9"/>
            <color rgb="FF000000"/>
            <rFont val="Tahoma"/>
            <family val="2"/>
          </rPr>
          <t>Se propone la actividad de la fila siguiente</t>
        </r>
      </text>
    </comment>
    <comment ref="M103" authorId="3" shapeId="0" xr:uid="{91BD29F6-5EB0-4F0D-81FE-EC39487A8FC4}">
      <text>
        <r>
          <rPr>
            <b/>
            <sz val="9"/>
            <color rgb="FF000000"/>
            <rFont val="Tahoma"/>
            <family val="2"/>
          </rPr>
          <t xml:space="preserve">Fernando 
</t>
        </r>
        <r>
          <rPr>
            <b/>
            <sz val="9"/>
            <color rgb="FF000000"/>
            <rFont val="Tahoma"/>
            <family val="2"/>
          </rPr>
          <t>Tomar ayuda los entregables de la pasada audiencia</t>
        </r>
        <r>
          <rPr>
            <sz val="9"/>
            <color rgb="FF000000"/>
            <rFont val="Tahoma"/>
            <family val="2"/>
          </rPr>
          <t xml:space="preserve">
</t>
        </r>
      </text>
    </comment>
    <comment ref="R193" authorId="4" shapeId="0" xr:uid="{10C91558-1155-4513-BDF1-DA9302ECF55F}">
      <text>
        <t>[Comentario encadenado]
Su versión de Excel le permite leer este comentario encadenado; sin embargo, las ediciones que se apliquen se quitarán si el archivo se abre en una versión más reciente de Excel. Más información: https://go.microsoft.com/fwlink/?linkid=870924
Comentario:
    5 dh de revisión, ajustes y aprobación</t>
      </text>
    </comment>
    <comment ref="E222" authorId="5" shapeId="0" xr:uid="{1F5E53F1-D5FB-4817-A90B-2D89C8C5AFA6}">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4.2.1. Levantamiento de los flujos de información 
Los flujos de información describen cómo la información se va moviendo a través de los procesos, sistemas de información o fuentes de almacenamiento </t>
      </text>
    </comment>
    <comment ref="L222" authorId="6" shapeId="0" xr:uid="{07E54441-39F2-4C1B-97A5-B46218D0E72B}">
      <text>
        <t>[Comentario encadenado]
Su versión de Excel le permite leer este comentario encadenado; sin embargo, las ediciones que se apliquen se quitarán si el archivo se abre en una versión más reciente de Excel. Más información: https://go.microsoft.com/fwlink/?linkid=870924
Comentario:
    Actividades entre dos personas y en espera lograr 3 para atender Gob Datos</t>
      </text>
    </comment>
    <comment ref="E223" authorId="7" shapeId="0" xr:uid="{F9774E54-C6BB-4428-99EA-CEEBBB53EDBB}">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4.2.1. Levantamiento de los flujos de información 
Los flujos de información describen cómo la información se va moviendo a través de los procesos, sistemas de información o fuentes de almacenamiento </t>
      </text>
    </comment>
  </commentList>
</comments>
</file>

<file path=xl/sharedStrings.xml><?xml version="1.0" encoding="utf-8"?>
<sst xmlns="http://schemas.openxmlformats.org/spreadsheetml/2006/main" count="59198" uniqueCount="3519">
  <si>
    <t>Dirección Administrativa y Financiera</t>
  </si>
  <si>
    <t>1. Asistir al Director General de la ADRES en la determinación de las políticas, objetivos y estrategias relacionadas con la administración de la Entidad</t>
  </si>
  <si>
    <t>2. Dirigir la ejecución de los programas y actividades relacionadas con los asuntos, financieros, contables, gestión del talento humano, contratación pública, servicios administrativos, gestión documental, correspondencia y notificaciones de la Entidad,</t>
  </si>
  <si>
    <t>3. Implementar la política de empleo público e impartir los lineamientos para la adecuada administración del talento humano de la ADRES.</t>
  </si>
  <si>
    <t>4. Dirigir, programar, coordinar y ejecutar las actividades de administración de personal, seguridad industrial y relaciones laborales del personal y realizar los programas de selección, inducción, capacitación y hacer seguimiento al desempeño laboral de tos servidores de acuerdo con las políticas de la Entidad y fas normas legales vigentes establecidas sobre la materia.</t>
  </si>
  <si>
    <t>5. Dirigir y coordinar los estudios técnicos requeridos para modificar la estructura interna y la planta de personal de la ADRES</t>
  </si>
  <si>
    <t>6. Mantener actualizado el manual de funciones, requisitos y competencias de la ADRES</t>
  </si>
  <si>
    <t>7. Preparar y presentar en coordinación con la Dirección de Gestión de los Recursos Financieros de Salud y la Oficina Asesora de Planeación y Control de Riesgos, el Anteproyecto Anual de Presupuesto de los recursos propios para el funcionamiento de la entidad, de acuerdo con las directrices que imparta el Ministerio de Hacienda y Crédito Público, el Departamento Nacional de Planeación y el Director General de la ADRES</t>
  </si>
  <si>
    <t>8. Elaborar y presentar el Programa Anual de Caja (PAC) de los recursos propios del funcionamiento de la entidad, de acuerdo con las normas legales vigentes y las políticas establecidas por el Ministerio de Hacienda y Crédito Público y solicitar el PAC mensual.</t>
  </si>
  <si>
    <t>9. Distribuir el presupuesto de funcionamiento; coordinar y controlar la elaboración y trámite de las solicitudes de adición, modificación y traslados presupuestales; controlar la ejecución del presupuesto, y efectuar los trámites presupuestales requeridos para la ejecución de los recursos de funcionamiento de la Entidad, de conformidad con la normativa vigente.</t>
  </si>
  <si>
    <t>10. Llevar la contabilidad general de acuerdo con normas legales; elaborar los estados financieros de los recursos propios del funcionamiento de la Entidad; y elaborar la rendición de la cuenta anual con destino a las entidades competentes, de acuerdo con los lineamientos impartidos por dichas entidades,</t>
  </si>
  <si>
    <t>11. Administrar y controlar el manejo de las cuentas bancarias y caja menor que se creen en la Entidad para el manejo de los recursos de funcionamiento.</t>
  </si>
  <si>
    <t>12. Responder por la presentación oportuna de las declaraciones sobre información tributaria que solicite la Dirección de impuestos y Aduanas Nacionales  DIAN sobre los recursos propios de funcionamiento de la Entidad*</t>
  </si>
  <si>
    <t>13. Elaborar los informes de ejecución presupuestal, financiera y contable requeridos por la ADRES, por la Contaduría General la Nación, por el Ministerio de Salud y Protección Social, por el Ministerio de Hacienda y Crédito Público y por los organismos de control</t>
  </si>
  <si>
    <t>14. Diseñar, proponer y desarrollar las estrategias, políticas y procedimientos que permitan la unidad de criterios para el suministro de la información y atención a los ciudadanos, así como la ejecución y control de los planes, programas, proyectos, procesos servicios y actividades en materia de atención al usuario y servicio al ciudadano.</t>
  </si>
  <si>
    <t>15. Realizar seguimiento, ejercer control y llevar registro de las peticiones, quejas, denuncias, reclamos y sugerencias que le formulen a la entidad, realizándolos requerimientos que sean necesarios para garantizar el cumplimiento que regulan la materia y el respeto de los derechos que sobre el particular le asisten a los ciudadanos.</t>
  </si>
  <si>
    <t>16. Ejecutar y supervisar los procedimientos de adquisición, almacenamiento, custodia, mantenimiento y distribución de los bienes y servicios necesarios para el buen funcionamiento de la Entidad.</t>
  </si>
  <si>
    <t>17. Dirigir, elaborar y realizar el seguimiento a la ejecución de los planes de contratación y de adquisición de bienes y servicios, así como elaborar los contratos y su correspondiente liquidación de manera articulada con los instrumentos de planeación y presupuesto.</t>
  </si>
  <si>
    <t>18. Desarrollar y administrar los servicios y operaciones administrativas de servicios generales, almacén e inventarios de la Entidad</t>
  </si>
  <si>
    <t>19. Garantizar el aseguramiento y protección los bienes patrimoniales de la Entidad,</t>
  </si>
  <si>
    <t>20. Hacer seguimiento a la ejecución del Plan Anual de Adquisiciones, informando sus resultados para el ajuste o toma de acciones requeridas.</t>
  </si>
  <si>
    <t>21. Coordinar la prestación de los servicios de apoyo logístico a las diferentes dependencias de la Entidad.</t>
  </si>
  <si>
    <t>22. Realizar el inventario de bienes inmuebles, muebles y vehículos, y mantenerlo actualizado.</t>
  </si>
  <si>
    <t>23. Definir y ejecutar el programa de gestión documental, archivo y correspondencia de acuerdo con la normatividad vigente en la materia.</t>
  </si>
  <si>
    <t>24. Coordinar la función disciplinaria y aplicar el procedimiento con sujeción a lo establecido en la Ley 734 de 2002 0 las normas que la modifiquen o sustituyan.</t>
  </si>
  <si>
    <t>25. Apoyar el desarrollo y sostenimiento del Sistema Integrado de Gestión Institucional.</t>
  </si>
  <si>
    <t>26. Las demás que se le asignen y que correspondan a la naturaleza de la dependencia.</t>
  </si>
  <si>
    <t>Dirección de Gestión de los Recursos Financieros de Salud</t>
  </si>
  <si>
    <t>1. Asistir al Director General en la determinación de las políticas, objetivos y estrategias relacionadas con la administración de los recursos financieros del SGSSS conforme a lo previsto en los artículos 66 y 67 de la Ley 1753 de 2015 y las normas que la modifiquen, adicionen o sustituyan.</t>
  </si>
  <si>
    <t>2. Planear, ejecutar y controlar las políticas, planes, programas y demás acciones relacionadas con la gestión y las operaciones presupuestales, contables y de tesorería de los recursos financieros del SGSSS, conforme a lo previsto en los artículos 66 y 67 de la Ley 1753 de 2015 y las normas que la modifiquen, adicionen o sustituyan.</t>
  </si>
  <si>
    <t>3. Elaborar y consolidar, bajo las directrices del Ministerio de Salud y Protección Social y en coordinación con las demás dependencias de la Entidad, el anteproyecto y proyecto anual de presupuesto de la Administradora de los Recursos del Sistema General de Seguridad Social en Salud  ADRES en lo relacionado con los recursos en administración, así como la programación presupuestal de los mismos para aprobación de la Junta Directiva.</t>
  </si>
  <si>
    <t>4. Elaborar y ejecutar, en coordinación con las demás dependencias de la Entidad, el Programa Anual Mensualizado de Caja PAC, de los recursos en administración.</t>
  </si>
  <si>
    <t>5. Registrar y hacer seguimiento a la ejecución del presupuesto de ingresos y gastos de los recursos en administración.</t>
  </si>
  <si>
    <t>6. Preparar la sustentación de las modificaciones presupuestales de los recursos en administración*</t>
  </si>
  <si>
    <t>7. Proponer e implementar las directrices, instrucciones, conceptos y manuales técnicos para efectuar el recaudo, pago y giro de los recursos previstos en los artículos 66 y 67 de la Ley 1753 de 2015 y las normas que la modifiquen, adicionen o sustituyan.</t>
  </si>
  <si>
    <t>8. Efectuar el recaudo y el control de las fuentes de los recursos previstos en los artículos 66 y 67 de la Ley 1753 de 2015 y las normas que la modifiquen adicionen o sustituyan, de acuerdo con las directrices, instrucciones, conceptos y mecanismos establecidos para tal fin.</t>
  </si>
  <si>
    <t>9 Administrar, directamente o a través de fiducia pública o cualquier otro mecanismo financiero de administración de recursos, el portafolio de inversiones con criterios de seguridad, liquidez y rentabilidad, de acuerdo con las políticas definidas para el efecto.</t>
  </si>
  <si>
    <t>10. Efectuar el pago y giro de los recursos en administración, resultado del proceso de liquidación y garantías y del proceso de prestaciones excepcionales, a cargo de las dependencias de la Entidad.</t>
  </si>
  <si>
    <t>11. Ejecutar las operaciones financieras relacionadas con los recursos del FONSAET de acuerdo con lo establecido en la Ley 1438 de 2011, Ley 1608 de 2013 y el Decreto 2651 de 2014 y demás normas que las modifiquen, adicionen o sustituyan y los lineamientos del Ministerio de Salud y Protección Social.</t>
  </si>
  <si>
    <t>12. Hacer seguimiento a los registros y a los valores identificados, aclarados y reintegrados por la Entidad, en el marco del artículo 3 del Decreto Ley 1281 de 2002</t>
  </si>
  <si>
    <t>13 Adoptar e implementar los mecanismos de control para el recaudo, pago y giro de los recursos en administración, con el fin de evitar fraudes y pagos indebidos.</t>
  </si>
  <si>
    <t>14. Llevar la contabilidad y presentar los estados financieros de acuerdo con el Régimen de Contabilidad Pública, efectuar el análisis y presentar los informes establecidos o requeridos, identificando las operaciones propias de los recursos eh administración y los de propiedad de las Entidades Territoriales.</t>
  </si>
  <si>
    <t>15. Realizar en coordinación con las demás dependencias, la conciliación mensual de la información financiera de los recursos en administración.</t>
  </si>
  <si>
    <t>16. Disponer y suministrar la información sobre las operaciones realizadas por la dependencia en los procesos a su cargo* en las condiciones y características establecidas o requeridas por el Ministerio de Salud y Protección Social y los demás organismos de seguimiento y control.</t>
  </si>
  <si>
    <t>17. Preparar los requerimientos funcionales para la actualización y/o ajustes a los sistemas de información que soportan los procesos a cargo de la dependencia.</t>
  </si>
  <si>
    <t>18. Presentar la rendición de la cuenta anual de los recursos en administración.</t>
  </si>
  <si>
    <t>19. Responder por la presentación oportuna de las declaraciones sobre información tributaria que solicite la Dirección de Impuestos y Aduanas Nacionales  DIAN, sobre los recursos en administración.</t>
  </si>
  <si>
    <t>20. Atender las peticiones y consultas relacionadas con asuntos de su competencia.</t>
  </si>
  <si>
    <t>21. Apoyar el desarrollo y sostenimiento del Sistema Integrado de Gestión Institucional.</t>
  </si>
  <si>
    <t>22. Las demás que se le asignen y que correspondan a la naturaleza de la dependencia.</t>
  </si>
  <si>
    <t>Dirección de Gestión de Tecnologías de Información y Comunicaciones</t>
  </si>
  <si>
    <t>1. Impartir los lineamientos en materia tecnológica para definir políticas, estrategias y prácticas que soporten la gestión de la entidad.</t>
  </si>
  <si>
    <t>2. Garantizar la aplicación de los estándares, buenas prácticas y principios para el suministro de la información a cargo de la entidad.</t>
  </si>
  <si>
    <t>3. Preparar el plan institucional estratégico de la entidad en materia de tecnología de la información y comunicaciones.</t>
  </si>
  <si>
    <t>4. Aplicar los lineamientos y procesos de arquitectura tecnológica del Ministerio de las tecnologías de la Información y las Telecomunicaciones en materia de software, hardware, redes y telecomunicaciones, acorde con los parámetros gubernamentales para su adquisición, operación, soporte especializado y mantenimiento.</t>
  </si>
  <si>
    <t>5. Gestionar y definir la metodología que la Entidad debe adoptar para la implementación de las mejores prácticas recomendadas por la Biblioteca de Infraestructura de Tecnologías de Información, para el desarrollo de la gestión y construcción de sistemas de información en la Entidad</t>
  </si>
  <si>
    <t>6. Gestionar los requerimientos de sistemas de información que presenten las diferentes dependencias de la Entidad, de acuerdo a la metodología establecida desde el planteamiento funcional de requerimientos hasta la definición de estándares de datos y buenas prácticas de desarrollo de software.</t>
  </si>
  <si>
    <t>7. Gestionar la operación, disponibilidad, continuidad y prestación de los servicios requeridos para soportar la plataforma tecnológica y de apoyo de la infraestructura de información y comunicaciones en los procesos de la Entidad*</t>
  </si>
  <si>
    <t>8. Gestionar y administrar la ejecución de los procesos operativos de los diferentes componentes del Sistema de Información de la Entidad y generar estadísticas e informes derivados del análisis de los sistemas de información y su desempeño y operación.</t>
  </si>
  <si>
    <t>9. Asesorar en la definición de los estándares de datos de los sistemas de información y de seguridad informática de competencia de la Entidad</t>
  </si>
  <si>
    <t>10. Impartir lineamientos tecnológicos para e! cumplimiento de estándares de seguridad, privacidad, calidad y oportunidad de la información de la Entidad y la interoperabilidad de los sistemas que la soportan, así como el intercambio permanente de información.</t>
  </si>
  <si>
    <t>11. Apoyar al Ministerio de Salud y Protección Social en la definición del mapa de información sectorial e institucional que permita contar de manera actualizada y completa con los procesos de producción de información del Sector y del Ministerio, en coordinación con las dependencias de la Entidad,</t>
  </si>
  <si>
    <t>12. Promover aplicaciones, servicios y trámites en línea para el uso de los servidores públicos, ciudadanos y otras entidades, como herramientas para una mejor gestión.</t>
  </si>
  <si>
    <t>13. Proponer e implementar las políticas de seguridad informática y de la plataforma tecnológica de la Entidad, definiendo los planes de contingencia y supervisando su adecuada y efectiva aplicación,</t>
  </si>
  <si>
    <t>14. Diseñar estrategias, instrumentos y herramientas con aplicación de tecnologías de la información y las comunicaciones para brindar de manera constante y permanente un buen servicio al ciudadano y a las entidades del Sector.</t>
  </si>
  <si>
    <t>15. Gestionar y administrar los procesos de adquisición y actualización del licenciamiento, requerido para el desarrollo de las actividades de la Entidad.</t>
  </si>
  <si>
    <t>16. Gestionar la operación, disponibilidad, continuidad y prestación de los servicios requeridos para soportar la plataforma tecnológica y de apoyo de la infraestructura de información y comunicaciones en los procesos de 'a Entidad.</t>
  </si>
  <si>
    <t>17. Supervisar y realizar el seguimiento a los contratos de desarrollo de software, aplicación de metodologías y buenas prácticas, así como la ejecución de mantenimientos y controles de cambio al Sistema de Información.</t>
  </si>
  <si>
    <t>18. Participar en el seguimiento y evaluación de las políticas, programas e instrumentos relacionados con la información de la entidad.</t>
  </si>
  <si>
    <t>19. Dirigir y orientar el desarrollo de los contenidos y ambientes virtuales requeridos para et cumplimiento de las funciones y objetivos de la entidad.</t>
  </si>
  <si>
    <t>20. Apoyar el desarrollo y sostenimiento del Sistema Integrado de Gestión Institucional.</t>
  </si>
  <si>
    <t>21. Las demás que se le asignen y que correspondan a la naturaleza de la dependencia.</t>
  </si>
  <si>
    <t>Dirección de Liquidaciones y Garantías</t>
  </si>
  <si>
    <t>1. Dirigir el proceso de compensación mediante el cual se reconoce la Unidad de Pago por Capitación-UPC, y el per-cápita de Promoción y Prevención de la Salud a las EPS del Régimen Contributivo.</t>
  </si>
  <si>
    <t>2. Dirigir el proceso de liquidación y reconocimiento de las prestaciones económicas a los afiliados al régimen contributivo y a los regímenes especiales y exceptuados con ingresos adicionales.</t>
  </si>
  <si>
    <t>3. Dirigir el proceso de liquidación y reconocimiento de la Unidad de Pago por Capitación-UPC del Régimen Subsidiado.</t>
  </si>
  <si>
    <t>4. Adoptar las metodologías e impartir los lineamientos para adelantar las auditorías a los procesos de compensación, liquidación y reconocimiento de las prestaciones económicas y de liquidación y reconocimiento de la Unidad de Pago por Capitación-UPC del Régimen Subsidiado.</t>
  </si>
  <si>
    <t>5. Impartir las directrices para la ejecución de las acciones, operaciones y mecanismos dirigidos al desarrollo de los mecanismos previstos en el artículo 41 del Decreto Ley 4107 de 2011, de acuerdo con lo establecido en la normativa vigente.</t>
  </si>
  <si>
    <t>6. Proponer e implementar las directrices, instrucciones, conceptos y manuales técnicos para efectuar los procesos a cargo de la Dirección de Liquidación y de Garantías y de las Subdirecciones de esta dependencia.</t>
  </si>
  <si>
    <t>7. Disponer y suministrar la información sobre las operaciones realizadas por la dependencia en los procesos a su cargo, en las condiciones y características establecidas o requeridas por el Ministerio de Salud y Protección Social y los demás organismos de seguimiento y control.</t>
  </si>
  <si>
    <t>8. Presentar los requerimientos funcionales para la actualización o ajustes a los sistemas de información que soportan los procesos a cargo de la dependencia.</t>
  </si>
  <si>
    <t>9. Atender las peticiones y consultas relacionadas con asuntos de su competencia.</t>
  </si>
  <si>
    <t>10. Apoyar el desarrollo y sostenimiento del Sistema Integrado de Gestión Institucional.</t>
  </si>
  <si>
    <t>11. Las demás que se le asignen y que correspondan a la naturaleza de la dependencia.</t>
  </si>
  <si>
    <t>Dirección de Otras Prestaciones</t>
  </si>
  <si>
    <t>1. Planear, hacer seguimiento, controlar y verificar el proceso de liquidación y reconocimiento y pago de otras prestaciones por concepto de los servicios de salud determinados por el Ministerio de Salud y Protección Social, de las víctimas de eventos catastróficos, terroristas y de accidentes de tránsito que venía pagando el FOSYGA y las indemnizaciones y auxilios a las víctimas de eventos catastróficos y, terroristas.</t>
  </si>
  <si>
    <t>2. Proponer e implementar las directrices, instrucciones, conceptos y manuales técnicos para adelantar el proceso de liquidación, reconocimiento y pago de otras prestaciones por concepto de los servicios de salud determinados por el Ministerio de Salud y Protección Social} de las víctimas de eventos catastróficos, terroristas y de accidentes de tránsito que venía pagando el FOSYGA y las indemnizaciones y auxilios a las víctimas de eventos catastróficos y terroristas.</t>
  </si>
  <si>
    <t>3. Certificar la viabilidad del reconocimiento de otras prestaciones por concepto de los servicios de salud determinados por el Ministerio de Salud y Protección Social, de las víctimas de eventos catastróficos, terroristas y de accidentes de tránsito que venía pagando el FOSYGA y las indemnizaciones y auxilios a las víctimas de eventos catastróficos, terroristas.</t>
  </si>
  <si>
    <t>4. Consolidar la información de los anexos técnicos remitidos por tas entidades beneficiarias del reconocimiento y pago de otras prestaciones, relacionadas con los valores a girar a proveedores e instituciones prestadoras de servicios de salud y reportar lo pertinente a la Dirección de Gestión de los Recursos Financieros de Salud.</t>
  </si>
  <si>
    <t>5. Hacer seguimiento y analizar el comportamiento de los ingresos y gastos, y en general, de los recursos involucrados en los procesos y contratos que se adelanten en desarrollo del proceso de reconocimiento y pago de otras prestaciones por concepto de los servicios de salud determinados por el Ministerio de Salud y Protección Social, de las víctimas de eventos catastróficos, terroristas y de accidentes de tránsito que venía pagando el FOSYGA y las indemnizaciones y auxilios a las víctimas de eventos catastróficos, terroristas.</t>
  </si>
  <si>
    <t>6. Prestar a la Oficina Asesora Jurídica el apoyo técnico requerido para adelantar la defensa de los intereses del Estado en los procesos judiciales y demás reclamaciones que se adelanten en el marco de las competencias de la dependencia.</t>
  </si>
  <si>
    <t>7. Adoptar las metodologías e impartir los lineamientos para adelantar las auditorías al proceso de liquidación, reconocimiento y pago de otras prestaciones por concepto de los servicios de salud determinados por el Ministerio de Salud y Protección Social, de las víctimas de eventos catastróficos, terroristas y de accidentes de tránsito que venía pagando el FOSYGA y, las indemnizaciones y auxilios a las víctimas de eventos catastróficos y terroristas.</t>
  </si>
  <si>
    <t>8. Adelantar la supervisión de los contratos suscritos para adelantar la auditoría integral de otras prestaciones por concepto de los servicios de salud determinados por el Ministerio de Salud y Protección Social, de las víctimas de eventos catastróficos, terroristas y de accidentes de tránsito que venía pagando el FOSYGA y las indemnizaciones y auxilios a las víctimas de eventos catastróficos y terroristas.</t>
  </si>
  <si>
    <t>9. Realizar, en coordinación con la Dirección de Gestión de los Recursos Financieros de Salud, el análisis y la conciliación de la información sobre las operaciones a cargo de la dependencia.</t>
  </si>
  <si>
    <t>10. Presentar los requerimientos funcionales para la actualización o ajustes a los sistemas de información que soportan los procesos a cargo de la dependencia.</t>
  </si>
  <si>
    <t>11. Disponer y suministrar la información sobre las operaciones realizadas por la dependencia en los procesos a su cargo, en las condiciones y características establecidas o requeridas por el Ministerio de Salud y Protección Social y los demás organismos de seguimiento y control.</t>
  </si>
  <si>
    <t>12. Atender las peticiones y consultas relacionadas con asuntos de su competencia.</t>
  </si>
  <si>
    <t>13. Apoyar el desarrollo y sostenimiento del Sistema Integrado de Gestión Institucional.</t>
  </si>
  <si>
    <t>14. Las demás que se le asignen y que correspondan a la naturaleza de la dependencia.</t>
  </si>
  <si>
    <t>Oficina Asesora de Planeación y Control de Riesgos</t>
  </si>
  <si>
    <t>1 Dirigir, administrar y promover el desarrollo, implementación y sostenibilidad del Sistema Integrado de Planeación y Gestión de la Administradora de los Recursos del Sistema General de Seguridad Social en Salud  ADRES.</t>
  </si>
  <si>
    <t>2. Asesorar al Director General y a las demás dependencias en la identificación, lineamientos, formulación, tratamiento y construcción del mapa de riesgos de operación de la Entidad, el cual debe incluir los riesgos de procesos, tecnológicos, legales y de corrupción.</t>
  </si>
  <si>
    <t>3. Diseñar la metodología para la construcción del mapa de riesgos de operación, partiendo de la identificación de los riesgos de procesos, tecnológicos, legales y de corrupción que puedan generarse en fas diferentes acciones que realiza la Entidad y efectuar su consolidación.</t>
  </si>
  <si>
    <t>4. Diseñar y aplicar las herramientas que permitan valorar y controlar el riesgo de operación.</t>
  </si>
  <si>
    <t>5. Asesorar a las dependencias de la Entidad en la identificación y prevención de los riesgos que puedan afectar el logro de sus objetivos,</t>
  </si>
  <si>
    <t>6. Asesorar al Director General de la ADRES y a las demás dependencias en la formulación, ejecución, seguimiento y evaluación de las políticas, planes, programas y proyectos orientados al cumplimiento de los objetivos institucionales de la Entidad</t>
  </si>
  <si>
    <t>7. Definir directrices, metodologías, instrumentos y cronogramas para la formulación, ejecución, seguimiento y evaluación de los planes, programas y proyectos de la ADRES.</t>
  </si>
  <si>
    <t>8. Elaborar, en coordinación con las dependencias de la Entidad, el Plan de Desarrollo Institucional, con sujeción al Plan Nacional de Desarrollo, los planes estratégicos y de acción, el Plan Operativo Anual y Plurianual de Inversiones, los Planes de Desarrollo Administrativo Sectorial y someterlos a aprobación del Director General de la ADRES.</t>
  </si>
  <si>
    <t>9. Hacer el seguimiento a la ejecución de la política y al cumplimiento de las metas de los planes, programas y proyectos de la Administradora de los Recursos del Sistema General de Seguridad Social en Salud  ADRES.</t>
  </si>
  <si>
    <t>10. Preparar, consolidar y presentar, en coordinación con la Dirección Administrativa y Financiera y la Dirección de Gestión de los Recursos Financieros de Salud, el anteproyecto de presupuesto, así como la programación presupuestal plurianual de la Entidad, de acuerdo con las directrices que imparta el Ministerio de Hacienda y Crédito Público, el Departamento Nacional de Planeación y el Director General de la ADRES</t>
  </si>
  <si>
    <t>11. Establecer, conjuntamente con las dependencias de la ADRES, los indicadores para garantizar el control de gestión a los planes y actividades de la Entidad.</t>
  </si>
  <si>
    <t>12. Realizar, en coordinación con la Dirección Administrativa y Financiera, el seguimiento a la ejecución presupuestal de la Entidad, gestionar las modificaciones presupuestales a los proyectos de inversión y adelantar el trámite ante el Ministerio de Hacienda y Crédito Público y el Departamento Nacional de Planeación, de conformidad con el estatuto orgánico del Presupuesto y las normas que lo reglamenten.</t>
  </si>
  <si>
    <t>13. Hacer el seguimiento y evaluación a la gestión institucional, consolidar el informe de resultados y preparar los informes para ser presentados ante las instancias competentes.</t>
  </si>
  <si>
    <t>14. Estructurar, conjuntamente con las demás dependencias de la ADRES, los informes de gestión y rendición de cuentas a la ciudadanía y someterlos a aprobación del Director General.</t>
  </si>
  <si>
    <t>15. Definir criterios para la realización de estudios organizacionales y planes de mejoramiento continuo.</t>
  </si>
  <si>
    <t>16. Orientar a las dependencias en la implementación del Sistema de Gestión de Calidad.</t>
  </si>
  <si>
    <t>17. Apoyar el desarrollo y sostenimiento del Sistema Integrado de Gestión Institucional.</t>
  </si>
  <si>
    <t>18. Diseñar, coordinar y administrar la gestión del riesgo en las diferentes dependencias o procesos de la Entidad con la periodicidad y la oportunidad requeridas.</t>
  </si>
  <si>
    <t>19. Las demás que se le asignen y que correspondan a la naturaleza de la dependencia.</t>
  </si>
  <si>
    <t>Oficina Asesora Jurídica</t>
  </si>
  <si>
    <t>1. Asesorar al despacho del Director General de la ADRES y a las demás dependencias de la Entidad en los asuntos jurídicos de competencia de la misma.</t>
  </si>
  <si>
    <t>2. Representar judicial y extrajudicialmente a la ADRES en los procesos judiciales y procedimientos administrativos en los cuales sea parte o tercero interesado, previo otorgamiento de poder o delegación del Director General la ADRES.</t>
  </si>
  <si>
    <t>3. Ejercer vigilancia sobre la actuación de los abogados externos que excepcionalmente contrate la ADRES para defender sus intereses.</t>
  </si>
  <si>
    <t>4. Ejercer la facultad del cobro coactivo de conformidad con la normativa vigente sobre la materia,</t>
  </si>
  <si>
    <t>5. Coordinar y tramitar los recursos, revocatorias directas y en general las actuaciones jurídicas relacionadas con las funciones de la Entidad, que no correspondan a otras dependencias.</t>
  </si>
  <si>
    <t>6. Dirigir la interpretación y definir los criterios de aplicación de las normas relacionadas con la misión y fa gestión institucional.</t>
  </si>
  <si>
    <t>7. Estudiar, conceptuar y/o elaborar los proyectos de actos administrativos necesarios para la gestión de la Entidad, coordinar la notificación de los mismos, en los casos en que se requiera, y llevar el registro, numeración y archivo de toda la producción normativa de la Entidad.</t>
  </si>
  <si>
    <t>8. Atender y resolver las consultas y peticiones de carácter jurídico elevadas a ADRES y por las diferentes dependencias de la Entidad.</t>
  </si>
  <si>
    <t>9. Atender y resolver las acciones de tutela, de grupo, cumplimiento y populares y demás acciones constitucionales en las que se haga parte o tenga interés la ADRES.</t>
  </si>
  <si>
    <t>10. Recopilar y mantener actualizada la información de las normas constitucionales, legales y reglamentarias y la jurisprudencia relacionada con las competencias, misión institucional, objetivos y funciones de la ADRES.</t>
  </si>
  <si>
    <t>11. Establecer estrategias de prevención de daño antijurídico y participar en la definición de los mapas de riesgo jurídicos de la Entidad.</t>
  </si>
  <si>
    <t>12. Apoyar el desarrollo y sostenimiento del Sistema Integrado de Gestión Institucional.</t>
  </si>
  <si>
    <t>13. Las demás que se le asignen y que correspondan a la naturaleza de la dependencia.</t>
  </si>
  <si>
    <t>Oficina de Control Interno</t>
  </si>
  <si>
    <t>1. Planear, dirigir y organizar la verificación y evaluación del Sistema de Control Interno de la Administradora de los Recursos del Sistema General de Seguridad Social en Salud ADRES.</t>
  </si>
  <si>
    <t>2. Verificar que el Sistema de Control Interno esté formalmente establecido dentro de la ADRES y que su ejercicio sea intrínseco al desarrollo de las funciones de todos los cargos, y en particular de aquellos que tengan responsabilidad de mando.</t>
  </si>
  <si>
    <t>3. Verificar que los controles definidos para los procesos y actividades que desarrolla la ADRES se cumplan por parte de los responsables de su ejecución.</t>
  </si>
  <si>
    <t>4. Verificar que los controles asociados con todas y cada una de las actividades de la ADRES estén adecuadamente definidos, sean apropiados y se mejoren permanentemente.</t>
  </si>
  <si>
    <t>5. Velar por el cumplimiento de las leyes, normas, políticas, procedimientos, planes, programas, proyectos y metas de la ADRES y recomendar los ajustes necesarios.</t>
  </si>
  <si>
    <t>6. Servir de apoyo a los directivos en el proceso de toma de decisiones, para obtener resultados esperados en los sistemas de Control Interno de la entidad.</t>
  </si>
  <si>
    <t>7. Verificar los procesos relacionados con el manejo de los recursos, bienes y los sistemas de información de la Administradora de los Recursos del Sistema General de Seguridad Social en Salud  ADRES y recomendar los correctivos que sean necesarios.</t>
  </si>
  <si>
    <t>8. Fomentar una cultura del autocontrol que contribuya al mejoramiento continuo en el cumplimiento de la misión institucional.</t>
  </si>
  <si>
    <t>9. Evaluar y verificar la aplicación de los mecanismos de participación ciudadana que diseñe la ADRES en desarrollo del mandato Constitucional y legal,</t>
  </si>
  <si>
    <t>10. Mantener permanentemente informados a los directivos acerca del estado del control interno dentro de la ADRES, dando cuenta de las debilidades detectadas y de las fallas en su cumplimiento.</t>
  </si>
  <si>
    <t>11. Verificar que se implementen las medidas de mejora a que haya lugar.</t>
  </si>
  <si>
    <t>12. Publicar un informe pormenorizado del estado del control interno de la ADRES en la página web, de acuerdo con la Ley 1474 de 201 1 y en las normas que la modifiquen o adicionen.</t>
  </si>
  <si>
    <t>13. Asesorar y aconsejar a las dependencias de la ADRES en la adopción de acciones de mejoramiento e indicadores que surjan de las recomendaciones de los entes externos de control,</t>
  </si>
  <si>
    <t>14. Vigilar a las dependencias encargadas de recibir, tramitar y resolver las quejas, sugerencias, reclamos y denuncias que los ciudadanos formulen y que se relacionen con el cumplimiento de la misión de la Entidad y rendir al Director General de la ADRES un informe semestral.</t>
  </si>
  <si>
    <t>15. Poner en conocimiento de los organismos competentes, la comisión de hechos presuntamente irregulares de los que conozca en desarrollo de sus funciones.</t>
  </si>
  <si>
    <t>16. Asesorar al Director General de la ADRES en las relaciones institucionales y funcionales con los organismos de control.</t>
  </si>
  <si>
    <t>17. Actuar como interlocutor frente a los organismos de control en desarrollo de las auditorías que los mismos practiquen sobre la Entidad, y en la recepción coordinación, preparación y entrega de cualquier información a cualquier entidad que lo requiera.</t>
  </si>
  <si>
    <t>18. Liderar y asesorar a las dependencias de la Entidad en la identificación y prevención de los riesgos que puedan afectar el logro de sus objetivos.</t>
  </si>
  <si>
    <t>19. Apoyar a la Oficina Asesora de Planeación y Control de Riesgos en la identificación y prevención de los riesgos que puedan afectar el logro de los objetivos de la Entidad.</t>
  </si>
  <si>
    <t>20. Monitorear permanentemente la gestión del riesgo de operación y la efectividad de los controles establecidos, así como realizar la revisión periódica del mapa de riesgos de operación y solicitar a la Oficina Asesora de Planeación y Control de Riesgos realizar los ajustes respectivos.</t>
  </si>
  <si>
    <t>21. Apoyar el desarrollo, sostenimiento y mejoramiento continuo del Sistema Integrado de Gestión Institucional, supervisar su efectividad y la observancia de sus recomendaciones.</t>
  </si>
  <si>
    <t>22. Desarrollar programas de auditoría de conformidad con la naturaleza objeto de evaluación y formular las observaciones y recomendaciones pertinentes.</t>
  </si>
  <si>
    <t>23. Las demás que se le asignen y que correspondan a la naturaleza de la dependencia.</t>
  </si>
  <si>
    <t>PROCESO</t>
  </si>
  <si>
    <t>DIRECCIONAMIENTO ESTRATÉGICO</t>
  </si>
  <si>
    <t xml:space="preserve">Código: </t>
  </si>
  <si>
    <t>DIES-FR07</t>
  </si>
  <si>
    <t xml:space="preserve">Versión:  </t>
  </si>
  <si>
    <t>FORMATO</t>
  </si>
  <si>
    <t>PLAN DE ACCIÓN INTEGRADO ANUAL - PAIA (PROYECTO)</t>
  </si>
  <si>
    <t xml:space="preserve">Fecha de aprobación: </t>
  </si>
  <si>
    <t>Página:</t>
  </si>
  <si>
    <t>1 de 1</t>
  </si>
  <si>
    <t>Perspectiva</t>
  </si>
  <si>
    <t>Objetivo Estratégico</t>
  </si>
  <si>
    <t>Estrategia</t>
  </si>
  <si>
    <t>Producto Estratégico</t>
  </si>
  <si>
    <t>Producto Táctico</t>
  </si>
  <si>
    <t>Responsable del producto (Cargo)</t>
  </si>
  <si>
    <t>Articulado / Bases PND asociados</t>
  </si>
  <si>
    <t>Nombre de la actividad</t>
  </si>
  <si>
    <t xml:space="preserve">Descripción de la actividad </t>
  </si>
  <si>
    <t>Entregable de la actividad</t>
  </si>
  <si>
    <t>Responsable de la actividad</t>
  </si>
  <si>
    <t>Colaboradores</t>
  </si>
  <si>
    <t>Dependencia</t>
  </si>
  <si>
    <t>Fecha Inicial programada</t>
  </si>
  <si>
    <t>Fecha Final programada</t>
  </si>
  <si>
    <t>Dependencia de destino</t>
  </si>
  <si>
    <t>Valor asignado para el desarrollo de la actividad</t>
  </si>
  <si>
    <t>ID PAA</t>
  </si>
  <si>
    <t>Peso de la actividad</t>
  </si>
  <si>
    <t>Políticas MIPG</t>
  </si>
  <si>
    <t>Planes Dto. 612 de 2018</t>
  </si>
  <si>
    <t>Plan Anticorrupción y de Atención al Ciudadano</t>
  </si>
  <si>
    <t>Proceso(s)</t>
  </si>
  <si>
    <t>Para revisar</t>
  </si>
  <si>
    <t>Componente del Plan Anticorrupción</t>
  </si>
  <si>
    <t>Subcomponente</t>
  </si>
  <si>
    <t>Gestión Misional</t>
  </si>
  <si>
    <r>
      <t>GM1.</t>
    </r>
    <r>
      <rPr>
        <sz val="11"/>
        <color theme="4"/>
        <rFont val="Arial"/>
        <family val="2"/>
      </rPr>
      <t xml:space="preserve"> Fortalecer las gestiones de presupuesto</t>
    </r>
    <r>
      <rPr>
        <sz val="11"/>
        <color theme="1"/>
        <rFont val="Arial"/>
        <family val="2"/>
      </rPr>
      <t xml:space="preserve">, </t>
    </r>
    <r>
      <rPr>
        <sz val="11"/>
        <color rgb="FF00B050"/>
        <rFont val="Arial"/>
        <family val="2"/>
      </rPr>
      <t>relaciones interinstitucionales</t>
    </r>
    <r>
      <rPr>
        <sz val="11"/>
        <color theme="1"/>
        <rFont val="Arial"/>
        <family val="2"/>
      </rPr>
      <t xml:space="preserve"> y </t>
    </r>
    <r>
      <rPr>
        <sz val="11"/>
        <color rgb="FF00B0F0"/>
        <rFont val="Arial"/>
        <family val="2"/>
      </rPr>
      <t>pagos</t>
    </r>
    <r>
      <rPr>
        <sz val="11"/>
        <color rgb="FF00B050"/>
        <rFont val="Arial"/>
        <family val="2"/>
      </rPr>
      <t xml:space="preserve"> </t>
    </r>
    <r>
      <rPr>
        <sz val="11"/>
        <color theme="1"/>
        <rFont val="Arial"/>
        <family val="2"/>
      </rPr>
      <t xml:space="preserve">mediante la </t>
    </r>
    <r>
      <rPr>
        <sz val="11"/>
        <color theme="5"/>
        <rFont val="Arial"/>
        <family val="2"/>
      </rPr>
      <t>optimización de la estructura orgánica</t>
    </r>
    <r>
      <rPr>
        <sz val="11"/>
        <color theme="1"/>
        <rFont val="Arial"/>
        <family val="2"/>
      </rPr>
      <t xml:space="preserve">, </t>
    </r>
    <r>
      <rPr>
        <sz val="11"/>
        <color rgb="FF7030A0"/>
        <rFont val="Arial"/>
        <family val="2"/>
      </rPr>
      <t>la gestión de consecución de recursos</t>
    </r>
    <r>
      <rPr>
        <sz val="11"/>
        <color theme="1"/>
        <rFont val="Arial"/>
        <family val="2"/>
      </rPr>
      <t xml:space="preserve">, </t>
    </r>
    <r>
      <rPr>
        <sz val="11"/>
        <color rgb="FFFF0000"/>
        <rFont val="Arial"/>
        <family val="2"/>
      </rPr>
      <t>el desarrollo e implementación de validaciones y/o auditorías aleatorias</t>
    </r>
    <r>
      <rPr>
        <sz val="11"/>
        <color theme="1"/>
        <rFont val="Arial"/>
        <family val="2"/>
      </rPr>
      <t xml:space="preserve">, según corresponda, </t>
    </r>
    <r>
      <rPr>
        <sz val="11"/>
        <color rgb="FFFF00FF"/>
        <rFont val="Arial"/>
        <family val="2"/>
      </rPr>
      <t>el giro oportuno</t>
    </r>
    <r>
      <rPr>
        <sz val="11"/>
        <color theme="1"/>
        <rFont val="Arial"/>
        <family val="2"/>
      </rPr>
      <t xml:space="preserve"> y </t>
    </r>
    <r>
      <rPr>
        <sz val="11"/>
        <color rgb="FF996633"/>
        <rFont val="Arial"/>
        <family val="2"/>
      </rPr>
      <t xml:space="preserve">el seguimiento a los recursos </t>
    </r>
    <r>
      <rPr>
        <sz val="11"/>
        <color theme="1"/>
        <rFont val="Arial"/>
        <family val="2"/>
      </rPr>
      <t>con el fin de contribuir a la sostenibilidad, saneamiento y continuidad del sistema de salud con transparencia, integridad, eficiencia y eficacia.</t>
    </r>
  </si>
  <si>
    <t>Optimizar las Auditorías  de  recursos reconocidos sin justa causa por concepto de UPC ​</t>
  </si>
  <si>
    <t>Auditorías  de  recursos reconocidos sin justa causa por concepto de UPC ​optimizadas</t>
  </si>
  <si>
    <t xml:space="preserve">Aplicativo fase II implementado </t>
  </si>
  <si>
    <t>Director(a) de Liquidaciones y Garantías</t>
  </si>
  <si>
    <t>No aplica</t>
  </si>
  <si>
    <t>Elaborar Plan de implementación del Aplicativo fase II (Recursos del aseguramiento)</t>
  </si>
  <si>
    <t>Elaborar Plan de implementación del Aplicativo fase II (Recursos del aseguramiento) con el detalle de las actividades a desarrollar para la implementación</t>
  </si>
  <si>
    <t>Plan de implementación del Aplicativo fase II (Recursos del aseguramiento)</t>
  </si>
  <si>
    <t>Oscar Eduardo Salinas Garzón</t>
  </si>
  <si>
    <t>Edgar Alexander Guerra Sanabria
Juan Carlos Escobar Baquero</t>
  </si>
  <si>
    <t>Dirección de Liquidaciones y Garantías / Dirección de Gestión de Tecnologías de Información y Comunicaciones</t>
  </si>
  <si>
    <t>N/A</t>
  </si>
  <si>
    <t xml:space="preserve">1. Planeación Institucional 
</t>
  </si>
  <si>
    <t xml:space="preserve">6. Fortalecimiento organizacional y simplificación de procesos 
</t>
  </si>
  <si>
    <t>14. Plan Institucional</t>
  </si>
  <si>
    <t>VERS - Verificaciones al reconocimiento de recursos del Sistema de Salud</t>
  </si>
  <si>
    <t>Actualizar procedimiento VERS-PR01 Reintegro de Recursos Apropiados o Reconocidos Sin Justa Causa (Recursos del aseguramiento)</t>
  </si>
  <si>
    <t>Realizar actualización al procedimiento VERS-PR01 Reintegro de Recursos Apropiados o Reconocidos Sin Justa Causa con ocasión a la optimización del proceso.</t>
  </si>
  <si>
    <t>Procedimiento VERS-PR01 Reintegro de Recursos Apropiados o Reconocidos Sin Justa Causa actualizado (Recursos del aseguramiento)</t>
  </si>
  <si>
    <t>Edgar Alexander Guerra Sanabria</t>
  </si>
  <si>
    <t>Dirección de Liquidaciones y Garantías / Oficina Asesora de Planeación y Control de Riesgos</t>
  </si>
  <si>
    <t>Realizar el desarrollo de la II fase del aplicativo de reintegro de recursos</t>
  </si>
  <si>
    <t>Aplicativo fase II desplegado en pruebas</t>
  </si>
  <si>
    <t>Juan Carlos Escobar Baquero</t>
  </si>
  <si>
    <t>Germán Silva
Camilo Pelaez
Edwin Andres Fernandez Villamil</t>
  </si>
  <si>
    <t>Dirección de Gestión de Tecnologías de la Información y las Comunicaciones</t>
  </si>
  <si>
    <t>Realizar pruebas a la fase II del aplicativo (Recursos del aseguramiento)</t>
  </si>
  <si>
    <t>Documentar las pruebas funcionales realizadas.</t>
  </si>
  <si>
    <t>Documento con evidencia de pruebas funcionales.</t>
  </si>
  <si>
    <t>Aprobar el paso a producción de la fase II del aplicativo (Recursos del aseguramiento)</t>
  </si>
  <si>
    <t>Aprobar e Implementar en producción la fase II del aplicativo para el reintegro de UPC</t>
  </si>
  <si>
    <t xml:space="preserve">Correo de aprobación de paso a producción de la fase II del aplicativo (Recursos del aseguramiento), con la aprobación de los actores involucrados </t>
  </si>
  <si>
    <t>Realizar despliegue en el ambiente productivo de la fase II del aplicativo (Recursos del aseguramiento)</t>
  </si>
  <si>
    <t>Llevar a cabo el despliegue conforme al procedimiento del control y gestión de cambios que tiene implementado la DGTIC para la fase II del aplicativo (Recursos del aseguramiento)</t>
  </si>
  <si>
    <t>Fase II del aplicativo (Recursos del aseguramiento) en ambiente de producción</t>
  </si>
  <si>
    <t>Isaí Ávila</t>
  </si>
  <si>
    <t>Luis Alejandro Garzon Ruiz
Fabio Alberto Rodriguez Rodriguez</t>
  </si>
  <si>
    <t>11. Gobierno Digital</t>
  </si>
  <si>
    <t>11. Seguridad Digital</t>
  </si>
  <si>
    <t>APTI - Arquitectura y Proyectos TIC</t>
  </si>
  <si>
    <t>Coadyuvar la financiación para ejecutar las operaciones de financiamiento autorizadas por la ley para brindar liquidez a los actores de sector salud, de acuerdo con la disponibilidad presupuestal.</t>
  </si>
  <si>
    <t>Operaciones de financiamiento del sistema de salud autorizadas</t>
  </si>
  <si>
    <t>Informe de ejecución de los recursos presupuestados en la vigencia 2024</t>
  </si>
  <si>
    <t>Bases PND: La alineación de necesidades de financiamiento, acorde con el ciclo presupuestal, con la planeación y estimación de las necesidades en salud, en todos los ámbitos del Sistema.</t>
  </si>
  <si>
    <t>Gestionar operaciones de fortalecimiento financiero requeridas</t>
  </si>
  <si>
    <t>Tramitar la solicitudes necesarias para coadyuvar la financiación de las operaciones de financiamiento y realizar el informe dando cuenta de las mismas.</t>
  </si>
  <si>
    <t>Actos administrativos, peticiones, memorandos, oficios  que soporten las operaciones e informe de las actividades realizadas.</t>
  </si>
  <si>
    <t>Cesar Andres Jimenez Valencia</t>
  </si>
  <si>
    <t>Erika Lucia Mora Trujillo
Gedeon Diaz Guarnizo</t>
  </si>
  <si>
    <t>Dirección de liquidaciones y Garantías, Dirección de Gestión de Recursos Financieros de la Salud, Oficina Asesora Jurídica y Dirección General.</t>
  </si>
  <si>
    <t xml:space="preserve">2. Gestión presupuestal y eficiencia del gasto público 
</t>
  </si>
  <si>
    <t xml:space="preserve">4. Integridad 
</t>
  </si>
  <si>
    <t xml:space="preserve">18. Compras y Contratación Pública 
</t>
  </si>
  <si>
    <t>2. Plan Anual de Adquisiciones</t>
  </si>
  <si>
    <t>OFAS - Operaciones de fortalecimiento financiero para actores del Sistema de Salud</t>
  </si>
  <si>
    <t xml:space="preserve">Fortalecer el mecanismo del giro directo  a toda la red de prestadores y proveedores del sistema de salud hasta llegar a ser el pagador único con el fin de contribuir al flujo de recursos de manera oportuna </t>
  </si>
  <si>
    <t>Mecanismo de giro directo fortalecido</t>
  </si>
  <si>
    <t>Herramienta tecnológica para la programación y ejecución  de giro directo (Régimen Contributivo y Subsidiado) - Fase I_A</t>
  </si>
  <si>
    <t>Articulo 150 PND. Giro directo por parte de la ADRES  de los recursos de la UPC </t>
  </si>
  <si>
    <t>Bases PND: El fortalecimiento del sistema de pago, la restitución de recursos, la auditoría y la rendición de cuentas de los recursos de salud, con transparencia e integridad, garantizando el seguimiento en tiempo real, la continuidad y ampliación de la capacidad de giro directo de los recursos a los prestadores de servicios de salud, así como, el fortalecimiento de los sistemas de administración y seguimiento de los recursos por parte de la ADRES.</t>
  </si>
  <si>
    <t>Aprobación del paso a producción</t>
  </si>
  <si>
    <t>Paso a producción de la herramienta tecnológica para la programación y ejecución  de giro directo  en el régimen Contributivo y Subsidiado</t>
  </si>
  <si>
    <t>Acta del paso a producción de la fase I_A del aplicativo con la aprobación de los actores involucrados.</t>
  </si>
  <si>
    <t>Gina Paola Diaz Angulo</t>
  </si>
  <si>
    <t>Carlos Castro
Adriana Morales
Omar Alejandro Gomez Rocha
Juan Carlos Girón Sanabria
Carlos Jaramillo
Juan Carlos Escobar Baquero</t>
  </si>
  <si>
    <t>Dirección de Liquidaciones y Garantías
Dirección de Gestión de Tecnologías de la Información y las Comunicaciones</t>
  </si>
  <si>
    <t>VALR - Validación, liquidación y reconocimiento</t>
  </si>
  <si>
    <t>Realizar despliegue en el ambiente productivo de la herramienta tecnológica</t>
  </si>
  <si>
    <t>Llevar a cabo el despliegue conforme al procedimiento del control y gestión de cambios que tiene implementado la DGTIC de la herramienta tecnológica para la programación y ejecución  de giro directo (Régimen Contributivo y Subsidiado) - Fase I_A</t>
  </si>
  <si>
    <t>Herramienta tecnológica para la programación y ejecución  de giro directo (Régimen Contributivo y Subsidiado) - Fase I_A en ambiente de producción</t>
  </si>
  <si>
    <t>Actualización de procedimientos asociados a la programación y ejecución de giro directo de los regímenes subsidiado y contributivo</t>
  </si>
  <si>
    <t>Actualización y/o creación de procedimientos asociados a la programación y ejecución de giro directo de los regímenes subsidiado y contributivo</t>
  </si>
  <si>
    <t xml:space="preserve">Procedimientos creados y/o actualizados </t>
  </si>
  <si>
    <t>Carlos Castro
Adriana Morales
Omar Alejandro Gomez Rocha
Juan Carlos Girón Sanabria</t>
  </si>
  <si>
    <t xml:space="preserve">Seguimiento a la información de giro directo (Régimen Contributivo y Subsidiado) - Fase I_B  </t>
  </si>
  <si>
    <t>Paso a producción del seguimiento a la información de giro directo para el régimen Contributivo y Subsidiado</t>
  </si>
  <si>
    <t>Acta del paso a producción de la fase I_B del aplicativo con la aprobación de los actores involucrados.</t>
  </si>
  <si>
    <t>Juan Carlos Girón Sanabria</t>
  </si>
  <si>
    <t>Carlos Castro
Adriana Morales
Omar Alejandro Gomez Rocha
Carlos Jaramillo
Juan Carlos Escobar Baquero
Gina Paola Diaz Angulo</t>
  </si>
  <si>
    <t xml:space="preserve">Llevar a cabo el despliegue conforme al procedimiento del control y gestión de cambios que tiene implementado la DGTIC para la herramienta tecnológica de seguimiento a la información de giro directo (Régimen Contributivo y Subsidiado) - Fase I_B  </t>
  </si>
  <si>
    <t>Seguimiento a la información de giro directo (Régimen Contributivo y Subsidiado) - Fase I_B   en ambiente de producción</t>
  </si>
  <si>
    <t>Reflejar información contable precisa y oportuna I cuatrimestre</t>
  </si>
  <si>
    <t>Desplegar las acciones necesarias para la generación oportuna y precisa de estados financieros, teniendo en cuenta los plazos establecidos, la claridad, transparencia y confiabilidad de los mismos.</t>
  </si>
  <si>
    <t xml:space="preserve">EE.FF con corte a abril de 2024.
</t>
  </si>
  <si>
    <t>Maria Margarita Bravo</t>
  </si>
  <si>
    <t>Dirección de Gestión de Recursos Financieros de la Salud</t>
  </si>
  <si>
    <t>Dirección General</t>
  </si>
  <si>
    <t>146
147
149
150
155
167
168
169
170</t>
  </si>
  <si>
    <t>GEPR - Gestión y Pago de Recursos</t>
  </si>
  <si>
    <t>Realizar seguimiento preciso y flexible del presupuesto que nos habilite para reaccionar eficientemente ante diferentes adversidades de liquidez I cuatrimestre</t>
  </si>
  <si>
    <t>Realizar el seguimiento preciso y detallado al presupuesto de la URA, que le permita a la ADRES anticipar y reaccionar de manera ágil ante posibles riesgos de liquidez y que garantice solidez y estabilidad del flujo de los recursos de la salud en cualquier escenario que este al alcance de la entidad.</t>
  </si>
  <si>
    <t>Tablero de seguimiento a las ejecuciones presupuestales con corte a abril de 2024.
Ejecuciones presupuestales mensuales de enero a abril de 2024
Informes de gestión de enero a abril de 2024</t>
  </si>
  <si>
    <t>Luz Ines Arboleda</t>
  </si>
  <si>
    <t>156
171
173</t>
  </si>
  <si>
    <t>Identificar de manera clara, precisa y eficiente el recaudo de los recursos de la URA I cuatrimestre</t>
  </si>
  <si>
    <t>Desplegar las acciones necesaria que se focalicen en llevar a cabo una identificación minuciosa y precisa del recaudo, a través procesos eficientes que garanticen la precisión y transparencia en la gestión financiera. Adicional , lograr a través de un análisis detallado de los flujos de ingresos identificar oportunidades de mejora y fortalecer la seguridad financiera de los recursos de la URA.</t>
  </si>
  <si>
    <t xml:space="preserve">Tablero de seguimiento al recaudo de los recursos de la URA con corte a abril de 2024.
Informes mensuales de recaudo de enero hasta abril de 2024.
Informe trimestral de recaudo </t>
  </si>
  <si>
    <t>Camilo Andres Cely</t>
  </si>
  <si>
    <t>151
152
154
163
172</t>
  </si>
  <si>
    <t>RIFU - Recaudo e identificación de fuentes</t>
  </si>
  <si>
    <t>Realizar los giros de manera eficiente, precisa y oportuna, garantizando la gestión óptima de los compromisos financieros de la URA I cuatrimestre</t>
  </si>
  <si>
    <t>Desplegar las acciones necesarias para la ejecución de pagos de manera eficiente y precisa, asegurando el cumplimiento de compromisos financieros de la URA.</t>
  </si>
  <si>
    <t>Tablero de seguimiento a los giros con corte a abril de 2024.
Comprobantes de giro de los diferentes procesos de enero de 2024 a abril de 2024.
Seguimiento a ordenaciones de gasto contra el giro desde enero hasta abril de 2024.</t>
  </si>
  <si>
    <t>Rafael Guillermo Anaya Santrich</t>
  </si>
  <si>
    <t>148
158
159
160
161
164
166</t>
  </si>
  <si>
    <t>Reflejar información contable precisa y oportuna II cuatrimestre</t>
  </si>
  <si>
    <t xml:space="preserve">EE.FF con corte a agosto de 2024.
</t>
  </si>
  <si>
    <t>146
147
149
150
155
167
169
170</t>
  </si>
  <si>
    <t>Realizar seguimiento preciso y flexible del presupuesto que nos habilite para reaccionar eficientemente ante diferentes adversidades de liquidez Cuatrimestre</t>
  </si>
  <si>
    <t>Tablero de seguimiento a las ejecuciones presupuestales con corte a agosto de 2024.
Ejecuciones presupuestales mensuales de mayo a agosto de 2024
Informes de gestión de mayo a agosto de 2024</t>
  </si>
  <si>
    <t>Identificar de manera clara, precisa y eficiente el recaudo de los recursos de la URA Cuatrimestre</t>
  </si>
  <si>
    <t xml:space="preserve">Tablero de seguimiento al recaudo de los recursos de la URA con corte a agosto de 2024.
Informes mensuales de recaudo de mayo hasta agosto de 2024.
Informe trimestral de recaudo </t>
  </si>
  <si>
    <t>151
152
163
172</t>
  </si>
  <si>
    <t>Realizar los giros de manera eficiente, precisa y oportuna, garantizando la gestión óptima de los compromisos financieros de la URA II cuatrimestre</t>
  </si>
  <si>
    <t>Tablero de seguimiento a los giros con corte a agosto de 2024.
Comprobantes de giro de los diferentes procesos de mayo de 2024 a agosto de 2024.
Seguimiento a ordenaciones de gasto contra el giro desde mayo hasta agosto de 2024.</t>
  </si>
  <si>
    <t xml:space="preserve"> $ 117.344.904</t>
  </si>
  <si>
    <t>148
158
159
160
161
166</t>
  </si>
  <si>
    <t>Reflejar información contable precisa y oportuna III cuatrimestre</t>
  </si>
  <si>
    <t xml:space="preserve">EE.FF con corte a diciembre de 2024.
</t>
  </si>
  <si>
    <t>Realizar seguimiento preciso y flexible del presupuesto que nos habilite para reaccionar eficientemente ante diferentes adversidades de liquidez III cuatrimestre</t>
  </si>
  <si>
    <t>Tablero de seguimiento a las ejecuciones presupuestales con corte a diciembre de 2024.
Ejecuciones presupuestales mensuales de septiembre a diciembre de 2024
Informes de gestión de mayo a diciembre de 2024
Informe de anteproyecto</t>
  </si>
  <si>
    <t>Identificar de manera clara, precisa y eficiente el recaudo de los recursos de la URA III cuatrimestre</t>
  </si>
  <si>
    <t xml:space="preserve">Tablero de seguimiento al recaudo de los recursos de la URA con corte a diciembre de 2024.
Informes mensuales de recaudo de septiembre hasta diciembre de 2024.
Informe trimestral de recaudo </t>
  </si>
  <si>
    <t>Realizar los giros de manera eficiente, precisa y oportuna, garantizando la gestión óptima de los compromisos financieros de la URA III cuatrimestre</t>
  </si>
  <si>
    <t>Tablero de seguimiento a los giros con corte a diciembre de 2024.
Comprobantes de giro de los diferentes procesos de septiembre de 2024 a diciembre de 2024.
Seguimiento a ordenaciones de gasto contra el giro desde mayo hasta diciembre de 2024.</t>
  </si>
  <si>
    <t xml:space="preserve">Herramienta tecnológica para la programación, ejecución y seguimiento de los mecanismos de financiación del SGSSS Fase II
</t>
  </si>
  <si>
    <t>Elaborar documento con especificaciones funcionales del modulo OFAS en el aplicativo de giro directo.</t>
  </si>
  <si>
    <t>Elaborar un documento que contenga las especificaciones funcionales para el desarrollo del modulo de OFAS en el aplicativo de giro directo.</t>
  </si>
  <si>
    <t>Documento con especificaciones funcionales</t>
  </si>
  <si>
    <t>Erika Lucia Mora Trujillo
Juan Carlos Escobar Baquero</t>
  </si>
  <si>
    <t>Elaborar cronograma del proyecto con cada una de las actividades del modulo OFAS.</t>
  </si>
  <si>
    <t>Elaborar un documento que contenga el cronograma del proyecto modulo OFAS.</t>
  </si>
  <si>
    <t>Cronograma del proyecto</t>
  </si>
  <si>
    <t>Erika Lucia Mora Trujillo
Juan Carlos Escobar</t>
  </si>
  <si>
    <t>Desarrollo del MPV del módulo OFAS</t>
  </si>
  <si>
    <t>Llevar a cabo el desarrollo de las historias de usuario definidas y aprobadas para el MPV del módulo OFAS</t>
  </si>
  <si>
    <t>MPV del módulo OFAS en ambiente de pruebas</t>
  </si>
  <si>
    <t>Jorge Eliecer Monrroy</t>
  </si>
  <si>
    <t>Realizar pruebas al desarrollo del modulo OFAS desde el punto de vista funcional.</t>
  </si>
  <si>
    <t>Elaborar un documento donde se documenten las pruebas funcionales realizadas.</t>
  </si>
  <si>
    <t>Aprobación de Paso a producción de la herramienta tecnológica para la programación, ejecución y seguimiento de los mecanismos de financiación del SGSSS Fase II</t>
  </si>
  <si>
    <t>Acta del paso a producción de la fase II de la herramienta tecnológica para la programación, ejecución y seguimiento de los mecanismos de financiación del SGSSS</t>
  </si>
  <si>
    <t>Realizar despliegue en el ambiente productivo del MPV del módulo OFAS</t>
  </si>
  <si>
    <t>Llevar a cabo el despliegue conforme al procedimiento del control y gestión de cambios que tiene implementado la DGTIC para el MPV del módulo OFAS</t>
  </si>
  <si>
    <t>MPV del módulo OFAS  en ambiente de producción</t>
  </si>
  <si>
    <t>Elaboración Manual de usuario</t>
  </si>
  <si>
    <t>Manual de usuario elaborado.</t>
  </si>
  <si>
    <t>Erika Lucia Mora Trujillo</t>
  </si>
  <si>
    <t>Herramienta tecnológica para programación y ejecución  de giro directo (Presupuestos Máximos y Recobros) - Fase II</t>
  </si>
  <si>
    <t xml:space="preserve">Solicitar el cronograma del diseño, desarrollo, implementación, pruebas y puesta en producción  de la herramienta tecnológica </t>
  </si>
  <si>
    <t>Dirigir a la DGITC un memorando donde la DOP solicitará el cronograma de trabajo para el diseño, desarrollo, implementación, pruebas y puesta en producción de la herramienta tecnológica  para la vigencia 2024.</t>
  </si>
  <si>
    <t>Memorando radicado ante la  DGTIC</t>
  </si>
  <si>
    <t>Jairo Edison Tirado Martinez</t>
  </si>
  <si>
    <t>Lorena Fabiola Amezquita Becerra
Juan Carlos Escobar Baquero</t>
  </si>
  <si>
    <t>Dirección de Otras Prestaciones
Dirección de Gestión de Tecnologías de la Información y las Comunicaciones</t>
  </si>
  <si>
    <t xml:space="preserve"> Elaborar  actas de reuniones de acuerdo con el cronograma establecido por DGTIC para el desarrollo del proyecto herramienta tecnológica </t>
  </si>
  <si>
    <t>Participar en las reuniones programadas en el cronograma por DGTIC para el desarrollo del proyecto SIA, dando cumplimiento al cronograma establecido para dicho fin.</t>
  </si>
  <si>
    <t xml:space="preserve">Actas de Reunión </t>
  </si>
  <si>
    <t>Dirección de Gestión de Tecnologías de Información y Comunicaciones
Dirección de Otras Prestaciones</t>
  </si>
  <si>
    <t xml:space="preserve">11. Gobierno Digital
</t>
  </si>
  <si>
    <t xml:space="preserve">12. Seguridad digital 
</t>
  </si>
  <si>
    <t>10. Plan Estratégico de Tecnologías de la Información y las Comunicaciones – PETI</t>
  </si>
  <si>
    <t>12. Plan de Seguridad y Privacidad de la Información</t>
  </si>
  <si>
    <t>Desarrollo del MPV de la herramienta tecnológica de giro directo (PM y Recobros) - Fase II</t>
  </si>
  <si>
    <t>Llevar a cabo el desarrollo de las historias de usuario definidas y aprobadas para el MPV de la herramienta tecnológica para programación y ejecución  de giro directo (Presupuestos Máximos y Recobros) - Fase II</t>
  </si>
  <si>
    <t>MPV de la herramienta tecnológica de giro directo (PM y Recobros) - Fase II</t>
  </si>
  <si>
    <t>Aprobar el paso a producción</t>
  </si>
  <si>
    <t>Paso a producción de la herramienta tecnológica para programación y ejecución  de giro directo  de Presupuestos Máximos y Recobros - Fase II</t>
  </si>
  <si>
    <t>Acta del paso a producción de la fase II  de la herramienta tecnológica para programación y ejecución  de giro directo de Presupuestos Máximos y Recobros</t>
  </si>
  <si>
    <t>9. Plan Anticorrupción y de Atención al Ciudadano</t>
  </si>
  <si>
    <t>Mecanismos para mejorar la atención al ciudadano</t>
  </si>
  <si>
    <t>Relacionamiento con el ciudadano</t>
  </si>
  <si>
    <t>Realizar despliegue en el ambiente productivo de la herramienta tecnológica de giro directo (PM y Recobros) - Fase II</t>
  </si>
  <si>
    <t>Llevar a cabo el despliegue conforme al procedimiento del control y gestión de cambios que tiene implementado la DGTIC para el MPV de la herramienta tecnológica para programación y ejecución  de giro directo (Presupuestos Máximos y Recobros) - Fase II</t>
  </si>
  <si>
    <t>MPV de la herramienta tecnológica de giro directo (PM y Recobros) - Fase II  en ambiente de producción</t>
  </si>
  <si>
    <t xml:space="preserve"> Elaborar o ajustar la documentación de las etapas desarrolladas y aprobadas,  si hay lugar a ello de acuerdo con las solicitudes o envío por la DGTIC</t>
  </si>
  <si>
    <t>Ajustar los documentos de acuerdo con la etapa desarrollada si hay lugar a ello</t>
  </si>
  <si>
    <t>Informe Trimestral de la documentación aprobada</t>
  </si>
  <si>
    <t>Dirección de Gestión de Tecnologías de Información y Comunicaciones
Dirección de Otras Prestaciones
Oficina Asesora de Planeación y Control de Riesgos</t>
  </si>
  <si>
    <t xml:space="preserve">14. Gestión del conocimiento y la innovación 
</t>
  </si>
  <si>
    <t>Implementar los mecanismos que contribuyan al saneamiento de los pasivos del sistema de salud</t>
  </si>
  <si>
    <t>Mecanismos de saneamiento de pasivos del sistema de salud implementados</t>
  </si>
  <si>
    <t>Gestión para la consecución de recursos realizada  para el reconocimiento de Pruebas COVID-19 realizadas en el marco de la emergencia sanitaria</t>
  </si>
  <si>
    <t>Artículo 153 PND. Saneamiento definitivo de los pasivos de la Nación con el sector salud.​</t>
  </si>
  <si>
    <t>Bases PND: El saneamiento definitivo de pasivos de la Nación con el sector salud por tecnologías no cubiertas financiadas por la UPC, deudas derivadas de la emergencia sanitaria por COVID 19 y presupuestos máximos.</t>
  </si>
  <si>
    <t>Remitir comunicaciones de solicitud de asignación de recursos</t>
  </si>
  <si>
    <t>Remitir comunicaciones mediante las cuales se solicite al Gobierno Nacional la asignación de recursos que permitan respaldar el proceso de validación, reconocimiento y pago de pruebas COVID -19</t>
  </si>
  <si>
    <t>Comunicaciones de solicitud de asignación de recursos</t>
  </si>
  <si>
    <t xml:space="preserve">Julio Andrés González Godoy </t>
  </si>
  <si>
    <t>Reportes de pruebas COVID-19 en estado validado</t>
  </si>
  <si>
    <t>Realizar validaciones</t>
  </si>
  <si>
    <t>Conforme los recursos asignados realizar el proceso de validación de los reportes efectuados por las EPS, efectuar el reconocimiento y pago y actualizar el estado en el aplicativo</t>
  </si>
  <si>
    <t>Información respecto de reportes en estado procesado</t>
  </si>
  <si>
    <t>Optimizar el proceso de verificación de recobros y reclamaciones</t>
  </si>
  <si>
    <t>Proceso de verificación de recobros y reclamaciones optimizados</t>
  </si>
  <si>
    <t>Actos Administrativos expedidos</t>
  </si>
  <si>
    <t>Director(a) de Otras Prestaciones</t>
  </si>
  <si>
    <t>Articulo 152 PND. Modificaciones a los procesos de recobro, reclamaciones y reconocimiento y giro de recursos de aseguramiento en salud </t>
  </si>
  <si>
    <t>1, Proyectar la propuesta de los  Actos Administrativos que reglamentan la operación de la Administradora de los Recursos del Sistema General de Seguridad Social en Salud -ADRES</t>
  </si>
  <si>
    <t>Realizar la propuesta de la normatividad que reglamenta los actos administrativos.</t>
  </si>
  <si>
    <t xml:space="preserve">Proyecto de Actos Administrativos </t>
  </si>
  <si>
    <t xml:space="preserve">Camilo Andres Plazas Veloza
</t>
  </si>
  <si>
    <t xml:space="preserve">Wilson Rubiel Velasquez Castañeda
Lorena Fabiola Amezquita Becerra
Luisa Fernanda Diaz
Maria Isabel Salgado Cardona
Heidy Parra
Rena Lisag Morales Hernandez
</t>
  </si>
  <si>
    <t>Dirección General
Dirección de Gestión de Recursos Financieros de la Salud
Oficina Asesora Jurídica.</t>
  </si>
  <si>
    <t xml:space="preserve">9. Racionalización de trámites 
</t>
  </si>
  <si>
    <t xml:space="preserve">5. Transparencia, acceso a la información pública y lucha contra la corrupción 
</t>
  </si>
  <si>
    <t xml:space="preserve">8. Participación ciudadana en la gestión pública 
</t>
  </si>
  <si>
    <t>Mecanismos para la transparencia y acceso a la Información</t>
  </si>
  <si>
    <t>Lineamientos de Transparencia Activa</t>
  </si>
  <si>
    <t>VALR - Validación, liquidación y reconocimiento
VERS-Verificaciones al reconocimiento de los recursos del Sistema de Salud</t>
  </si>
  <si>
    <t xml:space="preserve">2, Remitir a la Oficina Asesora Jurídica la proyección de los actos administrativos para su revisión y aprobación </t>
  </si>
  <si>
    <t>Enviar a la Oficina Asesora Jurídica los proyectos de los Actos Administrativos para su respectiva revisión y aprobación.</t>
  </si>
  <si>
    <t>Proyecto de Actos Administrativos con visto bueno de la OAJ</t>
  </si>
  <si>
    <t>Racionalización de trámites</t>
  </si>
  <si>
    <t>Consulta y Divulgación</t>
  </si>
  <si>
    <t>3, Expedir los Actos Administrativos que reglamentan la operación de la Administradora de los Recursos del Sistema General de Seguridad Social en Salud -ADRES</t>
  </si>
  <si>
    <t>Emitir lineamientos que reglamentan la operación de la ADRES mediante Resoluciones, Circulares.</t>
  </si>
  <si>
    <t xml:space="preserve">Actos Administrativos Publicados </t>
  </si>
  <si>
    <t>Herramienta tecnológica (Sistema Integrado de Auditoría - SIA) implementada</t>
  </si>
  <si>
    <t xml:space="preserve">1. Solicitar el cronograma del diseño, desarrollo, implementación, pruebas y puesta en producción  del SIA </t>
  </si>
  <si>
    <t xml:space="preserve">Dirigir a la DGITC un memorando donde la DOP solicitará el cronograma de trabajo para el diseño, desarrollo, implementación, pruebas y puesta en producción del SIA para la vigencia 2024.
</t>
  </si>
  <si>
    <t xml:space="preserve">Henry Cepeda </t>
  </si>
  <si>
    <t>11. Plan de Tratamiento de Riesgos de Seguridad y Privacidad de la Información</t>
  </si>
  <si>
    <t>VALR - Validación, liquidación y reconocimiento
VERS-Verificaciones al reconocimiento de recursos del Sistema de Salud.</t>
  </si>
  <si>
    <t>2.  Expedir memorando mensuales solicitando informes de avance del proyecto SIA a DGTIC con copia a la Dirección General, Planeación, Control Interno y Supervisor del Contrato.</t>
  </si>
  <si>
    <t xml:space="preserve">Solicitar mediante memorando dirigido a DGTIC el avance mensual del SIA de acuerdo con el cronograma establecido para tal fin.
</t>
  </si>
  <si>
    <t>Memorando de solicitud mensual del avance del SIA</t>
  </si>
  <si>
    <t>Dirección de Gestión de Tecnologías de Información y Comunicaciones
Dirección General
Oficina Asesora de Planeación y Control de Riesgo.
Oficina de Control Interno.</t>
  </si>
  <si>
    <t xml:space="preserve">16. Seguimiento y evaluación de desempeño institucional 
</t>
  </si>
  <si>
    <t xml:space="preserve">3. Elaborar  actas de reuniones de acuerdo con el cronograma establecido por DGTIC para el desarrollo del proyecto SIA. </t>
  </si>
  <si>
    <t>Actas  de reunión</t>
  </si>
  <si>
    <t>4. Elaborar o ajustar la documentación de las etapas desarrolladas y aprobadas,  si hay lugar a ello de acuerdo con las solicitudes o envío por la DGTIC.</t>
  </si>
  <si>
    <t>Elaborar y ajustar los documentos de acuerdo con la etapa desarrollada si hay lugar a ello.</t>
  </si>
  <si>
    <t xml:space="preserve">Documentos elaborados o ajustados de acuerdo con la etapa de desarrollo.
Informe Trimestral de la documentación aprobada </t>
  </si>
  <si>
    <t>5. Elaborar el Informe del resultado de las pruebas generado en la etapa correspondiente.</t>
  </si>
  <si>
    <t>Elaborar un informe para:
Validar el cumplimiento de los requisitos de acuerdo a las necesidades funcionales de la DOP.
 Aprobar el desarrollo y dar paso a producción para ejecución de piloto, en el evento del éxito de las pruebas,
 Acompañar a DGTIC durante el periodo de estabilización del aplicativo.</t>
  </si>
  <si>
    <t xml:space="preserve">Informe de resultado de las pruebas generado </t>
  </si>
  <si>
    <t>6. Expedir memorando solicitando ajustes al desarrollo de acuerdo a los cambios normativos que se puedan presentar con impacto a corto, mediano y largo plazo, cuando aplique.</t>
  </si>
  <si>
    <t>Elevar solicitudes relacionados con el cambio en los requisitos funcionales, siempre y cuando se presenten cambios normativos de aplicación a corto, mediano y largo plazo, que tengan un impacto en los requisitos funcionales  establecidos. (Por cuanto los cambios normativos se encuentran fuera del control de la ADRES).</t>
  </si>
  <si>
    <t>Memorando cuando aplique sobre reporte de ajustes con impacto de corto, mediano y largo plazo.</t>
  </si>
  <si>
    <t>Realizar el desarrollo del SIA fase I</t>
  </si>
  <si>
    <t>Realizar análisis diseño, desarrollo y pruebas unitarias del desarrollo del SIA definido en fase I</t>
  </si>
  <si>
    <t>Desarrollo en pruebas</t>
  </si>
  <si>
    <t xml:space="preserve">Juan Carlos Escobar Baquero </t>
  </si>
  <si>
    <t>Sandra Rodriguez</t>
  </si>
  <si>
    <t>Documentación actualizada de acuerdo con los actos administrativos expedidos y la herramienta tecnológica implementada</t>
  </si>
  <si>
    <t>1. Priorizar los procedimientos de la DOP que requieren actualización</t>
  </si>
  <si>
    <t xml:space="preserve">Revisar de manera articulada con los coordinadores de los grupos GIVAC, GIVRA y GIGR los procedimientos de la DOP y priorizar los que requieran actualización por cambio en actividades y/o en la normatividad. </t>
  </si>
  <si>
    <t xml:space="preserve"> Inventario de necesidades de actualización documental correspondientes a los procesos de VALR_VERS (30/05/2024)</t>
  </si>
  <si>
    <t>Alcira Yanneth Malagón Muñoz</t>
  </si>
  <si>
    <t xml:space="preserve">Camilo Andres Plazas Veloza
Lorena Fabiola Amezquita Becerra
Wilson Rubiel Velasquez Castañeda
</t>
  </si>
  <si>
    <t xml:space="preserve">2. Actualizar procedimientos de la DOP  
</t>
  </si>
  <si>
    <t xml:space="preserve">Realizar mesas de trabajo con los equipos responsables de la ejecución de los procedimientos, para proceder con la actualización y aprobación. </t>
  </si>
  <si>
    <t>Procedimientos actualizados y ajustados a la normatividad actual</t>
  </si>
  <si>
    <t xml:space="preserve">10.Gestión documental 
</t>
  </si>
  <si>
    <t xml:space="preserve">3. Socializar y divulgar los procedimientos de la DOP  
</t>
  </si>
  <si>
    <t>Articular con los coordinadores y sus equipos de  trabajo la socialización y divulgación de los procedimientos de la DOP ajustados.</t>
  </si>
  <si>
    <t>Listados de Asistencia o grabaciones por teams.</t>
  </si>
  <si>
    <t>Desarrollo Organizacional</t>
  </si>
  <si>
    <t>DO1. Fortalecer el desempeño institucional mediante el rediseño organizacional, la Gestión del Talento Humano y la Gestión del Conocimiento con el fin mejorar la eficiencia y  calidad en la prestación de los servicios y contribuir al cumplimiento de las metas, objetivos y misión de la entidad.</t>
  </si>
  <si>
    <t>Fortalecer la cultura del control en la ADRES, asegurando la integridad, cumplimiento normativo y gestión eficaz de riesgos promoviendo la mejora continua.</t>
  </si>
  <si>
    <t>Cultura de control fortalecida</t>
  </si>
  <si>
    <t>Informe de Programa de Aseguramiento de la Calidad</t>
  </si>
  <si>
    <t xml:space="preserve">Jefe Oficina de Control Interno </t>
  </si>
  <si>
    <t>Efectuar  auditorias de campo en el territorio a las IPS públicas y privadas en temas relacionados con el proceso de reclamaciones.</t>
  </si>
  <si>
    <t xml:space="preserve">Realizar  diez (10) auditorias de campo a las IPS públicas y privadas en los territorios </t>
  </si>
  <si>
    <t xml:space="preserve">informe de resultado de las auditorias </t>
  </si>
  <si>
    <t>Efrain Meneses</t>
  </si>
  <si>
    <t xml:space="preserve">19. Control interno </t>
  </si>
  <si>
    <t>Diseñar una propuesta de restructuración del Modelo de Auditoria para implementar a partir del 2025.</t>
  </si>
  <si>
    <t>Revisar el proceso actual de la auditoria de recobros y reclamaciones para estructurar un nuevo modelo de auditoria.</t>
  </si>
  <si>
    <t>Documento de propuesta del nuevo  modelo de auditoria</t>
  </si>
  <si>
    <t xml:space="preserve">17. Mejora normativa
</t>
  </si>
  <si>
    <t>Cumplimiento del Plan Anual de Auditorías de la vigencia</t>
  </si>
  <si>
    <t xml:space="preserve">	Ejecutar seguimiento mensual al cumplimiento del Plan Anual de Auditorías de la vigencia.</t>
  </si>
  <si>
    <t>Acta de Reunión Mensual
Grabación TEAM</t>
  </si>
  <si>
    <t>Lizeth Lamprea Méndez</t>
  </si>
  <si>
    <t>CEGE - Control y Evaluación de la Gestión</t>
  </si>
  <si>
    <t>Realizar análisis de Encuestas de Percepción</t>
  </si>
  <si>
    <t>Consolidación y Análisis de Encuestas de Percepción diligenciadas por los auditados</t>
  </si>
  <si>
    <t>Consolidado y Análisis de Resultados de Encuestas de Percepción</t>
  </si>
  <si>
    <t xml:space="preserve">3. Talento humano 
</t>
  </si>
  <si>
    <t>Realizar análisis de Listas de Aseguramiento de Calidad</t>
  </si>
  <si>
    <t>Consolidación y Análisis de Resultados de Listas de Aseguramiento de la Calidad</t>
  </si>
  <si>
    <t>Recomendaciones a Auditores</t>
  </si>
  <si>
    <t>Presentar del Informe Preliminar  Programa de Aseguramiento de la Calidad</t>
  </si>
  <si>
    <t>Validar la calidad y consistencia de la información recopilada y emitir informe anual de Control Interno dirigido a Ministro de Salud y Director de la ADRES.</t>
  </si>
  <si>
    <t xml:space="preserve">Informe Preliminar Programa de Aseguramiento de la Calidad </t>
  </si>
  <si>
    <t>Establecer la metodología para la revisión por la Dirección</t>
  </si>
  <si>
    <t>Establecer la metodología para la revisión por la Dirección de todos los subsistemas que confirman el SIGI</t>
  </si>
  <si>
    <t>Metodología actualizada</t>
  </si>
  <si>
    <t>Norela Briceño Bohorquez</t>
  </si>
  <si>
    <t>15. Plan Fortalecimiento del SIGI</t>
  </si>
  <si>
    <t>Socializar la metodología para aprobación</t>
  </si>
  <si>
    <t>Socializar el procedimiento para aprobación</t>
  </si>
  <si>
    <t>Metodología propuesta socializada</t>
  </si>
  <si>
    <t>Hugo Prada Lozada</t>
  </si>
  <si>
    <t>Director General
Asesores del Director
Norela Briceño Bohorquez</t>
  </si>
  <si>
    <t xml:space="preserve">Informe Ejecutivo Anual Oficina de Control Interno </t>
  </si>
  <si>
    <t xml:space="preserve">Formular el Plan Anticorrupción y de Atención al Ciudadano </t>
  </si>
  <si>
    <t>Consolidar y formular el PAAC acorde a los lineamientos de la Función Publica y publicar en el menú de transparencia acorde a los plazos establecidos</t>
  </si>
  <si>
    <t>PAAC 2024 publicado</t>
  </si>
  <si>
    <t>DIES - Direccionamiento Estratégico</t>
  </si>
  <si>
    <t xml:space="preserve">Realizar seguimiento y reporte Plan Anticorrupción y de Atención al Ciudadano </t>
  </si>
  <si>
    <t>Realizar seguimiento cuatrimestral, consolidar reporte de avances del PAAC y publicar en Transparencia</t>
  </si>
  <si>
    <t>Informes de seguimiento cuatrimestral</t>
  </si>
  <si>
    <t>Fernando Velásquez</t>
  </si>
  <si>
    <t>Monitoreo del Acceso a la Información Pública</t>
  </si>
  <si>
    <t>Recopilación y Validación de Datos</t>
  </si>
  <si>
    <t>Recopilar información de todos los informes de auditoria emitidos por la Oficina de Control Interno durante la vigencia anterior. (Hallazgos - conclusiones - Recomendaciones)</t>
  </si>
  <si>
    <t>Informe Preliminar Anual de Control Interno</t>
  </si>
  <si>
    <t xml:space="preserve">Emitir Informe Ejecutivo Anual Oficina de Control Interno </t>
  </si>
  <si>
    <t>Informe Ejecutivo Anual de Control Interno</t>
  </si>
  <si>
    <t>Memorias Técnicas de Capacitación y apropiación del Control (Memorias, grabaciones, asistencia)</t>
  </si>
  <si>
    <t>Capacitar funcionarios en temas del SCI- 1 Semestre 2024</t>
  </si>
  <si>
    <t>Realizar capacitación al interior de la Entidad, relacionada con el fortalecimiento del Sistema de Control Interno durante el 1 semestre de 2024</t>
  </si>
  <si>
    <t>Memorias, grabaciones, asistencia</t>
  </si>
  <si>
    <t>Todas las dependencias</t>
  </si>
  <si>
    <t>6. Plan Institucional de Capacitación</t>
  </si>
  <si>
    <t>Capacitar funcionarios en temas del SCI- 2 Semestre 2024</t>
  </si>
  <si>
    <t>Realizar capacitación al interior de la Entidad, relacionada con el fortalecimiento del Sistema de Control Interno durante el 2 semestre de 2024</t>
  </si>
  <si>
    <t>Grupos de Valor</t>
  </si>
  <si>
    <t>GI1: Posicionar a la ADRES frente a los grupos de valor y de interés con reconocimiento nacional y como referente internacional por su eficiencia y transparencia en el manejo de los recursos de la salud, mediante el fortalecimiento y ampliación de instrumentos, medios y canales de participación y la producción de información con valor sobre el gasto en salud para la toma de decisiones del sector, que permita aumentar su confianza y credibilidad en la Entidad</t>
  </si>
  <si>
    <t>Lenguaje Incluyente:
Desarrollar acciones que faciliten el acceso a la información en un lenguaje claro e incluyente
​</t>
  </si>
  <si>
    <t>Información en lenguaje claro e incluyente</t>
  </si>
  <si>
    <t>Información en lenguas nativas colombianas (Creole, Palenquero, Romaní, Wayuunaiki y Nasa Yuwe) y lengua de señas publicada en la página web y en redes sociales</t>
  </si>
  <si>
    <t>Gestionar acciones tendientes para la contratación de la traducción de lenguas nativas colombianas</t>
  </si>
  <si>
    <t xml:space="preserve"> Adelantar estudios previos para la inclusión de información en la página Web en lenguas nativas indígenas e implementar en página web de la entidad (Desarrollar acciones que faciliten el acceso a la información en un lenguaje claro e incluyente)</t>
  </si>
  <si>
    <t>Estudios previos elaborados</t>
  </si>
  <si>
    <t>Martha Ligia Serna Pulido</t>
  </si>
  <si>
    <t>Luz Marina Alarcón Ramirez</t>
  </si>
  <si>
    <t xml:space="preserve">7. Servicio al ciudadano 
</t>
  </si>
  <si>
    <t>Criterio diferencial de accesibilidad</t>
  </si>
  <si>
    <t>GSCI - Gestión de Servicio al Ciudadano</t>
  </si>
  <si>
    <t>Implementar y socializar en la pagina WEB y redes sociales lo correspondiente a la traducción de LN</t>
  </si>
  <si>
    <t>Coordinar con las áreas responsables de la publicación de la información de lenguas nativas colombianas</t>
  </si>
  <si>
    <t>Piezas elaboradas y socializadas en la página web de la entidad</t>
  </si>
  <si>
    <t xml:space="preserve">Diseñar y publicar los contenidos en lenguas nativas colombianas. 
</t>
  </si>
  <si>
    <t xml:space="preserve">Diseñar y publicar los contenidos ya traducidos a lenguas nativas
</t>
  </si>
  <si>
    <t xml:space="preserve">Contenidos en lenguas nativas publicados en los canales de comunicación de la ADRES
</t>
  </si>
  <si>
    <t>Carlos Obregon Gonzalez</t>
  </si>
  <si>
    <t>Equipo comunicaciones</t>
  </si>
  <si>
    <t>Dirección General_Equipo Comunicaciones</t>
  </si>
  <si>
    <t>GECO - Gestión de Comunicaciones</t>
  </si>
  <si>
    <t>Fortalecer el relacionamiento con los grupos de valor e interés</t>
  </si>
  <si>
    <t>Relacionamiento con los grupos de valor e interés fortalecido</t>
  </si>
  <si>
    <t>Informe ejecutivo con los resultados y análisis de las encuestas</t>
  </si>
  <si>
    <t>Servicio de gestión de peticiones, quejas, reclamos y denuncias</t>
  </si>
  <si>
    <t>Elaborar informes cómo vamos en gestión de PQRSD I Trimestre</t>
  </si>
  <si>
    <t xml:space="preserve">Desarrollar en el I trimestre el informe de gestión de PQRSD a funcionarios y contratistas </t>
  </si>
  <si>
    <t>Informe de Gestión PQRSD I Trimestre</t>
  </si>
  <si>
    <t>Elaborar informes cómo vamos en gestión de PQRSD II Trimestre</t>
  </si>
  <si>
    <t xml:space="preserve">Desarrollar en el II trimestre el informe de gestión de PQRSD a funcionarios y contratistas </t>
  </si>
  <si>
    <t>Informe de Gestión PQRSD II Trimestre</t>
  </si>
  <si>
    <t>Elaborar informes cómo vamos en gestión de PQRSD III Trimestre</t>
  </si>
  <si>
    <t xml:space="preserve">Desarrollar en el III trimestre el informe de gestión de PQRSD a funcionarios y contratistas </t>
  </si>
  <si>
    <t>Informe de Gestión PQRSD III Trimestre</t>
  </si>
  <si>
    <t>Director(a) Administrativo(a) y Financiero(a)</t>
  </si>
  <si>
    <t>Elaborar los reportes de los resultados de las encuestas y socializarlos en la entidad I Trimestre</t>
  </si>
  <si>
    <t xml:space="preserve">Elaborar y socializar a las áreas de la entidad que correspondan los resultados obtenidos en las encuestas de percepción y satisfacción </t>
  </si>
  <si>
    <t>Reportes elaborados y socializados I Trimestre</t>
  </si>
  <si>
    <t>Seguimiento</t>
  </si>
  <si>
    <t>Elaborar los reportes de los resultados de las encuestas y socializarlos en la entidad II Trimestre</t>
  </si>
  <si>
    <t>Reportes elaborados y socializados II Trimestre</t>
  </si>
  <si>
    <t>Elaborar los reportes de los resultados de las encuestas y socializarlos en la entidad III Trimestre</t>
  </si>
  <si>
    <t>Realizar priorización de Grupos de Valor y de Interés y definir acciones</t>
  </si>
  <si>
    <t>Priorizar los Grupos de Valor de Interés de la ADRES con base en la caracterización actualizada y definir acciones a implementar para su posicionamiento</t>
  </si>
  <si>
    <t>Documento con Grupos de valor priorizados y definición de las acciones a implementar para su posicionamiento</t>
  </si>
  <si>
    <t>Diego Jaimes</t>
  </si>
  <si>
    <t>Implementar las acciones para los grupos de valor e interés</t>
  </si>
  <si>
    <t xml:space="preserve">Implementar acciones para cada uno de los grupos de valor priorizados </t>
  </si>
  <si>
    <t>Informe trimestral de implementación de acciones a grupos de valor</t>
  </si>
  <si>
    <t>Realizar Encuentro nacional e internacional sobre salud</t>
  </si>
  <si>
    <t>Coordinar la realización de un evento que contribuya con el posicionamiento  de la ADRES nacional e internacionalmente</t>
  </si>
  <si>
    <t>Memorias del evento</t>
  </si>
  <si>
    <t>GECO - Gestión de Comunicaciones
Gestión de Servicio al Ciudadano</t>
  </si>
  <si>
    <t>Estrategias con contenido multimedia y/o notas de prensa elaboradas</t>
  </si>
  <si>
    <t>Elaborar la Estrategia de Rendición de Cuentas y participación Ciudadana</t>
  </si>
  <si>
    <t>Elaborar la Estrategia de Rendición de Cuentas y Participación Ciudadana articulada con las áreas responsables de la entidad</t>
  </si>
  <si>
    <t>Estrategia de Rendición Cuentas y Participación Ciudadana elaborada</t>
  </si>
  <si>
    <t>Lina Jimena Ocampo Arias</t>
  </si>
  <si>
    <t>30/03/02024</t>
  </si>
  <si>
    <t>Rendición de cuentas</t>
  </si>
  <si>
    <t>Diálogo de doble vía con la ciudadanía y sus organizaciones</t>
  </si>
  <si>
    <t>Elaborar el Cronograma Audiencia Pública de Rendición de Cuentas</t>
  </si>
  <si>
    <t>Elaborar Cronograma para realizar la Audiencia Pública de Rendición de Cuentas de acuerdo con las fechas definidas por la Dirección General</t>
  </si>
  <si>
    <t>Cronograma Estrategia de Rendición cuentas 2023 - 2024 elaborado</t>
  </si>
  <si>
    <t>Consolidar Informe Rendición de Cuentas</t>
  </si>
  <si>
    <t>Coordinar y consolidar el informe de rendición de cuentas 2023 - 2024</t>
  </si>
  <si>
    <t>Informe de la Rendición de Cuentas 2023- 2024 consolidado</t>
  </si>
  <si>
    <t>Diseñar estrategia multimedia</t>
  </si>
  <si>
    <t xml:space="preserve">Diseñar la estrategia de contenido multimedia y/o notas de prensa </t>
  </si>
  <si>
    <t>Documento estrategia multimedia</t>
  </si>
  <si>
    <t>Implementar estrategia multimedia</t>
  </si>
  <si>
    <t xml:space="preserve">Implementar Estrategia de Contenidos multimedia y/o notas de Prensa </t>
  </si>
  <si>
    <t>Notas de prensa, videos, piezas comunicativas,</t>
  </si>
  <si>
    <t>Estructurar contenidos Submenú "Colaboración e innovación abierta"</t>
  </si>
  <si>
    <t>Estructurar y articular con las áreas involucradas, los contenidos del submenú "Colaboración e Innovación abierta" del Menú Participa, acorde a los lineamientos de la resolución 1519 de 2020 de MinTic</t>
  </si>
  <si>
    <t>Submenú "Colaboración e Innovación abierta" del Menú Participa con contenidos acorde a la Resolución 1519 de 2020</t>
  </si>
  <si>
    <t>Generar una
 cultura que 
permita apalancar el desarrollo del talento humano y la transformación organizacional de la ADRES</t>
  </si>
  <si>
    <t>Cultura organizacional desarrollada</t>
  </si>
  <si>
    <t>Estrategia de Cultura Organizacional desarrollada</t>
  </si>
  <si>
    <t>Generar reportes semanales gestión de PQRSD socializar resultados I Semestre</t>
  </si>
  <si>
    <t xml:space="preserve">Remitir semanalmente estado gestión PQRSD dependencias realizar recomendaciones y compromisos del primer semestre </t>
  </si>
  <si>
    <t>Reporte semanal Gestión PQRSD elaborado y socializado 1er semestre</t>
  </si>
  <si>
    <t>Monitoreo y Revisión</t>
  </si>
  <si>
    <t>Generar reportes semanales gestión de PQRSD socializar resultados II Semestre</t>
  </si>
  <si>
    <t>Remitir semanalmente estado gestión PQRSD dependencias realizar recomendaciones y compromisos del segundo semestre</t>
  </si>
  <si>
    <t>Reporte semanal Gestión PQRSD elaborado y socializado 2do semestre</t>
  </si>
  <si>
    <t>Generar una cultura que permita apalancar el desarrollo del talento humano y la transformación organizacional de la ADRES</t>
  </si>
  <si>
    <t>Formular pilares de la estrategia de cultura organizacional</t>
  </si>
  <si>
    <t>Formular pilares de la Estrategia de Cultura  Organizacional en la entidad, que incluye cambio organizacional,  partiendo de las directrices impartidas por la Alta Dirección y del rediseño organizacional aprobado</t>
  </si>
  <si>
    <t>Documento Estrategia Cultura Organizacional con lineamientos y directrices dadas por la Alta Dirección</t>
  </si>
  <si>
    <t>Laddy Astrid Giraldo Piedrahita</t>
  </si>
  <si>
    <t>Alicia Judith Benitez Gomez</t>
  </si>
  <si>
    <t>GETH - Gestión Estratégica de Talento Humano</t>
  </si>
  <si>
    <t>Definir el cronograma de la estrategia de cultura organizacional</t>
  </si>
  <si>
    <t>Proyectar cronograma de actividades a realizar para iniciar la primera etapa de la estrategia de cultura organizacional en la entidad</t>
  </si>
  <si>
    <t>Cronograma implementación estrategia cultura organizacional desarrollado</t>
  </si>
  <si>
    <t>Socializar la estrategia de cultura organizacional aprobada para la entidad</t>
  </si>
  <si>
    <t>Realizar socialización a los colaboradores de la ADRES, acerca de la estrategia de cultura organizacional en la entidad, mediante diferentes canales de comunicación.</t>
  </si>
  <si>
    <t>Documento con evidencias de socializaciones realizadas</t>
  </si>
  <si>
    <t>Ejecutar las líneas estratégicas del talento humano planeadas para el primer trimestre</t>
  </si>
  <si>
    <t>Desarrollar las actividades formuladas en los planes institucionales para el fortalecimiento del talento humano y documentar su seguimiento en el periodo.</t>
  </si>
  <si>
    <t>Formato GETH-FR61 "Seguimiento a las Actividades Establecidas en los Planes de Talento Humano" registrado trimestralmente</t>
  </si>
  <si>
    <t>5. Plan Estratégico de Talento Humano</t>
  </si>
  <si>
    <t>7. Plan de Incentivos Institucionales</t>
  </si>
  <si>
    <t>4. Plan de Previsión de Recursos Humanos</t>
  </si>
  <si>
    <t>3. Plan Anual de Vacantes</t>
  </si>
  <si>
    <t>8. Plan de Trabajo Anual en Seguridad y Salud en el Trabajo</t>
  </si>
  <si>
    <t>Ejecutar las líneas estratégicas del talento humano planeadas para el segundo trimestre</t>
  </si>
  <si>
    <t>Ejecutar las líneas estratégicas del talento humano planeadas para el tercer trimestre</t>
  </si>
  <si>
    <t>Ejecutar las líneas estratégicas del talento humano planeadas para el cuarto trimestre</t>
  </si>
  <si>
    <t>Realizar análisis para el otorgamiento de incentivos institucionales</t>
  </si>
  <si>
    <t>Revisar las evaluaciones del desempeño para cada nivel jerárquico de carrera administrativa, y para funcionarios de LNR, de modo que se determine el otorgamiento adecuado de los incentivos institucionales</t>
  </si>
  <si>
    <t>Reporte del otorgamiento de incentivos institucionales</t>
  </si>
  <si>
    <t>Proyectar el acto administrativo para otorgar incentivos institucionales</t>
  </si>
  <si>
    <t>Elaborar el acto administrativo para el otorgamiento de incentivos institucionales, de acuerdo con los resultados obtenidos</t>
  </si>
  <si>
    <t>Acto administrativo que otorga incentivos pecuniarios</t>
  </si>
  <si>
    <t>Socializar la gestión del conflicto de interés en la entidad</t>
  </si>
  <si>
    <t>Realizar actividades de socialización para fortalecer la apropiación de la estrategia para gestionar conflictos de interés en la entidad</t>
  </si>
  <si>
    <t>Documento con evidencias de su implementación</t>
  </si>
  <si>
    <t>Alicia Judith Benitez Gomez
Jaime Guillermo Castro Ramirez</t>
  </si>
  <si>
    <t>Talento Humano</t>
  </si>
  <si>
    <t>Fomentar la adopción del Código de Integridad de la Entidad semestre 1</t>
  </si>
  <si>
    <t xml:space="preserve">Ejecutar en el primer semestre las acciones de fortalecimiento del Código de Integridad de la Entidad, en donde se involucre la Alta Dirección con las iniciativas planteadas por los servidores públicos. </t>
  </si>
  <si>
    <t>Cronograma de implementación propuesto - Piezas comunicativas - Boletín Sintonía</t>
  </si>
  <si>
    <t>Fomentar la adopción del Código de Integridad de la Entidad semestre 2</t>
  </si>
  <si>
    <t xml:space="preserve">Ejecutar en el segundo semestre las acciones de fortalecimiento del Código de Integridad de la Entidad, en donde se involucre la Alta Dirección con las iniciativas planteadas por los servidores públicos. </t>
  </si>
  <si>
    <t>Fortalecer la política de reducción de fotocopiado e impresión de documentos del SGDA</t>
  </si>
  <si>
    <r>
      <t>Divulgar una</t>
    </r>
    <r>
      <rPr>
        <sz val="11.5"/>
        <color theme="1"/>
        <rFont val="Calibri"/>
        <family val="2"/>
      </rPr>
      <t xml:space="preserve"> campaña hacia las diferentes dependencias de la ADRES en la disminución de documentos físicos.                                 </t>
    </r>
  </si>
  <si>
    <t>Realizar piezas comunicativas a través de sintonía y otros medios para lograr la divulgación de una política cero papel</t>
  </si>
  <si>
    <t xml:space="preserve">Juan Carlos Borda Rivas </t>
  </si>
  <si>
    <t>Andres Felipe Blanco Hernandez</t>
  </si>
  <si>
    <t>GEAD - Gestión Administrativa</t>
  </si>
  <si>
    <t>Generar campañas de concientización sobre la importancia y beneficios del SIG</t>
  </si>
  <si>
    <t>Generar campañas de concientización sobre la importancia y beneficios del SIGI, así como los roles y responsabilidades  a través de los diferentes medios de comunicación de la Entidad.</t>
  </si>
  <si>
    <t>Material de campañas realizadas</t>
  </si>
  <si>
    <t>Lina Jimena Ocampo
Equipo de Comunicaciones</t>
  </si>
  <si>
    <t>GEDO - Gestión de Desarrollo Organizacional</t>
  </si>
  <si>
    <t xml:space="preserve">Realizar campañas de concientización sobre análisis de causas e identificación de causa raíz </t>
  </si>
  <si>
    <t>Realizar campañas de concientización para afianzar habilidades en relación con análisis de causas e identificación de causa raíz en la formulación de planes de mejoramiento</t>
  </si>
  <si>
    <t xml:space="preserve">Realizar campañas de concientización sobre la mejora en los resultados del FURAG </t>
  </si>
  <si>
    <t xml:space="preserve">Realizar campañas de concientización sobre la necesidad de mejorar  los resultados en la medición del FURAG con el fin de medir la eficacia del Sistema de Gestión en la entidad. </t>
  </si>
  <si>
    <t>Realizar talleres de  consciencia en el aspecto legal, administrativo y social en la gestión documental de la Entidad</t>
  </si>
  <si>
    <t>Material de talleres
Listas de asistencia</t>
  </si>
  <si>
    <t>Jairo Alejandro Barón Rubiano</t>
  </si>
  <si>
    <t>Jhon Carlos Orrego Cruz</t>
  </si>
  <si>
    <t>GDOC - Gestión Documental</t>
  </si>
  <si>
    <t>Generar un lanzamiento de la herramienta Eureka en la entidad</t>
  </si>
  <si>
    <t xml:space="preserve">Elaborar una socialización de la herramienta SIGI - Eureka, a los diferentes usuarios de la entidad, con el apoyo del proveedor PENSEMOS, para dar a conocer la importancia de la herramienta dentro de la entidad, enfocada a generar una cultura de apropiación y uso de la misma. </t>
  </si>
  <si>
    <t xml:space="preserve">Grabaciones de las sesiones del lanzamiento de la herramienta en la entidad </t>
  </si>
  <si>
    <t>Julian Felipe Mendez Baquero</t>
  </si>
  <si>
    <t>Fernando Jose Velasquez Avila 
Moises Cuca Suarez</t>
  </si>
  <si>
    <t xml:space="preserve">Elaborar capsulas informativas para comunicar por correo de sintonía. </t>
  </si>
  <si>
    <t>Elaborar capsulas "tips" informativos para remitir por correo sintonía adres</t>
  </si>
  <si>
    <t>Capsulas por correo sintonía</t>
  </si>
  <si>
    <t>Moises Cuca Suarez</t>
  </si>
  <si>
    <t>Fortalecer la divulgación de información de calidad y transparencia.</t>
  </si>
  <si>
    <t xml:space="preserve"> Información de calidad y transparencia divulgada</t>
  </si>
  <si>
    <t>Información sobre los procesos que ejecuta la ADRES para el oportuno pago y transparencia en el manejo de los recursos divulgada</t>
  </si>
  <si>
    <t>Participar en canales itinerantes (puntos móviles de atención, ferias, caravanas)I Semestre</t>
  </si>
  <si>
    <t>Participación de Atención al Ciudadano en las actividades en las que sea convocado para asistir en los eventos donde la ADRES lleva su oferta institucional y generar los informes sobre las acciones adelantadas en estas jornadas itinerantes primer semestre y aplicaría únicamente en casos donde sea convocado el proceso de Servicio al Ciudadano</t>
  </si>
  <si>
    <t>Listados de asistencia y soportes de valoración de nivel de efectividad de las jornadas</t>
  </si>
  <si>
    <t>Participar en canales itinerantes (puntos móviles de atención, ferias, caravanas)II Semestre</t>
  </si>
  <si>
    <t>Participación de Atención al Ciudadano en las actividades en las que sea convocado para asistir en los eventos donde la ADRES lleva su oferta institucional y generar los informes sobre las acciones adelantadas en estas jornadas itinerantes segundo semestre y aplicaría únicamente en casos donde sea convocado el proceso de Servicio al Ciudadano</t>
  </si>
  <si>
    <t>Diseñar e implementar con las áreas misionales de la entidad estrategias de comunicación para divulgar la gestión de los recursos del sector salud</t>
  </si>
  <si>
    <t>Articular con las áreas misionales, diseñar estrategias de comunicación para divulgar la gestión de los recursos del sector salud</t>
  </si>
  <si>
    <t xml:space="preserve">Informe de ejecución de la estrategia </t>
  </si>
  <si>
    <t>GECO - Gestión de Comunicaciones
VALR - Validación, Liquidación y Reconocimiento 
GEPR - Gestión y Pago de Recursos</t>
  </si>
  <si>
    <t xml:space="preserve">Apoyar la  realización de la audiencia publica de la rendición de cuentas.
</t>
  </si>
  <si>
    <t xml:space="preserve">Articular con las áreas misionales la realización de la audiencia publica de rendición de cuentas de la entidad periodo 2023 - 2024 </t>
  </si>
  <si>
    <t xml:space="preserve">Video y publicación del informe de la rendición de cuentas en la pagina web e intranet.
 evidencias las mesas de trabajo con las áreas misionales. </t>
  </si>
  <si>
    <t>Información de calidad y en lenguaje comprensible</t>
  </si>
  <si>
    <t>Actualizar el Normograma en la página Web</t>
  </si>
  <si>
    <t>Identificar normas aplicables a los procesos, actualizar y publicar el Normograma en la página Web</t>
  </si>
  <si>
    <t>Normograma actualizado y publicado</t>
  </si>
  <si>
    <t>Sandra Paola Benitez Leon</t>
  </si>
  <si>
    <t>Enlaces de procesos</t>
  </si>
  <si>
    <t>Elaboración los Instrumentos de Gestión de la Información</t>
  </si>
  <si>
    <t>Gestionar la aprobación del Normograma por parte de todos los responsables de procesos</t>
  </si>
  <si>
    <t>Evidencias de la gestión de aprobación del Normograma</t>
  </si>
  <si>
    <t>Marcos Jaher Parra Oviedo</t>
  </si>
  <si>
    <t>Solicitar la publicación del Normograma aprobado en la página Web</t>
  </si>
  <si>
    <t>Normograma publicado en la página Web</t>
  </si>
  <si>
    <t xml:space="preserve">Fernando Jose Velasquez Avila </t>
  </si>
  <si>
    <t>Solicitar la depuración de la sección Normatividad de la página Web.</t>
  </si>
  <si>
    <t>Sección Normatividad de la página Web depurada</t>
  </si>
  <si>
    <t>Gabriela Mendez Pelaez</t>
  </si>
  <si>
    <t>Fortalecer el modelo de gestión del conocimiento en la Entidad​</t>
  </si>
  <si>
    <t>Modelo de Gestión y operación del Conocimiento y la innovación fortalecido</t>
  </si>
  <si>
    <t>Analizar contenidos de mayor consulta en cuanto lenguaje claro grupos de valor e interés I Semestre</t>
  </si>
  <si>
    <t>Identificar, priorizar y analizar contenidos de mayor consulta, con la participación de servidores para reconocer si son fáciles o no de entender (acciones de simplificación).Evaluar contenido respuestas a PQRSD y adecuar en un lenguaje claro I semestre</t>
  </si>
  <si>
    <t xml:space="preserve">5 respuestas a PQRSD analizadas y adecuadas en lenguaje claro </t>
  </si>
  <si>
    <t>Fortalecimiento de los canales de atención</t>
  </si>
  <si>
    <t>Analizar contenidos de mayor consulta en cuanto lenguaje claro grupos de valor e interés II Semestre</t>
  </si>
  <si>
    <t>Identificar, priorizar y analizar  contenidos de mayor consulta, con la participación de servidores para reconocer si son fáciles o no de entender (acciones de simplificación).Evaluar contenido respuestas a PQRSD y adecuar en un lenguaje claro  II semestre</t>
  </si>
  <si>
    <t>Socializar información de Servicio al Ciudadano a los funcionarios de la entidad I Semestre</t>
  </si>
  <si>
    <t>Generar un slogan para que a través del Boletín Sintonía se publiquen durante el semestre 6 contenidos con información relevante frente al servicio al ciudadano</t>
  </si>
  <si>
    <t>Información socializada a los funcionarios y grupos de interés sobre servicio al ciudadano y transparencia</t>
  </si>
  <si>
    <t>Socializar información de Servicio al Ciudadano a los funcionarios de la entidad II Semestre</t>
  </si>
  <si>
    <t>Actualizar la Política Institucional de Servicio al Ciudadano</t>
  </si>
  <si>
    <t>Con base en los resultados del FURAG 2023 realizar los ajuste a la PISC publicar y socializar con los funcionarios</t>
  </si>
  <si>
    <t>Política Institucional de Servicio al Ciudadano actualizada y presentada en el CIGD que se convoque</t>
  </si>
  <si>
    <t>Caracterizar a la ciudadanía y grupos de valor</t>
  </si>
  <si>
    <t>Anualmente actualizar la caracterización de ciudadanía y Grupos de Interés de la entidad con el apoyo y orientación de la OAPCR</t>
  </si>
  <si>
    <t>Caracterización de usuarios Actualizada</t>
  </si>
  <si>
    <t>Realizar capacitación y apropiación de la herramienta ORFEO</t>
  </si>
  <si>
    <t>Realizar al menos una capacitación semestral sobre el uso y apropiación de la Herramienta de Gestión documental y PQRSD ORFEO a través del  Procedimiento Gestión de PQRSD ORFEO</t>
  </si>
  <si>
    <t>Funcionarios y colaboradores capacitados en ORFEO. Reporte de asistencia</t>
  </si>
  <si>
    <t>Realizar capacitaciones a las Entidades Territoriales</t>
  </si>
  <si>
    <t>Efectuar desde la DLyG 12 capacitaciones virtuales en el transcurso de la vigencia a las Entidades Territoriales, EPS, IPS y proveedores de servicios y tecnologías en salud relacionadas con los procesos misionales de la ADRES</t>
  </si>
  <si>
    <t>Listados de asistencia y material presentado</t>
  </si>
  <si>
    <t>Lizeth Yamile Betancourt Marin
Carlos Eduardo Castro</t>
  </si>
  <si>
    <t>Realizar asistencias técnicas personalizadas en territorio a las IPS públicas y privadas en los  temas relacionados al proceso  de reclamaciones con cargo a la ADRES.</t>
  </si>
  <si>
    <t>Asistir  técnicamente a  diez (10) territorios, mediante visitas de capacitación en los temas de reclamaciones con cargo a la ADRES.</t>
  </si>
  <si>
    <t>Listados de asistencias y resultados de encuestas a los asistentes.
Presentaciones</t>
  </si>
  <si>
    <t>Ejecutar el Banco del Conocimiento versión 2</t>
  </si>
  <si>
    <t>Implementar el Banco del Conocimiento versión 2</t>
  </si>
  <si>
    <t>Material del Banco del Conocimiento cargado en Moodle</t>
  </si>
  <si>
    <t>Desarrollar el plan de trabajo formulado con base en resultados FURAG</t>
  </si>
  <si>
    <t xml:space="preserve">Ejecutar durante la vigencia las acciones planteadas para fortalecer la gestión del conocimiento, según los resultados obtenidos del FURAG. </t>
  </si>
  <si>
    <t>Documento con evidencias de su ejecución</t>
  </si>
  <si>
    <t>Finalizar la fase II (Inventario en estado natural)</t>
  </si>
  <si>
    <t>Construcción de los Inventarios Documentales en estado natural.</t>
  </si>
  <si>
    <t xml:space="preserve">Inventarios Documentales en estado Natural.
</t>
  </si>
  <si>
    <t>Recursos asignados con vigencia futura, no hacen parte de la vigencia corriente</t>
  </si>
  <si>
    <t>Elaborar el Instrumento Archivístico y trámite de convalidación de TVD.</t>
  </si>
  <si>
    <t>Elaboración e inicio del proceso de convalidación de las TVD ante el AGN.</t>
  </si>
  <si>
    <t xml:space="preserve">
Tablas de Valoración Documental Elaboradas e iniciado el tramite de convalidación ante el AGN</t>
  </si>
  <si>
    <t>Linea inicia una vez finalice el Inventrio en estado Natural-momento en el cual se puede definir el alcance y valor de la actividad.</t>
  </si>
  <si>
    <t xml:space="preserve">Finalizar el proceso de convalidación de las TRD V2 </t>
  </si>
  <si>
    <t>Finalizar el proceso de convalidación de las TRD V2 ante el AGN.</t>
  </si>
  <si>
    <t xml:space="preserve">Certificados de convalidación y RUSD de la V2 de las TRD.
</t>
  </si>
  <si>
    <t>Actualizar las TRD V3 e iniciar el proceso de convalidación con AGN</t>
  </si>
  <si>
    <t xml:space="preserve">
Proyectar la V3 de las TRD.
Iniciar el proceso de convalidación de la V3 de las TRD ante el AGN.</t>
  </si>
  <si>
    <t xml:space="preserve">
Proyecto de TRD V3.
Oficio de inicio de tramite de convalidación de la V3 de TRD ante el AGN. </t>
  </si>
  <si>
    <t>247</t>
  </si>
  <si>
    <t>Director(a) de Gestión de Tecnologías de la Información y las Comunicaciones</t>
  </si>
  <si>
    <t xml:space="preserve">Implementar el Plan de Conservación Documental. </t>
  </si>
  <si>
    <t xml:space="preserve">Consiste en la implementación de los ocho programas de conservación preventiva, definidas en el Plan de Conservación Documental, componente del Sistema Integrado de Conservación SIC. </t>
  </si>
  <si>
    <t>Presentación al CIGD con la descripción de los avances del Plan de Conservación Documental.</t>
  </si>
  <si>
    <t xml:space="preserve">Capacitar a los funcionarios en la herramienta ORFEO y gestión de documentos electrónicos </t>
  </si>
  <si>
    <t>La sensibilización está enfocada en fortalecer la correcta administración de los archivos electrónicos en la ADRES con la utilización de ORFEO y/o metodología de índice electrónico y herramienta transitoria SFTP.</t>
  </si>
  <si>
    <t>Listas de asistencia y Memorias de las capacitaciones.</t>
  </si>
  <si>
    <t>Realizar jornadas de socialización y divulgación del Código General Disciplinario I semestre</t>
  </si>
  <si>
    <t>Realizar jornadas de socialización y divulgación a servidores y contratistas de la entidad frente a las responsabilidades y el Código General Disciplinario I semestre</t>
  </si>
  <si>
    <t>Actas de reuniones, listados de asistencia y pantallazos.</t>
  </si>
  <si>
    <t>Maria Teresa Salazar Garcia</t>
  </si>
  <si>
    <t>Gina Paola Gutierrez Perez</t>
  </si>
  <si>
    <t>Gestión del Riesgo de Corrupción – Mapa de Riesgos de Corrupción</t>
  </si>
  <si>
    <t>GPAD - Gestión y Prevención de Asuntos Disciplinarios</t>
  </si>
  <si>
    <t>Realizar jornadas de socialización y divulgación del Código General Disciplinario II semestre</t>
  </si>
  <si>
    <t>Realizar jornadas de socialización y divulgación a servidores y contratistas de la entidad frente a las responsabilidades y el Código General Disciplinario II semestre</t>
  </si>
  <si>
    <t xml:space="preserve">Fase II Definir los contenidos del módulo de supervisión y ampliación de contenidos </t>
  </si>
  <si>
    <t xml:space="preserve">Establecer la descripción de los contenidos del módulo de supervisión y ampliar conocimientos básicos sobre las modalidades de contratación y su normatividad aplicable. </t>
  </si>
  <si>
    <t>Contenidos del módulo de supervisión y modalidades definidos</t>
  </si>
  <si>
    <t>Aura Maria Gomez De Los Rios</t>
  </si>
  <si>
    <t>Diana Milena Hernandez Thiriatl
Esperanza Rodriguez Roldan</t>
  </si>
  <si>
    <t>GCON - Gestión Contractual</t>
  </si>
  <si>
    <t xml:space="preserve">Fase II Establecer la metodología de divulgación del modulo de supervisión ampliación de contenidos </t>
  </si>
  <si>
    <t xml:space="preserve">Elegir una metodología que permita transmitir el conocimiento de manera sencilla a los interesados, sobre los temas de supervisión y ampliación de la primera etapa de conocimiento sobre las modalidades de selección. </t>
  </si>
  <si>
    <t>Documento con la metodología para divulgación de contenidos</t>
  </si>
  <si>
    <t>Fase II Ejecutar el módulo de cono nocimiento virtual sobre supervisión</t>
  </si>
  <si>
    <t xml:space="preserve">	Implementar el módulo de conocimiento de supervisión complementado con las modalidades de contratación </t>
  </si>
  <si>
    <t>Módulo de conocimiento virtual de supervisión desarrollado</t>
  </si>
  <si>
    <t>Elaborar capacitaciones dirigidas al usuario final para el uso correcto de la herramienta Eureka.</t>
  </si>
  <si>
    <t>Capacitar a los funcionarios usuario finales de la herramienta en los diferentes módulos que manejan</t>
  </si>
  <si>
    <t>Grabaciones de las capacitaciones realizadas</t>
  </si>
  <si>
    <t>Actualizar videos con el uso de la herramienta Eureka y subirlos a la plataforma Stream.</t>
  </si>
  <si>
    <t xml:space="preserve">actualizar los videos que se encuentran cargados, según las nuevas funcionalidades y/o actualizaciones de la herramienta </t>
  </si>
  <si>
    <t xml:space="preserve">Videos actualizados en Stream </t>
  </si>
  <si>
    <t>Moises Cuca Suarez
Norela Briceño Bohorquez
Lina Jimena Ocampo Arias
Jaime Guillermo Castro Ramirez
Diana Esperanza Torres Rodriguez
Diana Fernanda Forero Corredor</t>
  </si>
  <si>
    <t>Cargar las guías de uso de la herramienta Eureka en un apartado espacial de la INTRANET</t>
  </si>
  <si>
    <t xml:space="preserve">Mantener las guías actualizadas en el repositorio de la intranet y Moodle </t>
  </si>
  <si>
    <t>* Evidencia de guías cargadas en Moodle
* Guías Cargadas en Intranet</t>
  </si>
  <si>
    <t>Moises Cuca Suarez
Jaime Guillermo Castro Ramirez</t>
  </si>
  <si>
    <t>Documentar la actualización permanente del Normograma</t>
  </si>
  <si>
    <t>Documentar en el Procedimiento de Control de Documentos la actualización permanente del Normograma</t>
  </si>
  <si>
    <t>Procedimiento actualizado</t>
  </si>
  <si>
    <t>Aprobar la actualización del procedimiento</t>
  </si>
  <si>
    <t>Procedimiento aprobado</t>
  </si>
  <si>
    <t>Actualizar la metodología para  realizar la evaluación de satisfacción de los grupos de valor y de interés sobre los atributos de calidad de los servicios de la ADRES</t>
  </si>
  <si>
    <t>Revisar y actualizar la metodología para  realizar la evaluación de satisfacción de los grupos de valor y de interés sobre los atributos de calidad de los servicios de la ADRES y la identificación de sus necesidades, expectativas y requisitos</t>
  </si>
  <si>
    <t>Martha Ligia Serna
Carlos Obregón Gonzalez
Enlaces procesos misionales</t>
  </si>
  <si>
    <t>Socializar la metodología propuesta para aprobación</t>
  </si>
  <si>
    <t>Isabel Cristina Estrada
Carlos Obregon Gonzalez
Responsables procesos misionales</t>
  </si>
  <si>
    <t xml:space="preserve">Realizar una capacitación sobre cultura de datos y análisis de resultados </t>
  </si>
  <si>
    <t>Realizar una capacitación sobre cultura de datos y análisis de resultados</t>
  </si>
  <si>
    <t>Material de capacitación
Listas de asistencia</t>
  </si>
  <si>
    <t>José Fabian Vaca C</t>
  </si>
  <si>
    <t>Daniel Eduardo Cabezas Murillo
Norela Briceño Bohorquez</t>
  </si>
  <si>
    <t>Actualizar manual de funciones con las responsabilidades de los funcionarios en los sistemas de gestión</t>
  </si>
  <si>
    <t>Manual de funciones actualizado</t>
  </si>
  <si>
    <t>Actualizar el Glosario en la página Web</t>
  </si>
  <si>
    <t>Identificar glosario relevante de los procesos y actualizarlo</t>
  </si>
  <si>
    <t>Glosario actualizado</t>
  </si>
  <si>
    <t>Enlaces de los proceso
Todos los integrantes del la OAPCR</t>
  </si>
  <si>
    <t>Gestionar la aprobación del Glosario por parte de todos los responsables de procesos</t>
  </si>
  <si>
    <t>Evidencias de la gestión de aprobación del Glosario</t>
  </si>
  <si>
    <t>Solicitar la publicación y depuración de la sección Glosario de la página Web.</t>
  </si>
  <si>
    <t>Sección Glosario de la página Web publicada y depurada</t>
  </si>
  <si>
    <t>Documentar la actualización permanente del Glosario</t>
  </si>
  <si>
    <t xml:space="preserve">Documentar en el Procedimiento de Control de Documentos la actualización permanente del Glosario </t>
  </si>
  <si>
    <t>Elaborar un diagnosticó del nivel de competencia en los mercados relacionados con sus adquisiciones</t>
  </si>
  <si>
    <t>Elaborar un diagnosticó del nivel de competencia en los mercados relacionados con sus adquisiciones utilizando los siguientes elementos para el diagnóstico de competencia  en sus procesos de adquisición:
Cambios en la dinámica de precios; Número de proponentes; Número de procesos desiertos; Cambios en la calidad del bien o servicio</t>
  </si>
  <si>
    <t>Diagnóstico del nivel de competencia elaborado</t>
  </si>
  <si>
    <t>Establecer e implementar mejoras o estrategias para generar mayor competencia en sus procesos de compra durante la vigencia evaluada</t>
  </si>
  <si>
    <t>Estrategias para generar mayor competencia establecida</t>
  </si>
  <si>
    <t>Actualizar y fortalecer el Programa de Vigilancia Epidemiológica de Riesgo Psicosocial</t>
  </si>
  <si>
    <t>Actualizar el Programa de Vigilancia Epidemiológica de Riesgo Psicosocial.</t>
  </si>
  <si>
    <t>Documento del Programa de vigilancia epidemiológica actualizado. Evidencias de actividades de intervención de riesgo psicosocial.</t>
  </si>
  <si>
    <t>Ana Milena Escobar Rincón</t>
  </si>
  <si>
    <t>15. Plan de Fortalecimiento del SIGI</t>
  </si>
  <si>
    <t xml:space="preserve">17.Gestión de la información estadística
</t>
  </si>
  <si>
    <t>Rediseño e implementación de la estructura organizacional acorde a las funciones y responsabilidades misionales y exigencias del PND</t>
  </si>
  <si>
    <t>Rediseño organizacional implementado</t>
  </si>
  <si>
    <t>Diagnóstico rediseño organizacional</t>
  </si>
  <si>
    <t>Bases PND: Proveer vacantes, ampliación de la planta global y creación de plantas temporales.</t>
  </si>
  <si>
    <t>Elaborar estudio de cargas laborales</t>
  </si>
  <si>
    <t>A partir de los procesos y procedimientos documentados, realizar el estudio de levantamiento de cargas de trabajo, conforme a los lineamientos del DAFP, con el acompañamiento de las diferentes dependencias de la ADRES</t>
  </si>
  <si>
    <t>Documento del estudio de cargas laborales</t>
  </si>
  <si>
    <t>Realizar análisis del estudio de cargas laborales obtenido</t>
  </si>
  <si>
    <t>Con base en el estudio de cargas laborales desarrollado, se analizarán estos resultados para establecer un documento con las recomendaciones y conclusiones correspondientes</t>
  </si>
  <si>
    <t>Documento con recomendaciones y acciones de continuidad frente al estudio realizado</t>
  </si>
  <si>
    <t>Estudio Técnico de Rediseño organizacional ejecutado</t>
  </si>
  <si>
    <t>Realizar el estudio técnico de rediseño organizacional</t>
  </si>
  <si>
    <t>El estudio técnico debe contener la información y la documentación de acuerdo a la guía de rediseño institucional del DAFP. La actividad se desarrolla en coordinación con las dependencias involucradas en la recopilación, elaboración y validación de información</t>
  </si>
  <si>
    <t>Estudio técnico de rediseño institucional elaborado</t>
  </si>
  <si>
    <t>Proyectar los documentos para formalizar el rediseño organizacional</t>
  </si>
  <si>
    <t>Con base en el estudio técnico resultante para el rediseño organizacional, se construirán los documentos que lo formalizan ante las instancias pertinentes.</t>
  </si>
  <si>
    <t>Borrador de Decretos de restructuración, Manual de Funciones, entre otros</t>
  </si>
  <si>
    <t>Someter a consideración el rediseño organizacional ante las instancias pertinentes</t>
  </si>
  <si>
    <t xml:space="preserve">Presentar a las entidades correspondientes el proyecto de rediseño organizacional, acompañado de los documentos que soportan su análisis. </t>
  </si>
  <si>
    <t>Oficios presentados a las instancias pertinentes</t>
  </si>
  <si>
    <t>DO2. Optimizar las capacidades organizacionales dentro del marco de la arquitectura empresarial de la Entidad mediante la implementación de la transformación digital que permita modernizar la entidad, facilitar la prestación de los servicios a los grupos de valor y mejorar la transparencia y publicidad de la información para el seguimiento de los recursos de la salud</t>
  </si>
  <si>
    <t xml:space="preserve">Modernizar y optimizar los sistemas de información en la ADRES </t>
  </si>
  <si>
    <t>Sistemas de información modernizados y optimizados</t>
  </si>
  <si>
    <t>Procesos automatizados, trámites y servicios digitalizados</t>
  </si>
  <si>
    <t>Bases PND: La modernización institucional con el fortalecimiento de la rectoría del MSPS, la capacidad de ADRES</t>
  </si>
  <si>
    <t>Bases PND: La ampliación en la salud digital a través de la apropiación de tecnologías de información en el ecosistema sanitario, desde aplicaciones y servicios digítales, desarrollo y adopción de sistemas y componentes de TIC, con interoperabilidad, estándares de salud y ciberseguridad.</t>
  </si>
  <si>
    <t>Generar Diagnóstico integral de archivos - componente tecnológico documento y expediente electrónico</t>
  </si>
  <si>
    <t>Aplicaciones de instrumentos de recopilación de información y verificación de procesos en sitio, tendientes a establecer el estado de la gestión documental de la entidad, principalmente en lo que respecta al componente tecnológico, documento y expediente electrónico.</t>
  </si>
  <si>
    <t>Documento "diagnostico integral de archivo"</t>
  </si>
  <si>
    <t>309</t>
  </si>
  <si>
    <t>Diseñar el modelo de gestión documental electrónico, que incluye la concepción de un SGDEA</t>
  </si>
  <si>
    <t xml:space="preserve">Corresponde a la generación de documentos en los que se sustenta el Modelo de Gestión Documental Electrónica; elementos que deben ser acordes con los postulados de Arquitectura Empresarial, Gobernanza de la Información, instrumentos archivísticos y el aprovechamiento de las herramientas informáticas y documentales existentes de la entidad; obteniendo adicionalmente las definición de los requerimientos técnicos y funcionales del Sistema de Gestión de Documentos Electrónicos de Archivo - SGDEA. </t>
  </si>
  <si>
    <t>Documento "Diseño del Modelo de Gestión Documental Electrónico analizado y estructurado desde las dimensiones de la arquitectura empresarial (arquitectura misional o de negocio, sistemas de información, información, infraestructura tecnológica, gobierno de TI, estrategia de T.I y uso y apropiación)".</t>
  </si>
  <si>
    <t xml:space="preserve">Establecer los requerimientos puntuales del SGDEA  documentos y expedientes electrónicos </t>
  </si>
  <si>
    <t xml:space="preserve">Revisión de sistema documental y de los demás sistemas de gestión de documentos SGDE de la entidad, tendiente a identificar los aspectos necesarios que lleven a generar un "documento con los requerimientos técnicos funcionales, así como los no funcionales, que deberá contemplar el Sistema de Gestión de Documentos Electrónicos de Archivo SGDEA de la ADRES conforme a su contexto institucional, este modelo debe considerar una especificación Moreq generalmente aceptada por la comunidad internacional y adoptado al contexto normativo colombiano. </t>
  </si>
  <si>
    <t xml:space="preserve">Documento con los requerimientos técnicos funcionales y no funcionales que debe contemplar el Sistema de Gestión de Documentos Electrónicos de Archivo SGDEA de ADRES. </t>
  </si>
  <si>
    <t xml:space="preserve">Actualizar la Política de Gestión Documental (acorde con los avances del proyecto SGDEA) </t>
  </si>
  <si>
    <t>Actualización de Política de Gestión Documental, con base en la normatividad vigente. Una vez se vayan generando documentos del proyecto SGDEA, se actualizará para mantener una alineación frente a los mismos.</t>
  </si>
  <si>
    <t>Política de Gestión Documental actualizada</t>
  </si>
  <si>
    <t xml:space="preserve">Implementar tramites y servicios digitalizados y automatizados </t>
  </si>
  <si>
    <t>Realizar la transformación de procesos tradicionales de trámites y servicios en un entorno digital, utilizando tecnologías de información, de acuerdo con lo dispuesto en el plan de racionalización de trámites y estrategia de racionalización de trámites en el SUIT de Función Pública.</t>
  </si>
  <si>
    <t>Evidencias de implementación de tramites y servicios digitalizados y automatizados de acuerdo con el plan y estrategia de racionalización.</t>
  </si>
  <si>
    <t>Heriberto Albutria Cortes</t>
  </si>
  <si>
    <t xml:space="preserve">9. Racionalización de trámites
</t>
  </si>
  <si>
    <t>Realizar seguimiento al plan de racionalización de trámites y monitoreo a la estrategia 2024</t>
  </si>
  <si>
    <t>A partir del plan y la estrategia de racionalización de trámites definida para el 2024 solicitar a los procesos responsables el reporte de avances y realizar el respectivo registro en la herramienta dispuesta por la Función Pública para tal fin (SUIT)</t>
  </si>
  <si>
    <t>Registro en SUIT del monitoreo a las acciones de racionalización</t>
  </si>
  <si>
    <t>Constanza Cristina Diaz Romero</t>
  </si>
  <si>
    <t>Juan Carlos Escobar Baquero
Maria Margarita Bravo Robayo
Juan Carlos Girón Sanabria
Roció Puentes 
Mayra Alejandra Perez Bejarano</t>
  </si>
  <si>
    <t>Dirección de Gestión de Recursos Financieros de Salud (DGRF)
Dirección de Liquidaciones y Garantías (DLYG)
Dirección de Otras Prestaciones (DOP)</t>
  </si>
  <si>
    <t>Depende de los otros entregables que hagan parte del producto de la DGTI</t>
  </si>
  <si>
    <t xml:space="preserve">9. Racionalización de trámites </t>
  </si>
  <si>
    <t>Implementar los criterios de usabilidad web para los trámites (parcial y totalmente en línea)</t>
  </si>
  <si>
    <t>Criterios de usabilidad web para los trámites implementados</t>
  </si>
  <si>
    <t>Cesar Ramírez</t>
  </si>
  <si>
    <t xml:space="preserve">Promover el uso de la autenticación digital de Servicios Ciudadanos Digitales </t>
  </si>
  <si>
    <t xml:space="preserve">Autenticación digital de Servicios Ciudadanos Digitales </t>
  </si>
  <si>
    <t>Javier Muñoz</t>
  </si>
  <si>
    <t>Saul Diaz Olivares</t>
  </si>
  <si>
    <t>Aprobación del paso a producción herramienta tecnológica Prestaciones económicas RC - REE</t>
  </si>
  <si>
    <t>Paso a producción de la herramienta tecnológica para el reconocimiento de las Prestaciones económicas RC - REE implementado en producción. 
Esta actividad implica racionalización del trámite: Reconocimiento de prestaciones económicas a afiliados a los regímenes especial y/o de excepción​</t>
  </si>
  <si>
    <t>Acta del paso a producción de la fase I del aplicativo con la aprobación de los actores involucrados.</t>
  </si>
  <si>
    <t xml:space="preserve">Yerly Alejandra Niño
Ricardo Padilla
Karen Suarez
John Rojas
</t>
  </si>
  <si>
    <t>9. Racionalización de trámites</t>
  </si>
  <si>
    <t>Realizar despliegue en el ambiente productivo de la herramienta tecnológica Prestaciones económicas RC - REE</t>
  </si>
  <si>
    <t xml:space="preserve">Llevar a cabo el despliegue conforme al procedimiento del control y gestión de cambios que tiene implementado la DGTIC para la herramienta tecnológica para el procesamiento y liquidación de prestaciones económicas y devoluciones, Fase I -  Prestaciones económicas RC - REE </t>
  </si>
  <si>
    <t>Herramienta tecnológica para el procesamiento y liquidación de prestaciones económicas y devoluciones, Fase I -  Prestaciones económicas RC - REE  en ambiente de producción</t>
  </si>
  <si>
    <t>Actualización de procedimientos asociados a Prestaciones económicas RC - REE</t>
  </si>
  <si>
    <t>Actualización y/o creación de procedimientos asociados a Prestaciones económicas RC - REE.
Esta actividad implica racionalización del trámite: Reconocimiento de prestaciones económicas a afiliados a los regímenes especial y/o de excepción​.</t>
  </si>
  <si>
    <t>Aprobación del paso a producción herramienta tecnológica Devoluciones RC - REE</t>
  </si>
  <si>
    <t>Paso a producción de la herramienta tecnológica para el reconocimiento de las Devoluciones RC - REE implementado en producción.
Esta actividad implica racionalización del trámite: Devolución de aportes pagados directamente a la ADRES</t>
  </si>
  <si>
    <t>Acta del paso a producción de la fase II del aplicativo con la aprobación de los actores involucrados.</t>
  </si>
  <si>
    <t>Monica Buesaquillo
Rocio Puentes</t>
  </si>
  <si>
    <t>Realizar despliegue en el ambiente productivo de la herramienta tecnológica Devoluciones RC - REE</t>
  </si>
  <si>
    <t>Llevar a cabo el despliegue conforme al procedimiento del control y gestión de cambios que tiene implementado la DGTIC para la herramienta tecnológica para el procesamiento y liquidación de prestaciones económicas y devoluciones, Fase II -  Devoluciones RC - REE</t>
  </si>
  <si>
    <t>Herramienta tecnológica para el procesamiento y liquidación de prestaciones económicas y devoluciones, Fase II -  Devoluciones RC - REE   en ambiente de producción</t>
  </si>
  <si>
    <t>Actualización de procedimientos asociados a Devoluciones RC - REE</t>
  </si>
  <si>
    <t>Actualización y/o creación de procedimientos asociados a Devoluciones RC - REE.
Esta actividad implica racionalización del trámite: Devolución de aportes pagados directamente a la ADRES</t>
  </si>
  <si>
    <t>Programa de soporte y mantenimiento de sistemas de información</t>
  </si>
  <si>
    <t>Implementación del plan de mantenimiento de los sistemas de información</t>
  </si>
  <si>
    <t>Documento de informe con las actividades de mantenimiento correctivo y preventivo de los sistemas de información</t>
  </si>
  <si>
    <t>Documento: Informe de implementación del Plan de Mantenimiento de sistemas de Información</t>
  </si>
  <si>
    <t>Dirección de Tecnologías de la Información y las Comunicaciones</t>
  </si>
  <si>
    <t>OSTI - Operación y Soporte a las Tecnologías de Información y las Comunicaciones</t>
  </si>
  <si>
    <t xml:space="preserve">Ejecutar soportes y mantenimientos de la herramienta </t>
  </si>
  <si>
    <t>Realizar el respectivo soporte de la herramienta EUREKA, con el fin que su funcionalidad sea la adecuada para el procesamiento y seguimiento de información que se genera en el sistema.</t>
  </si>
  <si>
    <t xml:space="preserve">Herramienta funcionando óptimamente </t>
  </si>
  <si>
    <t>Gestión efectiva de microservicios en la ADRES implementada</t>
  </si>
  <si>
    <t>Implementar bases de datos específicas para cada servicio o utilizar patrones de replicación y sincronización de datos.</t>
  </si>
  <si>
    <t>Gestionar las bases de datos en un entorno de microservicios. Puede implicar la creación de bases de datos dedicadas para cada servicio individual o la implementación de patrones que permitan la replicación y sincronización eficiente de datos entre servicios. La elección depende de factores como la independencia de servicios y el rendimiento del sistema.</t>
  </si>
  <si>
    <t>Evidencia implementación Bases de datos</t>
  </si>
  <si>
    <t>Establecer un proceso formal de gestión del ciclo de vida de los microservicios, que incluya la creación, mantenimiento, retiro y sustitución.</t>
  </si>
  <si>
    <t>Establecer un conjunto estructurado de procedimientos para administrar todos los aspectos del ciclo de vida de los microservicios. Esto incluye la fase de creación, donde se desarrollan y despliegan nuevos microservicios; el mantenimiento, que abarca actualizaciones y correcciones; el retiro, que implica la eliminación planificada de microservicios obsoletos; y la sustitución, que contempla la introducción de nuevos microservicios en lugar de los existentes. Este proceso busca optimizar la eficiencia y confiabilidad de la arquitectura de microservicios.</t>
  </si>
  <si>
    <t>Documento: Proceso o procedimiento formal de gestión del ciclo de vida de los microservicios</t>
  </si>
  <si>
    <t>Autenticación electrónica</t>
  </si>
  <si>
    <t xml:space="preserve">Desarrollar los flujos de firma de documentos </t>
  </si>
  <si>
    <t>Esto incluye la identificación de los responsables de la firma, la definición de niveles de autorización, y la implementación de medidas de seguridad para garantizar la integridad y autenticidad de los documentos, dando continuidad a la acción realizada en 2023 con nuevos flujos.</t>
  </si>
  <si>
    <t>Flujos de documentos desarrollados</t>
  </si>
  <si>
    <t>Sistemas de información modernizados</t>
  </si>
  <si>
    <t>Actualizar las paginas de inicio de la herramienta Eureka</t>
  </si>
  <si>
    <t>actualizar el diseño e información contenida dentro de las paginas de inicio de los diferentes módulos del aplicativo Eureka</t>
  </si>
  <si>
    <t xml:space="preserve">paginas de inicio de Eureka actualizadas </t>
  </si>
  <si>
    <t>Julian Felipe Mendez Baquero
Norela Briceño Bohorquez
Fernando Jose Velásquez Avila
Jaime Guillermo Castro Ramirez
Diana Esperanza Torres Rodriguez
Lina Jimena Ocampo Arias
Rodolfo Oswaldo Uribe Duarte
Diana Fernanda Forero Corredor</t>
  </si>
  <si>
    <t>Mejorar la calidad de los reportes generados en Eureka.</t>
  </si>
  <si>
    <t xml:space="preserve">Mejorar la calidad y utilidad de los reportes generados por el Sistema de Gestión de Información (SIGI - Eureka) para facilitar el análisis de la información y la toma de decisiones </t>
  </si>
  <si>
    <t xml:space="preserve">Reportes optimizados </t>
  </si>
  <si>
    <t>Julian Felipe Mendez Baquero
Norela Briceño Bohorquez
Fernando Jose Velásquez Avila
Jaime Guillermo Castro Ramirez</t>
  </si>
  <si>
    <t>Generar y optimizar los tableros de información en el modulo Gerencial</t>
  </si>
  <si>
    <t xml:space="preserve">Crear, mejorar y optimizar los tableros de información generados en el modulo de analitico, con enfoque en los modulos de Planes, indicadores, riesgos y mejoras </t>
  </si>
  <si>
    <t xml:space="preserve">Tableros gerenciales optimizados y actualizados </t>
  </si>
  <si>
    <t>Gabriela Mendez Pelaez
Norela Briceño Bohorquez
Fernando Jose Velásquez Avila
Jaime Guillermo Castro Ramirez
Diana Esperanza Torres Rodriguez
Lina Jimena Ocampo Arias</t>
  </si>
  <si>
    <t>Plan de modernización de sistemas de información de la entidad</t>
  </si>
  <si>
    <t>Plan de modernización de sistemas que incluya la actualización de sistemas heredados, la adopción de nuevas tecnologías y la mejora de la integración entre sistemas.</t>
  </si>
  <si>
    <t>Documento: Plan de modernización de los sistemas de información</t>
  </si>
  <si>
    <t>Bases PND: El desarrollo de un Sistema de información único e interoperable que permita la articulación de todos los actores del SGSS.</t>
  </si>
  <si>
    <t>Apoyo en etapa de adaptación y configuración del ERP desde la arista correspondiente al grupo de gestión presupuestal.</t>
  </si>
  <si>
    <t>Para esta etapa el grupo de gestión presupuestal desplegará las acciones necesarias para adaptar y configurar el ERP en aquellos puntos donde es necesaria la interacción de procedimientos correspondientes al Grupo de Gestión Presupuestal.</t>
  </si>
  <si>
    <t>Informe de actividades realizadas en etapa de adaptación y configuración presupuestal del ERP.
Adaptación y configuración del ERP con la información presupuestal</t>
  </si>
  <si>
    <t>Apoyo en etapa de adaptación y configuración del ERP desde la arista correspondiente al grupo de gestión contable.</t>
  </si>
  <si>
    <t>Para esta etapa el grupo de gestión de contable desplegará las acciones necesarias para adaptar y configurar el ERP en aquellos puntos donde es necesaria la interacción de procedimientos correspondientes al Grupo de Gestión Contable y Control de Registro.</t>
  </si>
  <si>
    <t>Informe de actividades realizadas en etapa de adaptación y configuración contable del ERP.
Adaptación y configuración del ERP con la información contable</t>
  </si>
  <si>
    <t>Apoyo en etapa de adaptación y configuración del ERP desde la arista correspondiente al grupo de gestión de pagos y portafolio.</t>
  </si>
  <si>
    <t>Para esta etapa el grupo de gestión de pagos desplegará las acciones necesarias para adaptar y configurar el ERP en aquellos puntos donde es necesaria la interacción de procedimientos correspondientes al Grupo de Gestión de Pagos.</t>
  </si>
  <si>
    <t>Informe de actividades realizadas en etapa de adaptación y configuración del proceso de pagos del ERP.
Adaptación y configuración del ERP con la información del proceso de pagos</t>
  </si>
  <si>
    <t>Rafael Guillermo Anaya</t>
  </si>
  <si>
    <t>Apoyo en etapa de adaptación y configuración del ERP desde la arista correspondiente al grupo de gestión de recaudo.</t>
  </si>
  <si>
    <t>Para esta etapa el grupo de gestión de recaudo desplegará las acciones necesarias para adaptar y configurar el ERP en aquellos puntos donde es necesaria la interacción del proceso de recaudo.</t>
  </si>
  <si>
    <t>Informe de actividades realizadas en etapa de adaptación y configuración recaudo del ERP.
Adaptación y configuración del ERP con la información de recaudo</t>
  </si>
  <si>
    <t>Camilo Cely</t>
  </si>
  <si>
    <t>Apoyo en etapa de integración e interoperabilidad del ERP desde la arista correspondiente al grupo de gestión presupuestal.</t>
  </si>
  <si>
    <t>Para esta etapa el grupo de gestión presupuestal desplegará las acciones necesarias para integrar el ERP permitiendo interoperabilidad en aquellos puntos donde es necesaria la interacción de procedimientos correspondientes al Grupo de Gestión Presupuestal.</t>
  </si>
  <si>
    <t>Informe de actividades realizadas en etapa de integración e interoperabilidad presupuestal del ERP.
Tabla de integración del ERP con la información presupuestal</t>
  </si>
  <si>
    <t>Apoyo en etapa de integración e interoperabilidad  del ERP desde la arista correspondiente al grupo de gestión contable.</t>
  </si>
  <si>
    <t>Para esta etapa el grupo de gestión de contable desplegará las acciones necesarias para para integrar el ERP permitiendo interoperabilidad en aquellos puntos donde es necesaria la interacción de procedimientos correspondientes al Grupo de Gestión Contable y Control de Registro.</t>
  </si>
  <si>
    <t>Informe de actividades realizadas en etapa de integración e interoperabilidad contable del ERP.
integración e interoperabilidad del ERP con la información contable</t>
  </si>
  <si>
    <t>Apoyo en etapa de integración e interoperabilidad del ERP desde la arista correspondiente al grupo de gestión de pagos y portafolio.</t>
  </si>
  <si>
    <t>Para esta etapa el grupo de gestión de pagos desplegará las acciones necesarias para para integrar el ERP permitiendo interoperabilidad en aquellos puntos donde es necesaria la interacción de procedimientos correspondientes al Grupo de Gestión de Pagos.</t>
  </si>
  <si>
    <t>Informe de actividades realizadas en etapa de integración e interoperabilidad del proceso de pagos del ERP.
integración e interoperabilidad del ERP con la información del proceso de pagos</t>
  </si>
  <si>
    <t>Apoyo en etapa de integración e interoperabilidad del ERP desde la arista correspondiente al grupo de gestión de recaudo.</t>
  </si>
  <si>
    <t>Para esta etapa el grupo de gestión de recaudo desplegará las acciones necesarias para integrar el ERP permitiendo interoperabilidad aquellos puntos donde es necesaria la interacción del proceso de recaudo.</t>
  </si>
  <si>
    <t>Informe de actividades realizadas en etapa de integración e interoperabilidad recaudo del ERP.
integración e interoperabilidad del ERP con la información de recaudo</t>
  </si>
  <si>
    <t>Apoyo en etapa de pruebas y salida en vivo del ERP desde la arista correspondiente al grupo de gestión presupuestal.</t>
  </si>
  <si>
    <t>Para esta etapa el grupo de gestión presupuestal desplegará las acciones necesarias para realizar pruebas ERP en aquellos puntos donde es necesaria la interacción de procedimientos correspondientes al Grupo de Gestión Presupuestal.</t>
  </si>
  <si>
    <t xml:space="preserve">Pruebas y resultado de las mismas realizado en aquellos puntos donde se requiere la interacción de presupuesto en el ERP
</t>
  </si>
  <si>
    <t>Dependencias misionales</t>
  </si>
  <si>
    <t xml:space="preserve"> $ 226.074.352 </t>
  </si>
  <si>
    <t>Apoyo en etapa de pruebas y salida en vivo del ERP desde la arista correspondiente al grupo de gestión contable.</t>
  </si>
  <si>
    <t xml:space="preserve">Pruebas y resultado de las mismas realizado en aquellos puntos donde se requiere la interacción de contabilidad en el ERP
</t>
  </si>
  <si>
    <t>Apoyo en etapa de pruebas y salida en vivo del ERP desde la arista correspondiente al grupo de gestión de pagos y portafolio.</t>
  </si>
  <si>
    <t xml:space="preserve">Pruebas y resultado de las mismas realizado en aquellos puntos donde se requiere la interacción de tesorería en el ERP
</t>
  </si>
  <si>
    <t>Apoyo en etapa de pruebas y salida en vivo del ERP desde la arista correspondiente al grupo de gestión de recaudo.</t>
  </si>
  <si>
    <t xml:space="preserve">Pruebas y resultado de las mismas realizado en aquellos puntos donde se requiere la interacción de recaudo en el ERP
</t>
  </si>
  <si>
    <t>Maximizar el valor de la tecnología, fortalecer la seguridad de los datos y garantizar la alineación con los objetivos institucionales.</t>
  </si>
  <si>
    <t>Valor de la tecnología maximizada y seguridad de datos fortalecida</t>
  </si>
  <si>
    <t>Nuevas tecnologías para promover la innovación en la prestación de servicios adoptadas</t>
  </si>
  <si>
    <t>Definir el aplicativo piloto para implementación del sistema de control y seguimiento de procesos disciplinarios</t>
  </si>
  <si>
    <t>Definir con  la DGTIC el aplicativo piloto para poner a prueba el sistema de radicación, control y seguimiento de los procesos disciplinarios.</t>
  </si>
  <si>
    <t>Documento que contenga el detalle del aplicativo seleccionado para realizar el piloto en pruebas del sistema de control y seguimiento de procesos disciplinarios</t>
  </si>
  <si>
    <t>Establecer la estrategia para la implementación del plan piloto</t>
  </si>
  <si>
    <t>Realizar cronograma de actividades para la implementación del plan piloto.</t>
  </si>
  <si>
    <t>Cronograma que contenga las etapas y fechas en que se pondrá a prueba los módulos del sistema.</t>
  </si>
  <si>
    <t>Definir los requerimientos y recursos estimados para la aplicación del sistema de radicación, control y seguimiento de los procesos disciplinarios.</t>
  </si>
  <si>
    <t>Precisar con la DGTIC tanto los requerimientos como los recursos necesarios para llevar a cabo la implementación del sistema.</t>
  </si>
  <si>
    <t>Documento, actas de reuniones, correos electrónicos y grabaciones de reuniones.</t>
  </si>
  <si>
    <t>Contratación de actividades externas para la verificación de la adopción de nuevas tecnologías y la implementación de ejercicio de innovación para la gestión pública</t>
  </si>
  <si>
    <t>Ejecución de acciones contractuales para la gestión de servicios de consultoría que permitan a la entidad la adopción de nuevas tecnologías y la implementación de ejercicio de innovación para la gestión pública</t>
  </si>
  <si>
    <t>Soportes del ejercicio contractual con entidad externa</t>
  </si>
  <si>
    <t>Informe de adopción de nuevas tecnologías para promover la innovación en la prestación de servicios.</t>
  </si>
  <si>
    <t>Informe de gestión de la entidad en el proceso de  adopción de nuevas tecnologías para promover la innovación en la prestación de servicios.</t>
  </si>
  <si>
    <t>Documento de informe de adopción del Plan de Transformación Digital</t>
  </si>
  <si>
    <t>Política de Gobierno Digital implementada por fases</t>
  </si>
  <si>
    <t>Realizar la actualización del documento - PETI para la vigencia 2023-2026</t>
  </si>
  <si>
    <t>Realizar la actualización del documento PETI 2023-2026, actualizando los proyectos y hoja de ruta para la vigencia 2025</t>
  </si>
  <si>
    <r>
      <rPr>
        <sz val="12"/>
        <color theme="1"/>
        <rFont val="Arial"/>
        <family val="2"/>
      </rPr>
      <t>-Plan Estratégico de Tecnología de la Información- PETI actualizado para la vigencia 2023-2027 formulado y aprobado</t>
    </r>
  </si>
  <si>
    <t>Efectuar aprobación PETI para la vigencia 2023-2026</t>
  </si>
  <si>
    <t>Realizar la aprobación del documento PETI 2023-2026, actualizando los proyectos y hoja de ruta para la vigencia 2025</t>
  </si>
  <si>
    <r>
      <rPr>
        <sz val="12"/>
        <color theme="1"/>
        <rFont val="Arial"/>
        <family val="2"/>
      </rPr>
      <t>-Acta de cierre del convenio / proyecto (si aplica)</t>
    </r>
  </si>
  <si>
    <t>Informe de implementación de la adopción del Marco de Referencia de Arquitectura Empresarial</t>
  </si>
  <si>
    <t>Informe de gestión de artefactos eleborados por la entidad en el marco de adopcion de Plan de implementación del MRAE v3.0</t>
  </si>
  <si>
    <t xml:space="preserve">Documento: Informe de implementación de Lineamientos y entregables MRAE V3.0. </t>
  </si>
  <si>
    <t>Ejecutar la  implementación del componente de preservación digital - SIC</t>
  </si>
  <si>
    <t>Consiste en la implementación de las once estrategias de preservación digital, definidas en el Plan de Preservación Digital a Largo Plazo, componente del Sistema Integrado de Conservación SIC. Lo cual se puede establecer a partir de la implementación del Modelo de Gestión Documental Electrónico y el desarrollo del SGDEA.</t>
  </si>
  <si>
    <t>Presentación al CIGD con la descripción de los avances del Plan de Preservación Digital a Largo Plazo.</t>
  </si>
  <si>
    <t>Renovaciones tecnológicas contratadas</t>
  </si>
  <si>
    <t>Realizar renovaciones de Servicios y/o licenciamientos DGTIC</t>
  </si>
  <si>
    <t>Realizar la renovación de licencias y/o productos tecnológicos. Evaluando la eficacia de los servicios, asegurando que los servicios y tecnologías críticas se mantengan actualizados y alineados con las necesidades de la entidad</t>
  </si>
  <si>
    <t>Suscripción y/o renovación de herramientas tecnológicas para la entidad de acuerdo al PAA</t>
  </si>
  <si>
    <t>Fortalecer la capacidad tecnológica para la  recopilación, organización, almacenamiento y análisis eficaz de la información, que permita la integración con los diversos actores del sistema de Salud en el sistema de información único e interoperable.</t>
  </si>
  <si>
    <t>Capacidad tecnológica e interoperabilidad fortalecidas</t>
  </si>
  <si>
    <t>Interoperabilidad con los diversos actores del sistema General de Salud</t>
  </si>
  <si>
    <r>
      <rPr>
        <sz val="12"/>
        <color theme="1"/>
        <rFont val="Arial"/>
        <family val="2"/>
      </rPr>
      <t>Apoyar la implementación del sistema de información integral e interoperable del sistema nacional de salud.</t>
    </r>
  </si>
  <si>
    <r>
      <rPr>
        <sz val="12"/>
        <color theme="1"/>
        <rFont val="Arial"/>
        <family val="2"/>
      </rPr>
      <t>Apoyar la implementación del sistema de información integral e interoperable del sistema nacional de salud.
Actividad asociada a los objetivos y líneas estratégicas del plan sectorial MSPS</t>
    </r>
  </si>
  <si>
    <t>Evidencias de asistencia a las mesas de interoperabilidad definidas por el MSPS</t>
  </si>
  <si>
    <t>Definir protocolos seguros y eficientes para la transferencia de datos entre sistemas</t>
  </si>
  <si>
    <t>Documento de adopción del Marco de Interoperabilidad al interior de la entidad para la transferencia de datos y protocolos seguros que garanticen la interoperabilidad de información</t>
  </si>
  <si>
    <t>Documento: Adopción del Marco de Interoperabilidad</t>
  </si>
  <si>
    <t>Gestión de Datos Maestros</t>
  </si>
  <si>
    <t>Gestionar los datos maestros al interior de la entidad</t>
  </si>
  <si>
    <t>Gestión de la implementación sobre datos  que incluya repositorios de información, acceso seguro y control de la información.</t>
  </si>
  <si>
    <t>Definición de requerimientos necesarios para el mantenimiento de la gestión de datos al interior de la entidad</t>
  </si>
  <si>
    <t>Repositorio de información</t>
  </si>
  <si>
    <t>Software desarrollado</t>
  </si>
  <si>
    <t>Implementación del Plan de desarrollo de software a través de Fabrica de software</t>
  </si>
  <si>
    <t>Sistemas en producción de conformidad con el Plan de desarrollo definido</t>
  </si>
  <si>
    <t>Evidencias de la puesta en producción de los sistemas de información institucionales</t>
  </si>
  <si>
    <t>Optimizar la infraestructura tecnológica de la ADRES</t>
  </si>
  <si>
    <t>Infraestructura tecnológica optimizada</t>
  </si>
  <si>
    <t>Gestión de servicios tecnológicos</t>
  </si>
  <si>
    <t>Realizar la adopción Marco de ITSM</t>
  </si>
  <si>
    <t>Esta actividad busca renovar el contrato de operación de la Mesa de Servicios de la entidad con el fin de apoyar el proceso de Operación de los Servicios de Tecnología y dar continuidad a la prestación del servicio en la entidad.</t>
  </si>
  <si>
    <t>Mesa de servicios renovada</t>
  </si>
  <si>
    <t>Optimizar los módulos de la herramienta Eureka</t>
  </si>
  <si>
    <t xml:space="preserve">Realizar análisis y revisión de los diferentes módulos de la herramienta Eureka, optimizando su uso por medio de solicitudes de optimización al proveedor. Corrección de datos y parametrización de la misma. </t>
  </si>
  <si>
    <t>Herramienta parametrizada. Informe y reporte de ajustes y optimizaciones ejecutadas</t>
  </si>
  <si>
    <t>Norela Briceño Bohorquez
Fernando Jose Velásquez Avila
Jaime Guillermo Castro Ramirez
Diana Fernanda Forero Corredor
Diana Esperanza Torres Rodriguez
Rodolfo Oswaldo Uribe Duarte
Lina Jimena Ocampo Arias</t>
  </si>
  <si>
    <t>Administración de plataforma, redes y almacenamiento</t>
  </si>
  <si>
    <t>Efectuar la contratación y/o  implementación de Servicios tecnológicos, que incluyen nube pública o privada</t>
  </si>
  <si>
    <t xml:space="preserve">La contratación o implementación de estos servicios es una actividad permanente año a año, que busca mejorar la escalabilidad, flexibilidad y eficiencia operativa, permitiendo a la organización aprovechar recursos tecnológicos externos y concentrarse en sus objetivos empresariales fundamentales.
</t>
  </si>
  <si>
    <t xml:space="preserve">Contratos de nube pública renovados </t>
  </si>
  <si>
    <t>Plan de modernización de la infraestructura tecnológica</t>
  </si>
  <si>
    <t xml:space="preserve">Evaluar y actualizar tanto el hardware como el software, así como implementar nuevas tecnologías y prácticas para mejorar la eficiencia, seguridad y capacidad de respuesta de la infraestructura. Incluye pasos como la evaluación de la infraestructura existente, la definición de objetivos y requerimientos, la selección de tecnologías modernas, la implementación de medidas de seguridad, la migración de datos, la capacitación del personal y la monitorización continua para garantizar la optimización y la adaptabilidad a futuros cambios tecnológicos.
</t>
  </si>
  <si>
    <t>Documento: Plan de modernización de la infraestructura tecnológica</t>
  </si>
  <si>
    <t>Gestión de Back Up´s</t>
  </si>
  <si>
    <t>Determinar la estrategia de almacenamiento para las copias de seguridad</t>
  </si>
  <si>
    <t>Establecer un plan estructurado para respaldar y almacenar la información crítica de una organización de manera segura y eficiente. Esto incluye decidir cómo se realizarán las copias de seguridad, con qué frecuencia, qué datos se respaldarán, y dónde se almacenarán. La estrategia también aborda cuestiones como la retención de datos, la encriptación para garantizar la seguridad, y la elección de medios de almacenamiento, ya sea en dispositivos físicos locales, servicios en la nube o una combinación de ambos. El objetivo es garantizar la disponibilidad y recuperación rápida de datos en caso de pérdida o falla del sistema, minimizando el riesgo de pérdida de información crítica.</t>
  </si>
  <si>
    <t>Documento: Estrategia de almacenamiento para las copias de seguridad</t>
  </si>
  <si>
    <t xml:space="preserve">Generar back Ups de la información alojada en la herramienta Eureka </t>
  </si>
  <si>
    <t>generar back Ups - copias de seguridad de toda la información que se gestiona en la herramienta Eureka con un periodicidad mensual, y solicitar copias incrementales al proveedor.</t>
  </si>
  <si>
    <t xml:space="preserve">correos electrónicos con la evidencia de la copia de seguridad generada por el proveedor </t>
  </si>
  <si>
    <t xml:space="preserve">Oficina Asesora de Planeación y Control de Riesgos </t>
  </si>
  <si>
    <t>Reforzar las medidas de seguridad y privacidad de la información en la ADRES</t>
  </si>
  <si>
    <t>Medidas de seguridad y privacidad de la información reforzadas</t>
  </si>
  <si>
    <t>Política de Seguridad Digital implementada</t>
  </si>
  <si>
    <t xml:space="preserve">Realizar el ejercicio de análisis de vulnerabilidades </t>
  </si>
  <si>
    <t>A través de esta actividad se busca descubrir puntos susceptibles a amenazas cibernéticas, errores de configuración o fallos de seguridad. La finalidad principal es fortalecer las defensas, mejorar la postura de seguridad y mitigar riesgos, garantizando la integridad, confidencialidad y disponibilidad de la información.</t>
  </si>
  <si>
    <t>Documento: Informe de Análisis y plan de mitigación</t>
  </si>
  <si>
    <t>Identificar y gestionar los riesgos de seguridad digital de su infraestructura</t>
  </si>
  <si>
    <t>Identificar y gestionar los riesgos de seguridad digital de su infraestructura tanto nube pública como  privada</t>
  </si>
  <si>
    <t>Riesgos de seguridad digital de sus infraestructuras identificados y gestionados</t>
  </si>
  <si>
    <t>Carlos Rodríguez
Carlos Andres Ruiz Romero
Rodolfo Oswaldo Uribe Duarte</t>
  </si>
  <si>
    <t xml:space="preserve">Plan de continuidad del negocio y recuperación de desastres </t>
  </si>
  <si>
    <t>Realizar ejercicios de Simulación de Servicios</t>
  </si>
  <si>
    <t>Realizar ejercicios de Simulación de Servicios y recibir los entregables del servicios DRP</t>
  </si>
  <si>
    <t>Resultado del ejercicio de simulación</t>
  </si>
  <si>
    <t>Actualizar el Plan de Recuperación de desastres</t>
  </si>
  <si>
    <t>Actualización del Plan de Recuperación de desastres</t>
  </si>
  <si>
    <t>-Plan de Recuperación de Desastres actualizado</t>
  </si>
  <si>
    <t>Redefinir el  modelo operativo de la entidad para apalancar la gestión integral por procesos</t>
  </si>
  <si>
    <t>Modelo operativo redefinido</t>
  </si>
  <si>
    <t>Propuesta arquitectura de procesos ADRES</t>
  </si>
  <si>
    <t>Jefe Oficina Asesora de Planeación y Control de Riesgos</t>
  </si>
  <si>
    <t>La modernización institucional con el fortalecimiento de la rectoría del MSPS y la capacidad de ADRES</t>
  </si>
  <si>
    <t>Definir el proceso para el despliegue de la gestión integral de procesos en la entidad</t>
  </si>
  <si>
    <t>Definir metodológicamente y a nivel de proceso cómo se desplegará la gestión de procesos de negocio en la entidad, asegurando que los documentos que se construyan contengan como mínimo: 
• Lineamientos
• Niveles de desagregación de procesos
• Glosario de términos
• Modelo de gobierno
• Instrumentos para caracterización y despliegue de procesos en la entidad</t>
  </si>
  <si>
    <t>Proceso Gestión de Procesos de Negocio documentado con sus respectivos instrumentos para el despliegue en la entidad</t>
  </si>
  <si>
    <t>Ingrid Carola Amaya Moreno</t>
  </si>
  <si>
    <t>Constanza Cristina Díaz Romero</t>
  </si>
  <si>
    <t>Gestionar la aprobación y formalización del proceso para el despliegue de la gestión integral de procesos en la entidad</t>
  </si>
  <si>
    <t>Adelantar las acciones correspondientes para aprobar y formalizar el proceso de Gestión de Procesos de Negocio con todos sus instrumentos</t>
  </si>
  <si>
    <t>Proceso Gestión de Procesos de Negocio con sus respectivos instrumentos aprobado</t>
  </si>
  <si>
    <t>Construir el plan de trabajo detallado para la definición y construcción de los procesos</t>
  </si>
  <si>
    <t>A partir del proceso definido para la "Gestión de Procesos de Negocio", definir las acciones a adelantar para realizar la identificación y construcción de los procesos de la ADRES, asegurando una priorización previa.</t>
  </si>
  <si>
    <t>Plan detallado de trabajo para la identificación y construcción del nuevo modelo de procesos de la Entidad</t>
  </si>
  <si>
    <t>Ninguna</t>
  </si>
  <si>
    <t>Realizar sondeo de mercado para identificar herramientas que permitan la administración y gestión integral de los procesos (BPAs)</t>
  </si>
  <si>
    <t>Identificar que herramientas tecnológicas (BPA) existen en el mercado que permitan:
- Diseño y desagregación de procesos
- Simulación - Análisis
- Documentación de proceso
- Control de versionamiento de documentos
- Creación de flujos de aprobación
- Custodia de procesos
- Publicación</t>
  </si>
  <si>
    <t>Documento comparativo de herramientas BPA</t>
  </si>
  <si>
    <t>Construir caso de negocio para soportar la necesidad de la adquisición de un BPA</t>
  </si>
  <si>
    <t>A partir del sondeo de mercado, construir un caso de negocio en el que se describa:
• Necesidad a suplir / Problema(s) a solucionar
• Actores involucrados
• 3 posibles soluciones tomadas del sondeo de mercado
• Alcance
• Riesgos y sus mitigaciones
- Requerimientos Funcionales y 
• Requerimientos no funcionales o técnicos (seguridad, disponibilidad, continuidad, facilidad de gestión, tiempo de respuesta)
• Costos
• Beneficios o ahorros
• Recomendaciones
• Ventajas y desventajas</t>
  </si>
  <si>
    <t>Documento caso de negocio que explica la necesidad de adquirir una herramienta BPA construido</t>
  </si>
  <si>
    <t>Gestionar la aprobación del caso de negocio que soporta la necesidad de la adquisición de un BPA</t>
  </si>
  <si>
    <t xml:space="preserve">Adelantar las acciones a que haya lugar para gestionar la aprobación del documento caso de negocio que explica la necesidad de adquirir una herramienta BPA </t>
  </si>
  <si>
    <t>Documento caso de negocio que explica la necesidad de adquirir una herramienta BPA aprobado</t>
  </si>
  <si>
    <t>Formalizar a los procesos de Gestión de contratación y Financiera la necesidad de recursos para la adquisición de un BPA</t>
  </si>
  <si>
    <r>
      <t xml:space="preserve">Diligenciar la información requerida para solicitar </t>
    </r>
    <r>
      <rPr>
        <sz val="9.9"/>
        <color theme="1"/>
        <rFont val="Arial"/>
        <family val="2"/>
      </rPr>
      <t>recursos para la adquisición de un BPA</t>
    </r>
    <r>
      <rPr>
        <sz val="11"/>
        <color theme="1"/>
        <rFont val="Arial"/>
        <family val="2"/>
      </rPr>
      <t>, conforme lo establecido por la Dirección Administrativa y Financiera</t>
    </r>
  </si>
  <si>
    <t>Solicitud de recursos para la adquisición de un BPA formalizada a la Dirección Administrativa y Financiera</t>
  </si>
  <si>
    <t xml:space="preserve">GCON - Gestión Contractual
GFIN - Gestión Financiera </t>
  </si>
  <si>
    <t>Mapa de procesos aprobado</t>
  </si>
  <si>
    <t>Realizar talleres y/o mesas de trabajo para redefinir la cadena de valor de la ADRES.</t>
  </si>
  <si>
    <t>Convocar a directores, subdirectores y coordinadores a las sesiones de trabajo que se establezcan en el plan detallado.</t>
  </si>
  <si>
    <t>Propuesta de Macroprocesos por tipo, con sus interacciones</t>
  </si>
  <si>
    <t>Gestionar la aprobación de la propuesta de Macroprocesos por tipo con sus interacciones</t>
  </si>
  <si>
    <t>Realizar la presentación de la propuesta de Macroprocesos por tipo con sus interacciones, en las instancias requeridas para su aprobación.</t>
  </si>
  <si>
    <t>Macroprocesos por tipo, con sus interacciones aprobados</t>
  </si>
  <si>
    <t>Realizar talleres y/o mesas de trabajo para construir SIPOC de Macroprocesos</t>
  </si>
  <si>
    <t>SIPOC Macroprocesos</t>
  </si>
  <si>
    <t>Caracterizar los Macroprocesos aprobados</t>
  </si>
  <si>
    <t>Documentar el Macroproceso conforme con los instrumentos definidos en la metodología del proceso de Gestión de Procesos de Negocio</t>
  </si>
  <si>
    <t>Caracterizaciones de Macroprocesos construidas</t>
  </si>
  <si>
    <t>Gestionar la aprobación de las caracterizaciones de Macroprocesos</t>
  </si>
  <si>
    <t>Caracterizaciones de Macroprocesos aprobadas</t>
  </si>
  <si>
    <t>Subprocesos aprobados</t>
  </si>
  <si>
    <t xml:space="preserve">Jefe Oficina Asesora de Planeación y Control de Riesgos </t>
  </si>
  <si>
    <t>Revisar y actualizar  procedimiento propuesto a las dependencias que intervienen en la gestión del cambio del SIG</t>
  </si>
  <si>
    <t>Procedimiento de gestión del cambio actualizado</t>
  </si>
  <si>
    <t>Ana Milena Escobar Rincón
Carlos Andres Ruiz Romero
Rodolfo Oswaldo Uribe Duarte</t>
  </si>
  <si>
    <t>Procedimiento propuesto socializado</t>
  </si>
  <si>
    <t>Isabel Cristina Estrada
Heriberto Albutria Cortes
Hugo Prada Lozada</t>
  </si>
  <si>
    <t>Adoptar el marco de referencia de arquitectura empresarial en lo que respecta al dominio institucional, de información y de seguridad</t>
  </si>
  <si>
    <t>Marco de referencia de Arquitectura Empresarial adoptado</t>
  </si>
  <si>
    <t>Modelo operativo institucional</t>
  </si>
  <si>
    <t>La modernización institucional con el fortalecimiento de la rectoría del MSPS, la capacidad de ADRES</t>
  </si>
  <si>
    <t>Finalizar metodología para medir el nivel de madurez de los procesos</t>
  </si>
  <si>
    <t>Construir documento que contenga la metodología adoptada para medir el nivel de madurez de la gestión de procesos de negocio a nivel entidad, el de los procesos y el de las capacidades de transformación</t>
  </si>
  <si>
    <t>Metodología para medir el nivel de madurez de los procesos construida</t>
  </si>
  <si>
    <t>Gestionar la aprobación de la metodología para medir el nivel de madurez de los procesos</t>
  </si>
  <si>
    <t>Realizar las acciones a que haya lugar para aprobar la metodología adoptada para medir el nivel de madurez de la gestión de procesos de negocio a nivel entidad, el de los procesos y el de las capacidades de transformación</t>
  </si>
  <si>
    <t>Metodología para medir el nivel de madurez de los procesos aprobada</t>
  </si>
  <si>
    <t>Hugo Prada Lozada
Enlace OAPCR para el proceso GEDO</t>
  </si>
  <si>
    <t>Modelo capacidades institucionales</t>
  </si>
  <si>
    <t>Construir metodología para medir el nivel de madurez de las capacidades institucionales de la ADRES</t>
  </si>
  <si>
    <t>Construir documento que contenga la metodología adoptada para medir el nivel de madurez de las capacidades de la ADRES</t>
  </si>
  <si>
    <t>Metodología nivel madurez capacidades construida</t>
  </si>
  <si>
    <t>Gestionar la aprobación de la metodología propuesta para medir el nivel de madurez de las capacidades institucionales de la ADRES</t>
  </si>
  <si>
    <t>Realizar las acciones a que haya lugar para aprobar la metodología adoptada para medir el nivel de madurez de las capacidades de la Entidad</t>
  </si>
  <si>
    <t>Metodología nivel madurez capacidades aprobada</t>
  </si>
  <si>
    <t>Integrantes mesa de arquitectura:
Ingrid Carola Amaya
Daniel Cabezas
Paola Ambrosio y otros</t>
  </si>
  <si>
    <t>Construir el mapa de capacidades institucionales</t>
  </si>
  <si>
    <t>Construir conforme lo establecido en el Marco de Referencia de Arquitectura Empresarial (MRAE) del MINTIC que se encuentre vigente, el mapa de capacidades de la ADRES</t>
  </si>
  <si>
    <t>Mapa de capacidades institucionales construido</t>
  </si>
  <si>
    <t>Gestionar la aprobación del mapa de capacidades institucionales propuesto</t>
  </si>
  <si>
    <t>Realizar las acciones a que haya lugar para aprobar el mapa de capacidades de la Entidad</t>
  </si>
  <si>
    <t>Mapa de capacidades institucionales aprobado</t>
  </si>
  <si>
    <t>Asociar al mapa estratégico las capacidades institucionales identificadas</t>
  </si>
  <si>
    <t>Construir conforme lo establecido en el Marco de Referencia de Arquitectura Empresarial (MRAE) del MINTIC que se encuentre vigente, las relaciones existentes entre las capacidades institucionales y el mapa estratégico</t>
  </si>
  <si>
    <t xml:space="preserve">Soporte que evidencie las relaciones existentes entre mapa estratégico y las capacidades institucionales </t>
  </si>
  <si>
    <t>Gestionar la aprobación del soporte que evidencie las relaciones existentes entre mapa estratégico y las capacidades institucionales identificadas</t>
  </si>
  <si>
    <t>Realizar las acciones a que haya lugar para aprobar el soporte que evidencie las relaciones existentes entre mapa estratégico y las capacidades institucionales</t>
  </si>
  <si>
    <t>Soporte que evidencie las relaciones existentes entre mapa estratégico y las capacidades institucionales aprobado</t>
  </si>
  <si>
    <t>Modelo de servicios institucionales</t>
  </si>
  <si>
    <t>Construir metodología para definir y/o actualizar el portafolio de servicios</t>
  </si>
  <si>
    <t>Construir una propuesta metodológica para la definición y/o actualización del portafolio de servicios de la entidad</t>
  </si>
  <si>
    <t>Metodología definición y/o actualización portafolio de servicios propuesta</t>
  </si>
  <si>
    <t>Gestionar la aprobación de la metodología propuesta para definir y/o actualizar el portafolio de servicios</t>
  </si>
  <si>
    <t xml:space="preserve">Realizar las acciones a que haya lugar para aprobar la metodología para la definición y/o actualización del portafolio de servicios </t>
  </si>
  <si>
    <t>Metodología definición y/o actualización portafolio de servicios aprobada</t>
  </si>
  <si>
    <t>Construir y/o actualizar el catálogo de servicios institucionales</t>
  </si>
  <si>
    <t>Construir conforme lo establecido en el Marco de Referencia de Arquitectura Empresarial (MRAE) del MINTIC que se encuentre vigente, el catálogo de servicios institucionales</t>
  </si>
  <si>
    <t>Catálogo de servicios institucionales propuesto</t>
  </si>
  <si>
    <t>Gestionar la aprobación del catálogo de servicios institucionales</t>
  </si>
  <si>
    <t>Realizar las acciones a que haya lugar para aprobar el catálogo de servicios institucionales</t>
  </si>
  <si>
    <t>Catálogo de servicios institucionales aprobado</t>
  </si>
  <si>
    <t>Relacionar las capacidades institucionales con los servicios que ofrece la Entidad</t>
  </si>
  <si>
    <t>Construir conforme lo establecido en el Marco de Referencia de Arquitectura Empresarial (MRAE) del MINTIC que se encuentre vigente, la relación entre las capacidades institucionales y los servicios que ofrece la Entidad</t>
  </si>
  <si>
    <t>Soporte que evidencie la relación entre las capacidades institucionales y los servicios propuesto</t>
  </si>
  <si>
    <t>Gestionar la aprobación del soporte que evidencie la relación entre las capacidades institucionales con los servicios que ofrece la Entidad</t>
  </si>
  <si>
    <t>Realizar las acciones a que haya lugar para aprobar el soporte que evidencie la relación entre las capacidades institucionales y los servicios</t>
  </si>
  <si>
    <t>Soporte que evidencie la relación entre las capacidades institucionales y los servicios aprobado</t>
  </si>
  <si>
    <t>Adoptar el marco de referencia de arquitectura empresarial  - dominio institucional, de información y seguridad</t>
  </si>
  <si>
    <t>Estimación financiera y modelo de planeación Institucional</t>
  </si>
  <si>
    <t>Construir Modelo financiero ADRES</t>
  </si>
  <si>
    <t>Realizar el análisis del modelo financiero, con el cual administrar los presupuestos y los recursos públicos asignados a la entidad y a sus proyectos, constituyéndose así en una herramienta de seguimiento presupuestal.</t>
  </si>
  <si>
    <t xml:space="preserve">Tablero en Excel de levantamiento de datos relacionados con flujos de caja, balances y presupuestos </t>
  </si>
  <si>
    <t>Julian Felipe Mendez Baquero
Diana Esperanza Torres Rodriguez
Daniel Eduardo Cabezas Murillo</t>
  </si>
  <si>
    <t>GFIR - Gestión Financiera de Recursos</t>
  </si>
  <si>
    <t>Generar Catalogo de Recursos ADRES</t>
  </si>
  <si>
    <t>Realizar un inventario exhaustivo y una descripción detallada de todos los elementos esenciales para el funcionamiento de la entidad, abarcando desde insumos y propiedades inmuebles hasta infraestructura, tecnología e información. El propósito de este proceso es proporcionar una visión completa de los recursos necesarios para las operaciones de la entidad, asegurando un entendimiento claro de los activos físicos y virtuales que respaldan sus funciones</t>
  </si>
  <si>
    <t xml:space="preserve">Catalogo de elementos tangibles e intangibles </t>
  </si>
  <si>
    <t>Diana Esperanza Torres Rodriguez
Julian Felipe Mendez Baquero</t>
  </si>
  <si>
    <t xml:space="preserve">Elaborar y presentar para Aprobación un modelo financiero </t>
  </si>
  <si>
    <t>Elaborar una propuesta de control presupuestal y presentar como herramienta propuesta para el seguimiento presupuestal al PAIA que le permita a la ADRES una correcta gestión y dirección de sus recursos</t>
  </si>
  <si>
    <t>Herramienta de seguimiento presupuestal</t>
  </si>
  <si>
    <t xml:space="preserve">Socializar Marco Normativo, modelo financiero y   Herramienta de seguimiento presupuestal. </t>
  </si>
  <si>
    <t>Realizar mesas de trabajo para presentar el marco normativo, el modelo y la herramienta de seguimiento presupuestal con Todas las dependencias.</t>
  </si>
  <si>
    <t>Presentación en Power Point del marco y el modelo financiero
Lista de asistencia</t>
  </si>
  <si>
    <t xml:space="preserve">Julian Felipe Mendez Baquero
Diana Esperanza Torres Rodriguez
</t>
  </si>
  <si>
    <t>Todos los procesos</t>
  </si>
  <si>
    <t>Elaborar Matriz presupuestal</t>
  </si>
  <si>
    <t>Identificar y desarrollar  las acciones y prácticas concretas necesarias para lograr una correcta adopción de los elementos del dominio de uso y apropiación, que conforman el Marco de Referencia Arquitectura en la composición financiera. Revisar la guía de uso y apropiación propuesta por MINTIC en el marco de referencia de arquitectura empresarial, un elemento transversal de la Política de Gobierno Digital, con el fin de aplicar las mejores prácticas en la materia</t>
  </si>
  <si>
    <t>Matriz o tablero de control para la planificación de recursos financieros, que incluya aspectos como apropiación, compromisos, pagos y saldos. Este sistema estará vinculado al Plan Anual de Adquisiciones y a la disposición de vigencias futuras</t>
  </si>
  <si>
    <t>Flujos y arquitectura de información</t>
  </si>
  <si>
    <t>Identificar los roles y responsables de Gob Datos</t>
  </si>
  <si>
    <t xml:space="preserve">Identificar  roles y responsables para las actividades relacionadas con Gobierno y Gestión de Datos 
</t>
  </si>
  <si>
    <t>Documento borrador con  la estructura organizacional para Gobierno de Datos en el ADRES</t>
  </si>
  <si>
    <t>Daniel Eduardo Cabezas Murillo</t>
  </si>
  <si>
    <t xml:space="preserve">19.Gestión de la información estadística
</t>
  </si>
  <si>
    <t>Definir la estructura organizacional para las actividades de Gob Datos</t>
  </si>
  <si>
    <t xml:space="preserve">Definir una estructura organizacional para las actividades relacionadas con Gobierno y Gestión de Datos 
</t>
  </si>
  <si>
    <t>Documento final  y  presentación de estructura organizacional para Gobierno de Datos en el ADRES</t>
  </si>
  <si>
    <t>Diseñar el borrador de la Política de Gobierno de Datos</t>
  </si>
  <si>
    <t xml:space="preserve">Diseñar un borrador de propuesta de Política de Gobierno de Datos
</t>
  </si>
  <si>
    <t>Documento de la Política de Gobierno de Datos en el Adres versión borrador</t>
  </si>
  <si>
    <t>Presentar la propuesta de Política de Gob Datos</t>
  </si>
  <si>
    <t xml:space="preserve">Presentar la propuesta  de Política de Gobierno de Datos a la oficina Jurídica
</t>
  </si>
  <si>
    <t>Presentación de la Política de Gobierno de Datos en el Adres</t>
  </si>
  <si>
    <t>1. Planeación Institucional</t>
  </si>
  <si>
    <t>Diseñar Versionamiento final Política de Datos</t>
  </si>
  <si>
    <t xml:space="preserve">Diseñar la Política y entregar la versión final a la oficina Jurídica
</t>
  </si>
  <si>
    <t>Documento final con la Política de Gobierno de Datos en el Adres</t>
  </si>
  <si>
    <t>Diseñar el proceso preliminar del  proceso de Gestión de Datos</t>
  </si>
  <si>
    <t xml:space="preserve">Diseñar el procesos preliminar  de la gestión del dato (entradas, salidas, actividades, productos, roles, métricas, instructivos y demás documentos que den lineamiento a los subprocesos)
</t>
  </si>
  <si>
    <t xml:space="preserve">Proceso de Gobierno de Datos y Gestión de datos </t>
  </si>
  <si>
    <t>15. Gestión del Conocimiento y la Innovación</t>
  </si>
  <si>
    <t>Presentar el  proceso de Gobierno de datos</t>
  </si>
  <si>
    <t xml:space="preserve">Presentar el procesos de gestión del dato (entradas, salidas, actividades, productos, roles, métricas, instructivos y demás documentos que den lineamiento a los subprocesos)
</t>
  </si>
  <si>
    <t xml:space="preserve">Presentación del Proceso de Gobierno de Datos y Gestión de datos </t>
  </si>
  <si>
    <t>Ajustar el proceso   del proceso de Gestión de datos</t>
  </si>
  <si>
    <t xml:space="preserve">Ajustar el  procesos relacionados con la gestión del dato (entradas, salidas, actividades, productos, roles, métricas, instructivos y demás documentos que den lineamiento a los subprocesos) conforme a las recomendaciones de la presentación
</t>
  </si>
  <si>
    <t xml:space="preserve">Documento preliminar para el Proceso de Gobierno de Datos y Gestión de datos </t>
  </si>
  <si>
    <t>Levantar el ecosistema de datos en el ADRES</t>
  </si>
  <si>
    <t xml:space="preserve">Levantar el ecosistema de datos de la entidad
</t>
  </si>
  <si>
    <t>Artefacto con el  inventario de fuentes de datos con sus atributos</t>
  </si>
  <si>
    <t>Presentar el  ecosistema de datos en el ADRES</t>
  </si>
  <si>
    <t xml:space="preserve">Presentar el ecosistema de datos de la entidad
</t>
  </si>
  <si>
    <t xml:space="preserve">Presentación del Artefacto </t>
  </si>
  <si>
    <t>Fortalecer el sistema de gestión de seguridad y privacidad de la información</t>
  </si>
  <si>
    <t>Sistema de gestión de seguridad y privacidad de la información fortalecido</t>
  </si>
  <si>
    <t>Definir e implementar la política de seguridad de datos</t>
  </si>
  <si>
    <t>Política implementada.</t>
  </si>
  <si>
    <t>Rodolfo Oswaldo Uribe Duarte</t>
  </si>
  <si>
    <t>Definir estrategias de seguridad de la información para fortalecer los flujos y la arquitectura de información.</t>
  </si>
  <si>
    <t>Definir estrategias de seguridad de la información para fortalecer los flujos y la arquitectura de información teniendo en cuenta controles de seguridad, autenticación, autorización, inscripción, vulnerabilidades , entre otros aspectos.</t>
  </si>
  <si>
    <t>Estrategias definidas</t>
  </si>
  <si>
    <t xml:space="preserve">Revisión, diagnóstico y actualización de Indicadores de Gestión </t>
  </si>
  <si>
    <t>Revisar, actualizar y crear, en articulación con los Líderes de Procesos, los indicadores de Gestión acorde al rediseño organizacional  y al nuevo Modelo Operativo de la ADRES</t>
  </si>
  <si>
    <t>Diagnóstico Indicadores
Hojas de vida de indicadores de Gestión actualizadas
Indicadores actualizados en Eureka</t>
  </si>
  <si>
    <t>Gabriela Mendez Pelaez
Julian Felipe Mendez Baquero</t>
  </si>
  <si>
    <t>Información a intercambiar con otras entidades identificada</t>
  </si>
  <si>
    <t xml:space="preserve">Seleccionar las fuentes de Información 
</t>
  </si>
  <si>
    <t>Seleccionar fuentes de información por medio de entrevistas al interior del ADRES que resulten de interés para el intercambio de información</t>
  </si>
  <si>
    <t>Documento con las fuentes seleccionadas con el contexto de selección</t>
  </si>
  <si>
    <t xml:space="preserve">Diseñar un prototipo de tablero 
</t>
  </si>
  <si>
    <t>Diseñar un prototipo de tablero que permita la toma de decisiones</t>
  </si>
  <si>
    <t>Prototipo de tablero</t>
  </si>
  <si>
    <t xml:space="preserve">Desarrollar un tablero gerencial 
</t>
  </si>
  <si>
    <t>Desarrollar  un Tablero gerencial que cumpla con ciclo de vida del dato y que este integrado con la arquitectura de negocio, se le debe integrar el verbo en infinitivo al comienzo.</t>
  </si>
  <si>
    <t xml:space="preserve">Tablero gerencial en la herramienta institucional </t>
  </si>
  <si>
    <t xml:space="preserve">Diseñar una propuesta para los datos publicados </t>
  </si>
  <si>
    <t>Diseñar propuesta para mejorar los datos publicados en el portal ADRES</t>
  </si>
  <si>
    <t xml:space="preserve">Diseño de la  propuesta para mejorar los datos publicados en el portal ADRES </t>
  </si>
  <si>
    <t xml:space="preserve">Mejorar los artefactos de datos </t>
  </si>
  <si>
    <t>Mejorar los  artefactos de trasparencia de la información</t>
  </si>
  <si>
    <t>Requerimiento de mejora para los datos expuestos al público general en la ADRES</t>
  </si>
  <si>
    <t xml:space="preserve">Modelo de información institucional </t>
  </si>
  <si>
    <t>Revisar la  Metodología para medir el nivel de madurez de la arquitectura de información</t>
  </si>
  <si>
    <t>Revisar  la versión final de la  metodología para medir el nivel de madurez de los datos</t>
  </si>
  <si>
    <t xml:space="preserve">Documento de metodología  revisado y con comentarios </t>
  </si>
  <si>
    <t>Ajustar Metodología para medir el nivel de madurez de la arquitectura de información</t>
  </si>
  <si>
    <t>Ajustar  la metodología para la evaluación de en madurez de datos</t>
  </si>
  <si>
    <t>Instructivo metodológico ajustado para evaluación de madurez de datos</t>
  </si>
  <si>
    <t>Identificar los  datos maestros y de referencia</t>
  </si>
  <si>
    <t>Identificar los datos maestros y de referencia</t>
  </si>
  <si>
    <t>Documento con la identificación de los datos maestros de fuentes seleccionadas</t>
  </si>
  <si>
    <t xml:space="preserve">Perfilar los datos maestros </t>
  </si>
  <si>
    <t xml:space="preserve">Perfilar datos maestros </t>
  </si>
  <si>
    <t>Documento con el perfilamiento de los datos maestros de fuentes seleccionadas</t>
  </si>
  <si>
    <t>Identificar los metadatos de negocio</t>
  </si>
  <si>
    <t>Identificar metadatos de negocio como: definiciones de negocio, restricciones regulatorias, inventario de reportes, reglas de negocio.</t>
  </si>
  <si>
    <t>Documento con la identificación de los  metadatos de fuentes seleccionadas, así como reglas de negocio y restricciones normativas</t>
  </si>
  <si>
    <t>Documentar los  metadatos de negocio</t>
  </si>
  <si>
    <t>Documentar los  metadatos de negocio como: definiciones de negocio, restricciones regulatorias, inventario de reportes, reglas de negocio.</t>
  </si>
  <si>
    <t>Documento con  los metadatos,  definiciones de negocio, restricciones regulatorias y reglas de negocio</t>
  </si>
  <si>
    <t xml:space="preserve">Crear el glosario de negocio </t>
  </si>
  <si>
    <t>Crear un glosario de negocio que refleje el conocimiento de las fuentes seleccionadas</t>
  </si>
  <si>
    <t xml:space="preserve">Documento con glosario de negocio </t>
  </si>
  <si>
    <t>Implementar el glosario de negocio</t>
  </si>
  <si>
    <t>Implementar el glosario de negocio que refleje el conocimiento de las fuentes seleccionadas</t>
  </si>
  <si>
    <t>Glosario implementado  en la herramienta AZURE</t>
  </si>
  <si>
    <t>Diseñar y ejecutar campañas  de cultura de datos</t>
  </si>
  <si>
    <t>Diseñar y ejecutar campañas de cultura  de datos en el ADRES</t>
  </si>
  <si>
    <t>Piezas gráficas y presentaciones relacionadas con cultura de datos</t>
  </si>
  <si>
    <t xml:space="preserve">Documentar el linaje de datos </t>
  </si>
  <si>
    <t>Documentar  el linaje de datos en fuentes seleccionadas con la herramienta de Gob. Datos</t>
  </si>
  <si>
    <t>Documento con la implementación del linaje de datos de dos fuentes de información  de la ADRES en la herramienta AZURE</t>
  </si>
  <si>
    <t>Diseñar de modelo de datos</t>
  </si>
  <si>
    <t>Diseñar el modelo de datos en fuentes seleccionadas</t>
  </si>
  <si>
    <t>Diseño de modelo de información</t>
  </si>
  <si>
    <t xml:space="preserve">Daniel Eduardo Cabezas Murillo
</t>
  </si>
  <si>
    <t>Presentar el modelo de datos</t>
  </si>
  <si>
    <t>Presentar el modelo de datos en fuentes seleccionadas</t>
  </si>
  <si>
    <t>Presentación de modelo de datos</t>
  </si>
  <si>
    <t>Modelo de información institucional</t>
  </si>
  <si>
    <t>Elaborar Documento metodológico de operaciones estadísticas</t>
  </si>
  <si>
    <t>Documento metodológico de operaciones estadísticas elaborado</t>
  </si>
  <si>
    <t>Gestionar la publicación en la pagina web para la disposición de los grupos de interés los instrumentos estadísticos</t>
  </si>
  <si>
    <t>Gestionar la publicación en la pagina web para la disposición de los grupos de interés los:
Ficha metodológica de operaciones estadísticas
Documento metodológico de operaciones estadísticas
Cuadros de salida y series históricas de las operaciones estadísticas
Indicadores o estadísticas con desagregación temática o enfoque diferencial e interseccional</t>
  </si>
  <si>
    <t>Instrumentos estadísticos publicados</t>
  </si>
  <si>
    <t xml:space="preserve">Elaborar la metodología para atender las necesidades de información misional o estadística identificadas </t>
  </si>
  <si>
    <t>Elaborar la metodología para atender las necesidades de información misional o estadística identificadas como: Diseño de un nuevo registro administrativo y 
Generación de información estadística a partir de fuentes primarias como censos o muestreos</t>
  </si>
  <si>
    <t>Metodología para atender necesidades de información misional o estadística elaborada</t>
  </si>
  <si>
    <t>Catálogo de servicios de seguridad de la información y ciberseguridad</t>
  </si>
  <si>
    <t>Implementar la política de seguridad de datos</t>
  </si>
  <si>
    <t>Implementación de la política de seguridad de datos definida.</t>
  </si>
  <si>
    <t>Política de seguridad de datos</t>
  </si>
  <si>
    <t>Daniel Eduardo Cabezas Murillo
José Fabian Vaca</t>
  </si>
  <si>
    <t>Definir el catalogo de servicios de seguridad de la información</t>
  </si>
  <si>
    <t>Definir los servicios de seguridad de la información, estableciendo el catalogo respectivo.</t>
  </si>
  <si>
    <t>Catalogo de servicios de SI</t>
  </si>
  <si>
    <t>Análisis de impacto del negocio</t>
  </si>
  <si>
    <t>BIA actualizado</t>
  </si>
  <si>
    <t>Actualización del análisis de impacto del negocio y la definición del DRP para su respectiva prueba</t>
  </si>
  <si>
    <t>BIA y DRP</t>
  </si>
  <si>
    <t>Guillermo Manuel Benitez Rodriguez</t>
  </si>
  <si>
    <t>Plan de Gestión de Riesgos de Seguridad de la Información  y Ciberseguridad</t>
  </si>
  <si>
    <t>Definir el Plan de gestión de riesgos de seguridad de la Información y Ciberseguridad.</t>
  </si>
  <si>
    <t>Definir el plan para gestionar los riesgos de seguridad de información identificados respecto de su gestión con el fin de asegurar los activos de informaión relacionados</t>
  </si>
  <si>
    <t>Plan de gestión de riesgos de seguridad de la Información y Ciberseguridad.</t>
  </si>
  <si>
    <t xml:space="preserve">Realizar seguimiento al plan </t>
  </si>
  <si>
    <t>Evaluar la gestión de los riesgos de seguridad de la información.</t>
  </si>
  <si>
    <t>Evaluación de la ejecución del plan.</t>
  </si>
  <si>
    <t>Plan de Control Operacional de Seguridad de la Información</t>
  </si>
  <si>
    <t>Definir el Plan de Control Operacional de Seguridad de la Información</t>
  </si>
  <si>
    <t>Definir la estrategia para planificar, implementar y controlar los procesos necesario para cumplir los requisitos de seguridad de la información.</t>
  </si>
  <si>
    <t xml:space="preserve">Seguimiento del plan </t>
  </si>
  <si>
    <t>Evaluar los diferentes componentes del sistema de  gestión de seguridad de la información.</t>
  </si>
  <si>
    <t>Controles de seguridad y ciberseguridad aplicados</t>
  </si>
  <si>
    <t>Actualización de políticas y lineamientos específicos de seguridad de la información - ISO 27002</t>
  </si>
  <si>
    <t>Desarrollar e implementar los controles asociados a las dimensiones de seguridad de la información de acuerdo con  las definiciones de buenas prácticas  definidas en la norma ISO 27002</t>
  </si>
  <si>
    <t>SOA -Acuerdo de aplicabilidad de seguridad de la información en el modelo de arquitectura</t>
  </si>
  <si>
    <t>Plan de Gestión de Seguridad de la Información</t>
  </si>
  <si>
    <t>Elaborar  el Plan de Capacitación, Sensibilización y Comunicación para los temas relacionados con la gestión de riesgos</t>
  </si>
  <si>
    <t xml:space="preserve">Elaborar  el Plan de Capacitación, Sensibilización y Comunicación para los temas relacionados con la gestión de riesgos, incorporando las recomendaciones del MSPI, Guía No. 14, centradas en el subsistema de gestión de riesgos de seguridad de la información, así como también, integrar las mejores prácticas contenidas en otros documentos  para abordar de manera completa otros subsistemas de riesgos importantes para la entidad.
</t>
  </si>
  <si>
    <t>Documento actualizado</t>
  </si>
  <si>
    <t>Jaime Guillermo Castro Ramirez</t>
  </si>
  <si>
    <t>Elaborar y aprobar un diagnóstico de seguridad y privacidad de la información</t>
  </si>
  <si>
    <t>Elaborar y aprobar un diagnóstico de seguridad y privacidad de la información, construido a través de la herramienta de autodiagnóstico del Modelo de Seguridad y Privacidad de la Información (MSPI)</t>
  </si>
  <si>
    <t>Diagnóstico de seguridad y privacidad de la información elaborado</t>
  </si>
  <si>
    <t>Definir, aprobar, implementar y actualizar mediante un proceso de mejora continua los indicadores de implementación del Modelo de Seguridad y Privacidad de
la Información (MSPI)</t>
  </si>
  <si>
    <t>Definir, aprobar, implementar y actualizar mediante un proceso de mejora continua los indicadores de implementación del Modelo de Seguridad y Privacidad de la Información (MSPI)</t>
  </si>
  <si>
    <t>Indicadores de implementación del Modelo de Seguridad y Privacidad de
la Información (MSPI) implementados</t>
  </si>
  <si>
    <t>Jaime Guillermo Castro Ramirez
Jemnyn Lemusveth Pardo Cuellar</t>
  </si>
  <si>
    <r>
      <t xml:space="preserve">GM2. : </t>
    </r>
    <r>
      <rPr>
        <sz val="11"/>
        <rFont val="Arial"/>
        <family val="2"/>
      </rPr>
      <t>Consolidar la gestión de riesgos de la entidad</t>
    </r>
    <r>
      <rPr>
        <sz val="11"/>
        <color rgb="FF00B050"/>
        <rFont val="Arial"/>
        <family val="2"/>
      </rPr>
      <t xml:space="preserve"> </t>
    </r>
    <r>
      <rPr>
        <sz val="11"/>
        <color theme="1"/>
        <rFont val="Arial"/>
        <family val="2"/>
      </rPr>
      <t xml:space="preserve">mediante </t>
    </r>
    <r>
      <rPr>
        <sz val="11"/>
        <color rgb="FF0070C0"/>
        <rFont val="Arial"/>
        <family val="2"/>
      </rPr>
      <t xml:space="preserve">la implementación de un modelo integral </t>
    </r>
    <r>
      <rPr>
        <sz val="11"/>
        <color theme="1"/>
        <rFont val="Arial"/>
        <family val="2"/>
      </rPr>
      <t xml:space="preserve">que permita la </t>
    </r>
    <r>
      <rPr>
        <sz val="11"/>
        <color theme="5"/>
        <rFont val="Arial"/>
        <family val="2"/>
      </rPr>
      <t>detección temprana de posibles eventos</t>
    </r>
    <r>
      <rPr>
        <sz val="11"/>
        <color theme="1"/>
        <rFont val="Arial"/>
        <family val="2"/>
      </rPr>
      <t xml:space="preserve"> y </t>
    </r>
    <r>
      <rPr>
        <sz val="11"/>
        <color rgb="FFFF0000"/>
        <rFont val="Arial"/>
        <family val="2"/>
      </rPr>
      <t>el tratamiento de los riesgos</t>
    </r>
    <r>
      <rPr>
        <sz val="11"/>
        <color theme="1"/>
        <rFont val="Arial"/>
        <family val="2"/>
      </rPr>
      <t xml:space="preserve"> que puedan afectar el cumplimiento de los objetivos institucionales, la toma de decisiones oportuna y/o la </t>
    </r>
    <r>
      <rPr>
        <sz val="11"/>
        <color rgb="FF7030A0"/>
        <rFont val="Arial"/>
        <family val="2"/>
      </rPr>
      <t>sostenibilidad del sistema de salud.</t>
    </r>
  </si>
  <si>
    <t>Implementar el Modelo integral de gestión riesgos a través de la metodología de Gobierno, Riesgo y Cumplimiento - GRC</t>
  </si>
  <si>
    <t xml:space="preserve"> Modelo integral de gestión de riesgos Gobierno, Riesgo y Cumplimiento - GRC  implementado </t>
  </si>
  <si>
    <t>Modelo GRC - Producto contratado</t>
  </si>
  <si>
    <t>Bases PND: Hacia un sistema de protección social con cobertura universal de riesgos.</t>
  </si>
  <si>
    <t>Definición de alcance, requerimientos y estudio de mercado.</t>
  </si>
  <si>
    <t>Realización de la definición de los requerimientos de la ADRES con base en el diagnóstico de la gestión de los riesgos efectuada teniendo como alcance la definición de un modelo GRC para la ADRES.</t>
  </si>
  <si>
    <t>Estudio de mercado - Documento</t>
  </si>
  <si>
    <t>Jemnyn Lemusveth Pardo Cuellar
Rodolfo Oswaldo Uribe Duarte</t>
  </si>
  <si>
    <t>Realizar la contratación del modelo.</t>
  </si>
  <si>
    <t>Desarrollar el proceso contractual con base en el alcance, definiciones y requerimientos definidos.</t>
  </si>
  <si>
    <t>Modelo GRC definido</t>
  </si>
  <si>
    <t>Jaime Castro
Jemnyn Pardo</t>
  </si>
  <si>
    <t>Piloto del modelo GRC implementado</t>
  </si>
  <si>
    <t>Plan de implantación piloto GRC.</t>
  </si>
  <si>
    <t>Implementar el modelo definido en un proceso de la entidad definiendo las actividades y el plan de trabajo para transferir el conocimiento y definiciones desarrolladas.</t>
  </si>
  <si>
    <t>Plan de trabajo y cronograma</t>
  </si>
  <si>
    <t>Jemnyn Lemusveth Pardo Cuellar</t>
  </si>
  <si>
    <t>Jaime Guillermo Castro Ramirez
Rodolfo Oswaldo Uribe Duarte</t>
  </si>
  <si>
    <t>Implementación piloto GRC.</t>
  </si>
  <si>
    <t>Informe de ejecución del plan de implementación de piloto GRC</t>
  </si>
  <si>
    <t>Generar una metodología para la gestión del riesgo fiscal</t>
  </si>
  <si>
    <t>Revisar los riesgos operacionales y validar cuáles serían catalogados como un subsistema de riesgo fiscal, generar la metodología y actualizar la respectiva documentación en el proceso DIES y parametrizar el nuevo subsistema o tipología en Eureka</t>
  </si>
  <si>
    <t>Metodología definida</t>
  </si>
  <si>
    <t xml:space="preserve">4. Talento Humano
</t>
  </si>
  <si>
    <t>Definir e implementar la estructura organizacional para la gestión de riesgos</t>
  </si>
  <si>
    <t>Estructura organizacional para la gestión de riesgos implementada</t>
  </si>
  <si>
    <t>Estructura de soporte para la gestión de riesgos implementada</t>
  </si>
  <si>
    <t>Propuesta de definición de estructura organizativa para la gestión de riesgos.</t>
  </si>
  <si>
    <t>Con base en los insumos del diagnóstico y las definiciones planteadas en el modelo GRC proponer una estructura de gestión de riesgos para la ADRES.</t>
  </si>
  <si>
    <t>Estructura funcional y organizacional para la gestión de riesgos en la ADRES</t>
  </si>
  <si>
    <t>Fortalecer la cultura preventiva de los riesgos</t>
  </si>
  <si>
    <t>Cultura preventiva de riesgos fortalecida</t>
  </si>
  <si>
    <t>Diagnóstico de cultura de riesgos</t>
  </si>
  <si>
    <t>Evaluación de aplicabilidad de la política, lineamientos de riesgos y su gestión.</t>
  </si>
  <si>
    <t>Desarrollar un diagnostico de la cultura de riesgos a nivel de funcionarios y colaboradores tomando como base la aplicación de la política y sus lineamientos.</t>
  </si>
  <si>
    <t>Línea base de apropiación de la cultura de gestión de riesgos con plan de cierre de brechas.</t>
  </si>
  <si>
    <t>Programa de concientización de cultura de riesgos definido</t>
  </si>
  <si>
    <t>Diseño del programa de cultura de gestión riesgos.</t>
  </si>
  <si>
    <t>Diseñar un programa que permita medir la apropiación de la cultura de gestion de riesgos en la ADRES.</t>
  </si>
  <si>
    <t>Programa  de gestión de riesgos definido.</t>
  </si>
  <si>
    <t>Campañas preventivas de riesgos</t>
  </si>
  <si>
    <t>Evaluación inicial de la cultura de riesgos en la entidad y desarrollo de campaña</t>
  </si>
  <si>
    <t>Evaluación de la línea base de apropiación de la cultura de riesgos de la entidad Desarrollo de la campaña de gestión de riesgos para el 2024</t>
  </si>
  <si>
    <t xml:space="preserve">
Línea base de apropiación de la cultura de riesgos evaluada
Campaña de gestión de riesgos para el 2024 desarrollada</t>
  </si>
  <si>
    <t>Fortalecer las estrategias de defensa de los intereses jurídicos del sector</t>
  </si>
  <si>
    <t>Estrategias de defensa jurídica fortalecidas</t>
  </si>
  <si>
    <t>Informe semestral cuantitativo y cualitativo de la información generada de los procesos adelantados por la Oficina Asesora Jurídica.</t>
  </si>
  <si>
    <t>Jefe Oficina Asesora Jurídica</t>
  </si>
  <si>
    <t>Monitorear  la información de los procesos que se gestionan en la Oficina Asesora Jurídica</t>
  </si>
  <si>
    <t xml:space="preserve">
Recopilar, extraer, organizar y analizar la información de los procesos gestionados en la Oficina Asesora Jurídica, con el propósito de socializarla y facilitar la toma de decisiones </t>
  </si>
  <si>
    <t>Informe semestral</t>
  </si>
  <si>
    <t>Cristian David Paez Paez. Karen 
Lorena González Lobo Sonia Clemencia Rodríguez Forero
Julio Eduardo Rodríguez Alvarado
Nathaly Constanza Alvarado Nuñez
Paola Andrea Ruiz González
Jimena Alejandra Dussan Oliveros
Sandra Paola Benítez León
Yuly Katherine Palacios Rojas
Hector Eduardo Paredes Guerrero
Angelica Blanco Rodríguez
Yuly Milena Ramírez Sanchez</t>
  </si>
  <si>
    <t>GJUR - Gestión Jurídica</t>
  </si>
  <si>
    <t>Actualización de las líneas de defensa Jurídica de la ADRES</t>
  </si>
  <si>
    <t>Realizar el análisis de las estrategias jurídicas contenidas en las diferentes sentencias judiciales con el fin de fortalecer las líneas de defensa de la Entidad</t>
  </si>
  <si>
    <t>Líneas de defensa actualizada</t>
  </si>
  <si>
    <t>Cristian David Paez Paez
Paola Andrea Ruiz González
Yuly Milena Ramírez Sanchez</t>
  </si>
  <si>
    <t xml:space="preserve">13. Defensa jurídica 
</t>
  </si>
  <si>
    <t xml:space="preserve">Construcción de un repositorio de conceptos jurídicos. </t>
  </si>
  <si>
    <t>Recopilar, organizar y cargar en la Intranet los conceptos jurídicos con vigencia no mayor a tres años con el fin de dar a conocer internamente las posturas jurídicas de la Entidad con relación a los diferentes temas misionales.</t>
  </si>
  <si>
    <t xml:space="preserve">Repositorio de conceptos jurídicos construido </t>
  </si>
  <si>
    <t xml:space="preserve"> Nathaly Constanza Alvarado Nuñez
James Rodríguez Caicedo
 Juan Pablo Galvis Parra, Andres Felipe Betancur Murillo
Erika Alexandar Soler</t>
  </si>
  <si>
    <t>Fortalecer la comunicación interna</t>
  </si>
  <si>
    <t>Comunicación interna fortalecida</t>
  </si>
  <si>
    <t>Campañas y piezas multimedia por correo institucional y fondos de pantalla.</t>
  </si>
  <si>
    <t>Identificar las necesidades de comunicación y divulgación interna de las diferentes dependencias de la ADRES</t>
  </si>
  <si>
    <t>Desarrollar la metodología, las herramientas, la divulgación y la recolección de la información con las dependencias</t>
  </si>
  <si>
    <t>Documento con necesidades de comunicación interna identificadas</t>
  </si>
  <si>
    <t>Diseñar la estrategia de comunicación interna</t>
  </si>
  <si>
    <t>Documento con la estrategia de comunicación</t>
  </si>
  <si>
    <t>Implementar la estrategia de comunicación interna</t>
  </si>
  <si>
    <t>Informe semestral de implementación</t>
  </si>
  <si>
    <t>Intranet implementada</t>
  </si>
  <si>
    <t>Actualizar la Intranet</t>
  </si>
  <si>
    <t>Actualizar y monitorear los contenidos de la intranet</t>
  </si>
  <si>
    <t>Matriz de actualización de contenidos</t>
  </si>
  <si>
    <t>GECO - Gestión de Comunicaciones
Gestión Estratégica del Talento Humano</t>
  </si>
  <si>
    <t>Boletín Sintonía ADRES mejorado</t>
  </si>
  <si>
    <t>Rediseñar el boletín Sintonía ADRES</t>
  </si>
  <si>
    <t xml:space="preserve">Rediseñar el boletín </t>
  </si>
  <si>
    <t>Propuesta del rediseño del boletín</t>
  </si>
  <si>
    <t>Divulgar el boletín Sintonía ADRES mejorado</t>
  </si>
  <si>
    <t>Divulgar el boletín a través de correo electrónico masivo</t>
  </si>
  <si>
    <t>Informe cada cuatro meses de boletines divulgados</t>
  </si>
  <si>
    <t>Diego Jaimes
Sonia Pardo</t>
  </si>
  <si>
    <t>Posicionar a la ADRES como referente nacional e internacional de eficiencia y transparencia en el manejo de los recursos de la salud</t>
  </si>
  <si>
    <t>Posicionamiento de la ADRES</t>
  </si>
  <si>
    <t>Publicaciones de prensa en página web de la ADRES sobre el manejo de los recursos de la salud.</t>
  </si>
  <si>
    <t>Publicar boletines, artículos, noticias, ruedas de prensa, etc., sobre el manejo de los recursos de la salud</t>
  </si>
  <si>
    <t>Generar contenidos en diferentes formatos sobre el manejo de los recursos de la salud</t>
  </si>
  <si>
    <t>Matriz semestral con publicaciones realizadas en el sitio web</t>
  </si>
  <si>
    <t>Notas de prensa y base de datos de periodistas (nacional e internacional) divulgadas</t>
  </si>
  <si>
    <t>Realizar de notas de prensa divulgadas y actualización de la base de datos de periodista</t>
  </si>
  <si>
    <t>Consolidar y actualizar la base de datos de periodistas y notas de prensa divulgadas</t>
  </si>
  <si>
    <t>Informe de monitoreo de medios semestral con notas de prensa divulgadas y base de datos de periodistas actualizada</t>
  </si>
  <si>
    <t>Diana Manosalva
Santiago Santacoloma</t>
  </si>
  <si>
    <t>Implementar las tecnologías que permitan el recaudo electrónico de cotizaciones y otras fuentes</t>
  </si>
  <si>
    <t>Sistema Electrónico de Recaudo implementado</t>
  </si>
  <si>
    <t>Documento de la arquitectura del Sistema Electrónico de Recaudo</t>
  </si>
  <si>
    <t>Director(a) de Gestión de Recursos Financieros de la Salud</t>
  </si>
  <si>
    <t>Artículo 154 PND. Cofinanciación de la atención en salud de la población migrante</t>
  </si>
  <si>
    <t>Bases PND: Disposición de recursos de cofinanciación por parte de entidades territoriales para atender la población migrante y redireccionamiento de excedentes de aportes patronales para ese fin.</t>
  </si>
  <si>
    <t>Prestar asistencia técnica para la elaboración del documento de arquitectura del proyecto por parte de la fábrica de software designada para el desarrollo del proyecto PUR</t>
  </si>
  <si>
    <t>Durante esta etapa la Dirección de Gestión de los Recursos Financieros de la Salud, a través de los colaboradores del Grupo de Gestión de Recaudo y Fuentes de Financiamiento dirigidos por el correspondiente coordinador, prestarán asistencia técnica para la elaboración del documento de arquitectura del proyecto en aquellos puntos donde sea menester su interacción.</t>
  </si>
  <si>
    <t>Correos, memorias, comunicados, actas de reunión, grabaciones de reunión</t>
  </si>
  <si>
    <t>Angela Viviana Montilla Castañeda
Angie Marcela Parra Orozco</t>
  </si>
  <si>
    <t>154
157</t>
  </si>
  <si>
    <t xml:space="preserve">1. Planeación Institucional
</t>
  </si>
  <si>
    <t xml:space="preserve">10. Plan Estratégico de Tecnologías de la Información y las Comunicaciones – PETI </t>
  </si>
  <si>
    <t>Elaborar el documento de arquitectura del sistema electrónico de recaudo</t>
  </si>
  <si>
    <t>Con base en la necesidad presentada tanto a nivel funcional como técnico se lleva a cabo la estructuración del documento</t>
  </si>
  <si>
    <t>Documento de Arquitectura</t>
  </si>
  <si>
    <t>Juan Carlos Escobar</t>
  </si>
  <si>
    <t xml:space="preserve">Jorge Eliecer Monrroy
Camilo Cely
</t>
  </si>
  <si>
    <t>Socialización del documento de arquitectura</t>
  </si>
  <si>
    <t xml:space="preserve">llevar a cabo la socialización de la arquitectura del sistema de recaudo </t>
  </si>
  <si>
    <t>Memoria de socialización</t>
  </si>
  <si>
    <t>Desarrollo Mínimo Producto Viable – MPV FASE 1: Arquitectura del portal y botones de pago existentes</t>
  </si>
  <si>
    <t>Prestar asistencia técnica para el desarrollo del  Mínimo Producto Viable – MPV FASE 1: Arquitectura del portal y botones de pago existentes</t>
  </si>
  <si>
    <t>Durante esta etapa la Dirección de Gestión de los Recursos Financieros de la Salud, a través de los colaboradores del Grupo de Gestión de Recaudo y Fuentes de Financiamiento dirigidos por el correspondiente coordinador, prestarán asistencia técnica para el desarrollo del Mínimo Producto Viable – MPV FASE 1: Arquitectura del portal y botones de pago existentes</t>
  </si>
  <si>
    <t>Desarrollo del MPV fase 1</t>
  </si>
  <si>
    <t>Llevar a cabo el desarrollo de las historias de usuario definidas y aprobadas para el MPV de la Fase 1</t>
  </si>
  <si>
    <t>MPV en ambiente de pruebas</t>
  </si>
  <si>
    <t>Pruebas de desarrollo fase 1: Arquitectura del portal y botones de pago existentes</t>
  </si>
  <si>
    <t>Prestar apoyo con la realización de las pruebas funcionales del Sistema Electrónico de Recaudo y estabilización fase 1: Arquitectura del portal y botones de pago existentes</t>
  </si>
  <si>
    <t>Durante esta etapa la Dirección de Gestión de los Recursos Financieros de la Salud, a través de los colaboradores del Grupo de Gestión de Recaudo y Fuentes de Financiamiento dirigidos por el correspondiente coordinador, apoyarán este producto con la realización de las pruebas funcionales del Sistema Electrónico de Recaudo y estabilización fase 1: Arquitectura del portal y botones de pago existentes</t>
  </si>
  <si>
    <t>Correos, memorias, comunicados, actas de reunión, grabaciones de reunión
Documentos de pruebas</t>
  </si>
  <si>
    <t>Angela Viviana Montilla Castañeda
Angie Marcela Parra Orozco
Juan Carlos Escobar</t>
  </si>
  <si>
    <t>Puesta en producción del Sistema Electrónico de Recaudo y estabilización fase 1: Arquitectura del portal y botones de pago existentes</t>
  </si>
  <si>
    <t>Aprobar del paso en producción</t>
  </si>
  <si>
    <t>Durante esta etapa la Dirección de Gestión de los Recursos Financieros de la Salud, a través de los colaboradores del Grupo de Gestión de Recaudo y Fuentes de Financiamiento dirigidos por el correspondiente coordinador, realizarán el acompañamiento necesario para la puesta en producción del Sistema Electrónico de Recaudo y estabilización fase 1: Arquitectura del portal y botones de pago existentes</t>
  </si>
  <si>
    <t>Correos de aprobación de salida de producción</t>
  </si>
  <si>
    <t xml:space="preserve">Realizar despliegue en el ambiente productivo del sistema electrónico de recaudo en su fase 1 </t>
  </si>
  <si>
    <t>Llevar a cabo el despliegue conforme al procedimiento del control y gestión de cambios que tiene implementado la DGTIC</t>
  </si>
  <si>
    <t>MPV en ambiente de producción</t>
  </si>
  <si>
    <t>Isai Avila</t>
  </si>
  <si>
    <t>Luis Alejandro Garzon
Fabio Rodriguez</t>
  </si>
  <si>
    <t>Fortalecer la gestión de los riesgos financieros de la entidad contribuyendo a la sostenibilidad financiera del sistema de salud</t>
  </si>
  <si>
    <t>Política de inversión implementada</t>
  </si>
  <si>
    <t>Implementar por fases la política de inversión aprobada por la Junta Directiva</t>
  </si>
  <si>
    <t xml:space="preserve">Se implementarán las fases aprobadas por la Junta Directiva dentro de la propuesta de política de inversión,  por parte de la DGRFS.  Esto se desarrollara por las etapas propuestas dentro de la política de inversión
</t>
  </si>
  <si>
    <t>Informe que contenga el resultado de la implementación y aplicación de la política</t>
  </si>
  <si>
    <t xml:space="preserve"> $ 265.072.696 </t>
  </si>
  <si>
    <t>162
175</t>
  </si>
  <si>
    <t xml:space="preserve">7. Fortalecimiento organizacional y simplificación de procesos 
</t>
  </si>
  <si>
    <t>Gestión dre Riesgos financieros fortalecida</t>
  </si>
  <si>
    <t>Generar rendimientos sobre los recursos de la URA I cuatrimestre</t>
  </si>
  <si>
    <t>Desplegar las acciones necesarias para la generación dela mayor cantidad de rendimientos financieros posibles, teniendo en cuenta las premisas de liquidez, seguridad y rentabilidad que rigen a los recursos de la URA.</t>
  </si>
  <si>
    <t>Informes, correos, actas, reuniones, memorias que denoten el resultado de los rendimientos de los recursos de la URA con corte a abril de 2024.</t>
  </si>
  <si>
    <t>Generar rendimientos sobre los recursos de la URA II cuatrimestre</t>
  </si>
  <si>
    <t>Informes, correos, actas, reuniones, memorias que denoten el resultado de los rendimientos de los recursos de la URA con corte a agosto de 2024.</t>
  </si>
  <si>
    <t xml:space="preserve"> $        21.720.848</t>
  </si>
  <si>
    <t>Generar rendimientos sobre los recursos de la URA III cuatrimestre</t>
  </si>
  <si>
    <t>Informes, correos, actas, reuniones, memorias que denoten el resultado de los rendimientos de los recursos de la URA con corte a diciembre de 2024.</t>
  </si>
  <si>
    <t>Objetivo/Producto</t>
  </si>
  <si>
    <t>Lizeth Lamprea Méndez
Orlando Sabogal
Cesar Sopo
Carlos Nova - Contratista
Santiago Gomez - Contratista.
Contratista por seleccionar</t>
  </si>
  <si>
    <t>ID 180
ID 181
ID 182</t>
  </si>
  <si>
    <t xml:space="preserve">
Orlando Sabogal
Cesar Sopo</t>
  </si>
  <si>
    <t>Validar la calidad y consistencia de la información recopilada y emitir informe anual de Control Interno dirigido a Ministro de Salud y Director de la ADRES, del programa de aseguramiento.</t>
  </si>
  <si>
    <t xml:space="preserve"> 
Ligia Florez
Orlando Sabogal
Cesar Sopo</t>
  </si>
  <si>
    <t xml:space="preserve"> 
Orlando Sabogal
Cesar Sopo</t>
  </si>
  <si>
    <t>Validar la calidad y consistencia de la información recopilada y emitir informe anual de Control Interno dirigido a Ministro de Salud y Director de la ADRES, informe ejecutivo de la OCI.</t>
  </si>
  <si>
    <t>Ligia Florez
Orlando Sabogal Sierra
Cesar Sopo</t>
  </si>
  <si>
    <t xml:space="preserve">
Orlando Sabogal Sierra
Cesar Sopo</t>
  </si>
  <si>
    <t xml:space="preserve">
Orlando Sabogal Sierra
Cesar Sopo
</t>
  </si>
  <si>
    <t>Fabian Vaca</t>
  </si>
  <si>
    <t>Sin información</t>
  </si>
  <si>
    <t>Oficina Asesora de Planeación y Control de Riesgos
Dirección de Gestión de Tecnologías de la Información y las Comunicaciones</t>
  </si>
  <si>
    <t>PLAN DE ACCIÓN INTEGRADO ANUAL - PAIA</t>
  </si>
  <si>
    <t>VARIABLE</t>
  </si>
  <si>
    <t>DEFINICIÓN</t>
  </si>
  <si>
    <t>¿DÓNDE SE DEFINEN?</t>
  </si>
  <si>
    <t xml:space="preserve">Grandes temas sobre los cuales se agrupan  los objetivos estratégicos del Plan Estratégico Institucional - PEI de la ADRES. Y son: Desarrollo Organizacional, Gestión Misional y Grupos de Valor </t>
  </si>
  <si>
    <t>PEI  2023 - 2027 aprobado Junta Directiva</t>
  </si>
  <si>
    <t>Objetivo estratégico</t>
  </si>
  <si>
    <t xml:space="preserve">Resultado estratégico que la ADRES se propone cumplir para lograr la misión encomendada. </t>
  </si>
  <si>
    <t>Estrategias</t>
  </si>
  <si>
    <t>Conjunto de productos y actividades que articulan la planeación, metas, recursos y tiempos de una organización para cumplir un objetivo estratégico.</t>
  </si>
  <si>
    <t xml:space="preserve">Producto </t>
  </si>
  <si>
    <t>Son definidos por cada dependencia.</t>
  </si>
  <si>
    <t>Responsable del producto</t>
  </si>
  <si>
    <t>Cargo del directivo que lidera la consecución del producto encaminado al logro de los objetivos.</t>
  </si>
  <si>
    <t>Son definidos por el responsable del producto y su equipo de trabajo</t>
  </si>
  <si>
    <t>Detalle de las acciones a realizar para lograr el VERBO antes proyectado.</t>
  </si>
  <si>
    <t>Indicar el nombre del funcionario y/o contratista que está a cargo de desarrollar la actividad y la consecución del entregable. Cabe anotar que puede ser de la misma dependencia líder del producto o de otra dependencia que apoye en su ejecución, los cuales deben tener usuario en Eureka</t>
  </si>
  <si>
    <t>Nombres de los funcionarios y/o contratistas que pueden apoyar la ejecución de la actividad y contribuir en la obtención del entregable. También se pueden incluir colaboradores de otras dependencias. Los colaboradores asignados deben tener usuario en Eureka para que puedan reportar avances</t>
  </si>
  <si>
    <t xml:space="preserve">Dependencia de la ADRES líder de la ejecución de la actividad. Es aquella de la cual hace parte el colaborador responsable de la ejecución de la actividad. </t>
  </si>
  <si>
    <t>DD-MM-AAA  en el cual se programa el inicio de la actividad</t>
  </si>
  <si>
    <t>Dependencia destino</t>
  </si>
  <si>
    <t>Dependencia que será usuaria del producto que se generará porque lo requiere para el desarrollo de sus actividades, en los casos que aplique.</t>
  </si>
  <si>
    <t>Se asignarán puntos por actividad, con el fin de dar mayor relevancia a las que lo requieran. La sumatoria del peso de las actividades que estén asociadas al mismo producto debe dar 100.</t>
  </si>
  <si>
    <t>Proceso</t>
  </si>
  <si>
    <t>Proceso responsable de la ejecución de la actividad</t>
  </si>
  <si>
    <t>Cargos</t>
  </si>
  <si>
    <t xml:space="preserve">Insumos requeridos (PAA)
</t>
  </si>
  <si>
    <t xml:space="preserve">Políticas MIPG
</t>
  </si>
  <si>
    <t xml:space="preserve">Planes Dto. 612 de 2018
</t>
  </si>
  <si>
    <t>Productos PEI 2023 - 2026</t>
  </si>
  <si>
    <t>Articulado / Bases PND</t>
  </si>
  <si>
    <t>PerUno</t>
  </si>
  <si>
    <t>ObjUno</t>
  </si>
  <si>
    <t>ComUno</t>
  </si>
  <si>
    <t>Iniciativas adicionales que permitan fortalecer su estrategia de lucha contra la corrupción</t>
  </si>
  <si>
    <t>DAF</t>
  </si>
  <si>
    <t>Director General</t>
  </si>
  <si>
    <t>Adquisición de bienes</t>
  </si>
  <si>
    <t>1. Plan Institucional de Archivos - PINAR</t>
  </si>
  <si>
    <t>PerDos</t>
  </si>
  <si>
    <t>ObjDos</t>
  </si>
  <si>
    <t>ComDos</t>
  </si>
  <si>
    <t xml:space="preserve">Política de Administración de Riesgos </t>
  </si>
  <si>
    <t>Construcción del Mapa de Riesgos de Corrupción</t>
  </si>
  <si>
    <t>Estructura administrativa y Direccionamiento estratégico</t>
  </si>
  <si>
    <t>Incentivos para motivar la cultura de la rendición y petición de cuentas</t>
  </si>
  <si>
    <t>Evaluación y retroalimentación a  la gestión institucional</t>
  </si>
  <si>
    <t>DG</t>
  </si>
  <si>
    <t>Adquisición de servicios</t>
  </si>
  <si>
    <t>PerTres</t>
  </si>
  <si>
    <t>GM1. Fortalecer las gestiones de presupuesto, relaciones interinstitucionales y pagos mediante la optimización de la estructura orgánica, la gestión de consecución de recursos, el desarrollo e implementación de validaciones y/o auditorías aleatorias, según corresponda, el giro oportuno y el seguimiento a los recursos con el fin de contribuir a la sostenibilidad, saneamiento y continuidad del sistema de salud con transparencia, integridad, eficiencia y eficacia.</t>
  </si>
  <si>
    <t>ObjTres</t>
  </si>
  <si>
    <t>ComTres</t>
  </si>
  <si>
    <t>Lineamientos de Transparencia Pasiva</t>
  </si>
  <si>
    <t>DGRFS</t>
  </si>
  <si>
    <t>Adquisición de servicios profesionales</t>
  </si>
  <si>
    <t xml:space="preserve">3. Compras y Contratación Pública 
</t>
  </si>
  <si>
    <t>3. Plan Estratégico de Gestión del Talento Humano</t>
  </si>
  <si>
    <t>Rediseño Organizacional de la ADRES gestionado ante entes externos</t>
  </si>
  <si>
    <t>PerCuatro</t>
  </si>
  <si>
    <t>GM2. : Consolidar la gestión de riesgos de la entidad mediante la implementación de un modelo integral que permita la detección temprana de posibles eventos y el tratamiento de los riesgos que puedan afectar el cumplimiento de los objetivos institucionales, la toma de decisiones oportuna y/o la sostenibilidad del sistema de salud.</t>
  </si>
  <si>
    <t>ObjCuatro</t>
  </si>
  <si>
    <t>ComCuatro</t>
  </si>
  <si>
    <t>DGTIC</t>
  </si>
  <si>
    <t xml:space="preserve">4. Talento humano 
</t>
  </si>
  <si>
    <t>Rediseño Organizacional implementado</t>
  </si>
  <si>
    <t>ObjCinco</t>
  </si>
  <si>
    <t>ComCinco</t>
  </si>
  <si>
    <t>Normativo y procedimental</t>
  </si>
  <si>
    <t>DLYG</t>
  </si>
  <si>
    <t xml:space="preserve">5. Integridad 
</t>
  </si>
  <si>
    <t>5. Plan de Vacantes</t>
  </si>
  <si>
    <t>Rediseño organizacional consolidado</t>
  </si>
  <si>
    <t>Artículo 155 PND. Destinación de los excedentes resultantes del proceso de saneamiento de aportes patronales financiados con recursos de l situado fiscal y del Sistema General de Participaciones</t>
  </si>
  <si>
    <t>ComSeis</t>
  </si>
  <si>
    <t>DOP</t>
  </si>
  <si>
    <t xml:space="preserve">6. Transparencia, acceso a la información pública y lucha contra la corrupción 
</t>
  </si>
  <si>
    <t>6. Plan Institucional de Capacitación - PIC</t>
  </si>
  <si>
    <t>Artículo 156 PND:  Condonación o restitución de los recursos de que trata el artículo 5 de la ley 1608 de 2013</t>
  </si>
  <si>
    <t>NA</t>
  </si>
  <si>
    <t>Oficina Asesora de Planeación y Control del Riesgo</t>
  </si>
  <si>
    <t>OAJ</t>
  </si>
  <si>
    <t>7. Plan de Bienestar e Incentivos</t>
  </si>
  <si>
    <t>Cultura organizacional consolidada</t>
  </si>
  <si>
    <t>OAPCR</t>
  </si>
  <si>
    <t xml:space="preserve">8. Servicio al ciudadano 
</t>
  </si>
  <si>
    <t>8. Plan de Trabajo de Seguridad y Salud en el Trabajo</t>
  </si>
  <si>
    <t>Plan de trabajo formulado según resultado FURAG</t>
  </si>
  <si>
    <t>OCI</t>
  </si>
  <si>
    <t xml:space="preserve">9. Participación ciudadana en la gestión pública 
</t>
  </si>
  <si>
    <t>Diagnóstico de la gestión del conocimiento en la Entidad desarrollado</t>
  </si>
  <si>
    <t>Todas</t>
  </si>
  <si>
    <t>10. Racionalización de trámites</t>
  </si>
  <si>
    <t xml:space="preserve">10. Plan Estratégico de Tecnologías de la Información y las Comunicaciones </t>
  </si>
  <si>
    <t>11. Plan de Seguridad y Privacidad de la Información</t>
  </si>
  <si>
    <t>Estrategia
de innovación y colaboración desarrollada</t>
  </si>
  <si>
    <t>12. Plan de Tratamiento de Riesgos de Seguridad y Privacidad de la Información</t>
  </si>
  <si>
    <t>Modelo de Gestión del Conocimiento y la innovación y consolidado</t>
  </si>
  <si>
    <t xml:space="preserve">13. Plan Institucional </t>
  </si>
  <si>
    <t>Diagnóstico estado actual procesos</t>
  </si>
  <si>
    <t xml:space="preserve">14. Mejora normativa
</t>
  </si>
  <si>
    <t>14. Plan de Fortalecimiento del SIGI</t>
  </si>
  <si>
    <t xml:space="preserve">Plan de trabajo arquitectura de procesos </t>
  </si>
  <si>
    <t xml:space="preserve">15.Gestión del conocimiento y la innovación 
</t>
  </si>
  <si>
    <t xml:space="preserve">16.Gestión documental 
</t>
  </si>
  <si>
    <t>Procesos aprobados</t>
  </si>
  <si>
    <t xml:space="preserve">18. Seguimiento y evaluación del desempeño institucional 
</t>
  </si>
  <si>
    <t>Ejecutar las operaciones de financiamiento autorizadas por la ley para brindar liquidez a los actores de sector salud, de acuerdo con la disponibilidad presupuestal.​</t>
  </si>
  <si>
    <t>Plan Estratégico de Seguridad de la Información - PESI</t>
  </si>
  <si>
    <t>Documento de requerimiento actualizado</t>
  </si>
  <si>
    <t>Documento de la estrategia de implementación</t>
  </si>
  <si>
    <t>Plan de proyecto actualizado</t>
  </si>
  <si>
    <t>Desarrollo Mínimo Producto Viable – MPV FASE 2: Formatos especiales que están en el MUI</t>
  </si>
  <si>
    <t>Pruebas de desarrollo fase 2: Formatos especiales que están en el MUI</t>
  </si>
  <si>
    <t>Puesta en producción del Sistema Electrónico de Recaudo y estabilización fase 2: Formatos especiales que están en el MUI</t>
  </si>
  <si>
    <t>Desarrollo Mínimo Producto Viable – MPV FASE 3: Recaudo no automatizado y otros que eventualmente surjan</t>
  </si>
  <si>
    <t>Pruebas de desarrollo fase 3: Recaudo no automatizado y otros que eventualmente surjan</t>
  </si>
  <si>
    <t>Puesta en producción del Sistema Electrónico de Recaudo y estabilización fase 3: Recaudo no automatizado y otros que eventualmente surjan</t>
  </si>
  <si>
    <t>Documentación del SIGI actualizada fase 1: Arquitectura del portal y botones de pago existentes</t>
  </si>
  <si>
    <t>Documentación del SIGI actualizada fase 2: Formatos especiales que están en el MUI</t>
  </si>
  <si>
    <t>Documentación del SIGI actualizada fase 3: Recaudo no automatizado y otros que eventualmente surjan</t>
  </si>
  <si>
    <t>Herramienta tecnológica para la programación de giro directo - Fase I</t>
  </si>
  <si>
    <t>Herramienta tecnológica para la programación de giro directo - Fase II</t>
  </si>
  <si>
    <t>Estabilización de la herramienta tecnológica para la programación de giro directo</t>
  </si>
  <si>
    <t>Gestión para la consecución de recursos realizada</t>
  </si>
  <si>
    <t>Reportes de pruebas COVID-19 en estado procesado</t>
  </si>
  <si>
    <t>Aplicativo implementado</t>
  </si>
  <si>
    <t>Aplicativo estabilizado</t>
  </si>
  <si>
    <t>Aplicativo mejorado</t>
  </si>
  <si>
    <t>Informe de ejecución de los recursos presupuestados en la vigencia 2025</t>
  </si>
  <si>
    <t>Informe de ejecución de los recursos presupuestados en la vigencia 2026</t>
  </si>
  <si>
    <t>Diagnóstico del nivel de madurez de la gestion de riesgos desarrollada en la ADRES</t>
  </si>
  <si>
    <t>Modelo GRC - Requerimientos a contratar definido</t>
  </si>
  <si>
    <t>Modelo GRC – puesto en marcha</t>
  </si>
  <si>
    <t>Comité de Riesgos de la ADRES</t>
  </si>
  <si>
    <t>Estructura de soporte para la gestion de los riesgos definida</t>
  </si>
  <si>
    <t>Tablero de control de monitoreo y alertas de riesgos financieros</t>
  </si>
  <si>
    <t>Modelos de gestión de riesgos financieros aplicados</t>
  </si>
  <si>
    <t>Contenidos comunicacionales con componentes de accesibilidad para personas con discapacidad (lengua de señas ) y en lenguas nativas publicados en diferentes canales en internos y externos.</t>
  </si>
  <si>
    <t>Cesar Andres Jimenez Valencia
Orlando Sabogal
Carlos Nova
Cesar Sopo</t>
  </si>
  <si>
    <t>Diego Santacruz 
Orlando Sabogal
Carlos Nova
Cesar Sopo</t>
  </si>
  <si>
    <t>Diego Santacruz 
Orlando Sabogal Sierra
Carlos Alberto Nova Mendoza</t>
  </si>
  <si>
    <t>Cesar Andres Jimenez Valencia
Orlando Sabogal Sierra
Carlos Alberto Nova Mendoza</t>
  </si>
  <si>
    <t>Se realiza con recurso de planta de la ADRES.</t>
  </si>
  <si>
    <t>Producto</t>
  </si>
  <si>
    <t>Dirección de Liquidaciones y Garantías / OAPCR</t>
  </si>
  <si>
    <t>Direccion de Liquidaciones y Garantías</t>
  </si>
  <si>
    <t>Tramitar la solicitudes necesarias para coadyudar la financiacion de las operaciones de financiamiento y realizar el informe dando cuenta de las mismas.</t>
  </si>
  <si>
    <t>Dirección de liquidaciones y Garantias, Dirección de Gestión de Recursos Financieros de la Salud, Oficina Asesora Juridica y Dirección General.</t>
  </si>
  <si>
    <t>Dirección de Gestión de Tecnologías de la Información y las Comunicacione</t>
  </si>
  <si>
    <t xml:space="preserve">Solicitar el cronograma del diseño, desarrollo, implementación, pruebas y puesta en producción  de la herramienta tecnologica </t>
  </si>
  <si>
    <t>Dirigir a la DGITC un memorando donde la DOP solicitará el cronograma de trabajo para el diseño, desarrollo, implementación, pruebas y puesta en produccción de la herramienta tecnoligica  para la vigencia 2024.</t>
  </si>
  <si>
    <t xml:space="preserve"> Elaborar  actas de reuniones de acuerdo con el cronograma establecido por DGTIC para el desarrollo del proyecto herramienta tecnologica </t>
  </si>
  <si>
    <t xml:space="preserve"> Elaborar o ajustar la documentación de las etapas desarrolladas y aprobadas,  si hay lugar a ello de acuerdo con las solicitudes o envio por la DGTIC</t>
  </si>
  <si>
    <t>Optimización de la operación de los procesos de recaudo, liquidación, reconocimiento y pago de los recursos de salud</t>
  </si>
  <si>
    <t>Herramienta tecnológica para el procesamiento y liquidación de prestaciones económicas y devoluciones, Fase I -  Prestaciones económicas RC - REE implementado en producción</t>
  </si>
  <si>
    <t>Aprobación del paso a producción Prestaciones económicas RC - REE</t>
  </si>
  <si>
    <t>Herramienta tecnológica para el procesamiento y liquidación de prestaciones económicas y devoluciones, Fase II -  Devoluciones RC - REE implementado en producción</t>
  </si>
  <si>
    <t>Aprobación del paso a producción Devoluciones RC - REE</t>
  </si>
  <si>
    <t xml:space="preserve">10. Racionalización de trámites 
</t>
  </si>
  <si>
    <t xml:space="preserve">Dirigir a la DGITC un memorando donde la DOP solicitará el cronograma de trabajo para el diseño, desarrollo, implementación, pruebas y puesta en produccción del SIA para la vigencia 2024.
</t>
  </si>
  <si>
    <t>4. Elaborar o ajustar la documentación de las etapas desarrolladas y aprobadas,  si hay lugar a ello de acuerdo con las solicitudes o envio por la DGTIC.</t>
  </si>
  <si>
    <t>Realizar analisis diseño, desarrollo y pruebas unitarias del desarrollo del SIA definido en fase I</t>
  </si>
  <si>
    <t xml:space="preserve"> Inventario de necesidades de actualización documental corespondientes a los procesos de VALR_VERS (30/05/2024)</t>
  </si>
  <si>
    <t>Establecer la metodología para la revisión por la Dirección de todos los subsistemas que confrman el SIGI</t>
  </si>
  <si>
    <t>Implementar y socializar en la pagina WEB y redes sociales lo correspondiente a la traduccion de LN</t>
  </si>
  <si>
    <t>Coordinar con las areas responsables de la publicacion de la información de lenguas nativas colombianas</t>
  </si>
  <si>
    <t>Estructurar y articular con las areas involucradas, los contenidos del submenú "Colaboración e Innovación abierta" del Menú Participa, acorde a los lineamientos de la resolución 1519 de 2020 de MinTic</t>
  </si>
  <si>
    <t>Priorización de Grupos de Valor y de Interés y definir acciones</t>
  </si>
  <si>
    <t>Priorizar los Grupos de Valor de Interés de la ADRES con base en la caracterización actualizada y definir acciones a implementar para su posicionamento</t>
  </si>
  <si>
    <t>Documento con Grupos de valor priorizados y definición de las acciones a implementar para su posicionamento</t>
  </si>
  <si>
    <t>Encuentro nacional e internacional sobre salud</t>
  </si>
  <si>
    <t>Fortalecer la poltica de reducción de fotocopiado e impresión de documentos del SGDA</t>
  </si>
  <si>
    <t xml:space="preserve">Elaborar una socializacion de la herramienta SIGI - Eureka, a los diferentes usuarios de la entidad, con el apoyo del proveedor PENSEMOS, para dar a conocer la importancia de la herramienta dentro de la entidad, enfocada a generar una cultura de apropiacion y uso de la misma. </t>
  </si>
  <si>
    <t xml:space="preserve">Elaborar capsulas informativas para comunicar por correo de sintonia. </t>
  </si>
  <si>
    <t>Elaborar capsulas "tips" informativos para remitir por correo sintonia adres</t>
  </si>
  <si>
    <t>Capsulas por correo sintonia</t>
  </si>
  <si>
    <t>Participación de Atención al Ciudadano en las actividades en las que sea convocado para asistir en los eventos donde la ADRES lleva su oferta institucional y generar los informes sobre las acciones adelantandas en estas jornadas itinerantes primer semestre y aplicaria unicamente en casos donde sea convocado el proceso de Servicio al Ciudadano</t>
  </si>
  <si>
    <t>Participación de Atención al Ciudadano en las actividades en las que sea convocado para asistir en los eventos donde la ADRES lleva su oferta institucional y generar los informes sobre las acciones adelantandas en estas jornadas itinerantes segundo semestre y aplicaria unicamente en casos donde sea convocado el proceso de Servicio al Ciudadano</t>
  </si>
  <si>
    <t>Articular con las areas misionales, diseñar estrategias de comunicación para divulgar la gestión de los recursos del sector salud</t>
  </si>
  <si>
    <t xml:space="preserve">Articular con las areas misionales la realizacion de la audiencia publica de rendicion de cuentas de la entidad periodo 2023 - 2024 </t>
  </si>
  <si>
    <t xml:space="preserve">Video y publicacion del informe de la rendicion de cuentas en la pagina web e intranet.
 evidencias las mesas de trabajo con las areas misionales. </t>
  </si>
  <si>
    <t>Actualizar la Política Institucional de Servicio al Ciudadno</t>
  </si>
  <si>
    <t>Anualmente actuallizar la caracterización de ciudadanía y Grupos de Interés de la entidad con el apoyo y orientación de la OAPCR</t>
  </si>
  <si>
    <t>Realizar al menos una capacitación semestralsobre el uso y apropiación de la Herramienta de Gestión documental y PQRSD ORFEO a través del  Procedimiento Gestión de PQRSD ORFEO</t>
  </si>
  <si>
    <t>Asistir  tecnicamente a  diez (10) territorios, mediante visitas de capacitación en los temas de reclamaciones con cargo a la ADRES.</t>
  </si>
  <si>
    <t xml:space="preserve">
Tablas de Valoración Documental Elaboradas e iniciado el tramite de covalidación ante el AGN</t>
  </si>
  <si>
    <t>Fianalizar el proceso de convalidación de las TRD V2 ante el AGN.</t>
  </si>
  <si>
    <t xml:space="preserve">Consiste en la implementación de los ocho programas de conservación preventiva, definidas en el Plan de Conservación Documental, componnente del Sistema Integrado de Conservación SIC. </t>
  </si>
  <si>
    <t xml:space="preserve">Establecer la descripción de los contenidos del módulo de supervisión y ampliar conocimientos basicos sobre las modalidades de contratación y su normatividad aplicable. </t>
  </si>
  <si>
    <t xml:space="preserve">Elegir una metodologia que permita transmitir el conocimiento de manera sencilla a los interesados, sobre los temas de supervisión y ampliación de la primera etapa de conocimiento sobre las modalidades de selección. </t>
  </si>
  <si>
    <t>Fase II Ejecutar el módulo de cononocimiento virtual sobre supervisión</t>
  </si>
  <si>
    <t>Capacitar a los funcionarios usuario finales de la herramienta en los diferentes modulos que manejan</t>
  </si>
  <si>
    <t>Cargar las guias de uso de la herramienta Eureka en un apartado espacial de la INTRANET</t>
  </si>
  <si>
    <t xml:space="preserve">Mantener las guias actualizadas en el repositorio de la intranet y moodle </t>
  </si>
  <si>
    <t>* Evidencia de guias cargadas en moodle
* Guias Cargadas en Intranet</t>
  </si>
  <si>
    <t>Actualizar el Plan de Emergencias y contingencias</t>
  </si>
  <si>
    <t>Plan de Emergencias y contingencias actualizado</t>
  </si>
  <si>
    <t>Actualizar y fortalecer el Programa de Vigilancia Epidemiologica de Riesgo Psicosocial</t>
  </si>
  <si>
    <t>Actualizar el Programa de Vigilancia Epidemiologica de Riesgo Psicosocial.</t>
  </si>
  <si>
    <t>Documento del Programa de vigilancia epidemiologica actualizado. Evidencias de actividades de intervención de riesgo psicosocial.</t>
  </si>
  <si>
    <t>Aplicaciones de instrumentos de recopilación de información y verificación de procesos en sitio, tendientes a establecer el estado de la gerstion documental de la entidad, principalmente en lo que respecta al componente tecnológico, documento y expediente electrónico.</t>
  </si>
  <si>
    <t>Actualización de Política de Gestión Documental, con base en la normatividad vigente. Una vez se vayan generando documentos del protyecto SGDEA, se actualizará para mantener una alineación frente a los mismos.</t>
  </si>
  <si>
    <t xml:space="preserve">10. Racionalización de trámites
</t>
  </si>
  <si>
    <t>Modernizar y optimizar los sistemas de información en la ADRES para fortalecer la gestión de datos, mejorar la eficiencia operativa y proporcionar información precisa y oportuna a los grupos de interés, garantizando la calidad y la seguridad de los datos.</t>
  </si>
  <si>
    <t>* Dirección de Gestión de Recursos Financieros de Salud (DGRF)
* Dirección de Liquidaciones y Garantías (DLYG)
• Dirección de Otras Prestaciones (DOP)</t>
  </si>
  <si>
    <t xml:space="preserve">10. Racionalización de trámites </t>
  </si>
  <si>
    <t>Contratación de actividades externas para la verificacion de la adopcion de nuevas tecnologías y la implementación de ejercicio de innovacion para la gestión pública</t>
  </si>
  <si>
    <t>Ejeccucion de acciones contractuales para la gestión de servicios de consultoria que permitan a la entidad la adopcion de nuevas tecnologías y la implementación de ejercicio de innovacion para la gestión pública</t>
  </si>
  <si>
    <t>Informe de adopción de nuevas tecnologias para promover la innovación en la prestación de servicios.</t>
  </si>
  <si>
    <t>Informe de gestión de la entidad en el proceso de  adopción de nuevas tecnologias para promover la innovación en la prestación de servicios.</t>
  </si>
  <si>
    <t>Documento de informe de adopcion del Plan de Transformacioón Digital</t>
  </si>
  <si>
    <t>Realizar la actualizacion del documento PETI 2023-2026, actualizando los proyectos y hoja de ruta para la vigencia 2025</t>
  </si>
  <si>
    <t>Informe de gestión de artectos eleborados por la entidad en el marco de adopcion de Plan de implementación del MRAE v3.0</t>
  </si>
  <si>
    <t>Consiste en la implementación de las once estrategias de preservación digital, definidas en el Plan de Preservación Digital a Largo Plazo, componnente del Sistema Integrado de Conservación SIC. Lo cual se puede establecer a partir de la implelmentación del Modelo de Gestión Documental Electronico y el desarrollo del SGDEA.</t>
  </si>
  <si>
    <t>Suscripcion y/o renovacion de herramientas tecnologicas para la entidad de acuerdo al PAA</t>
  </si>
  <si>
    <t>Evidencias de asistencia a las mesas de interoperibilidad definidas por el MSPS</t>
  </si>
  <si>
    <t>Documento de adopcion del Marco de Interoperabilidad al interior de la entidad para la transferencia de datos y protocolos seguros que garanticen la interoperabilidad de información</t>
  </si>
  <si>
    <t>Documento: Adopcion del Marco de Interoperabilidad</t>
  </si>
  <si>
    <t>Definicion de requerimientos necesarios para el mantenimiento de la gestión de datos al interior de la entidad</t>
  </si>
  <si>
    <t>Realizar el respectivo soporte de la herramienta EUREKA, con el fin que su fucionalidad sea la adecuada para el procesamiento y seguimiento de informacion que se genera en el sistema.</t>
  </si>
  <si>
    <t xml:space="preserve">Herramienta funcionando optimamente </t>
  </si>
  <si>
    <t xml:space="preserve">Oficina Asesora de Planeacion y Control de Riesgos </t>
  </si>
  <si>
    <t>Optimizar los modulos de la herramienta Eureka</t>
  </si>
  <si>
    <t xml:space="preserve">Realizar analisis y revisión de los diferentes módulos de la herramienta Eureka, optimizando su uso por medio de solicitudes de optimizacion al proveedor. Corrección de datos y parametrizacion de la misma. </t>
  </si>
  <si>
    <t xml:space="preserve">Generar back Ups de la informacion alojada en la herramienta Eureka </t>
  </si>
  <si>
    <t>generar back Ups - copias de seguridad de toda la inofrmacion que se gestiona en la herramienta Eureka con un periodicidad mensual, y solicitar copias incrementales al proveedor.</t>
  </si>
  <si>
    <t xml:space="preserve">correos electronicos con la evidencia de la copia de seguridad generada por el proveedor </t>
  </si>
  <si>
    <t>Identificar y gestionar los riesgos de seguridad digital de su infraestructura tanto nubepública como  privada</t>
  </si>
  <si>
    <t>Actualizar el Plan de Recuperacion de desastres</t>
  </si>
  <si>
    <t>Actualizacion del Plan de Recuperacion de desastres</t>
  </si>
  <si>
    <r>
      <rPr>
        <sz val="12"/>
        <color theme="1"/>
        <rFont val="Arial"/>
        <family val="2"/>
      </rPr>
      <t>-Plan de Recuperacion de Desastres actualizado</t>
    </r>
  </si>
  <si>
    <t xml:space="preserve">Tablero en excel de levantamiento de datos relacionados con flujos de caja, balances y presupuestos </t>
  </si>
  <si>
    <t xml:space="preserve">Elaborar y presentar para Aprobación un medelo finaiciero </t>
  </si>
  <si>
    <t>Realizar mesas de trabajo para presentar el marco normativo, el modelo y la herramienta de seguimiento presupuestal con todas las dependencias.</t>
  </si>
  <si>
    <t>Identificar y desarrollar  las acciones y prácticas concretas necesarias para lograr una correcta adopción de los elementos del dominio de uso y apropiación, que conforman el Marco de Referencia Arquitectura en la composicion financiera. Revisar la guía de uso y apropiación propuesta por MINTIC en el marco de referencia de arquitectura empresarial, un elemento transversal de la Política de Gobierno Digital, con el fin de aplicar las mejores prácticas en la materia</t>
  </si>
  <si>
    <t>Documento de la Politica de Gobierno de Datos en el Adres versión borrador</t>
  </si>
  <si>
    <t>Presentar la propuesta de Politica de Gob Datos</t>
  </si>
  <si>
    <t xml:space="preserve">Presentar la propuesta  de Política de Gobierno de Datos a la oficina Juridíca
</t>
  </si>
  <si>
    <t>Presentación de la Politica de Gobierno de Datos en el Adres</t>
  </si>
  <si>
    <t>Diseñar Versionamiento final Politica de Datos</t>
  </si>
  <si>
    <t xml:space="preserve">Diseñar la Política y entregar la versión final a la oficina Júridica
</t>
  </si>
  <si>
    <t>Docuemento final con la Politica de Gobierno de Datos en el Adres</t>
  </si>
  <si>
    <t>Definir e implementar la politica de seguridad de datos</t>
  </si>
  <si>
    <t>Definir estratégias de seguridad de la información para fortalecer los flujos y la artuitectura de información.</t>
  </si>
  <si>
    <t>Definir estratégias de seguridad de la información para fortalecer los flujos y la artuitectura de información teneindo en cuenta controles de seguridad, autenticación, autorización, encripción, vulnerabilidades , entre otros aspectos.</t>
  </si>
  <si>
    <t>Oficina Asesora de Planeación y Control del Riesgo
Dirección de Tecnologías de la Información y las Comunicaciones</t>
  </si>
  <si>
    <t>Revisar, actualizar y crear, en articulación con los Líderes de Procesos, los indicadores de Gestión acorde al rediiseño organizacional  y al nuevo Modelo Operativo de la ADRES</t>
  </si>
  <si>
    <t>Desarrollar  un Tablero gerencial que cumpla con ciclo de vida del dato y que este integrado con la arquitectuta de negocio, se le debe integrar el verbo en infinitivo al comienzo.</t>
  </si>
  <si>
    <t>Diseñar propuesta para mejorar los datos pubicados en el portal ADRES</t>
  </si>
  <si>
    <t>Mejorarar los  artefactos de trasparencia de la información</t>
  </si>
  <si>
    <t>Revisar la  Metodología para medir el nivel de madurez de la arquitectuta de información</t>
  </si>
  <si>
    <t>Ajustar Metodología para medir el nivel de madurez de la arquitectuta de información</t>
  </si>
  <si>
    <t>Insrtuctivo metodológico ajustado para evaluación de madurez de datos</t>
  </si>
  <si>
    <t>Docuementar los  metadatos de negocio</t>
  </si>
  <si>
    <t>Diseñar y ejecutar campañas de cultrua  de datos en el ADRES</t>
  </si>
  <si>
    <t xml:space="preserve">Docuementar el linaje de datos </t>
  </si>
  <si>
    <t>Documentar  el linaje de datos en fuentes seleccionadas con la herramienta de Gob Datos</t>
  </si>
  <si>
    <t>Gestionar la publicación en la pagina web para la disposicion de los grupos de interes los instrumentos estadísticos</t>
  </si>
  <si>
    <t>Gestionar la publicación en la pagina web para la disposicion de los grupos de interes los:
Ficha metodológica de operaciones estadísticas
Documento metodológico de operaciones estadísticas
Cuadros de salida y series históricas de las operaciones estadísticas
Indicadores o estadísticas con desagregación temática o enfoque diferencial e interseccional</t>
  </si>
  <si>
    <t>Definir el Plan de gestión de riesgos de seguridad de la Infomración y Ciberseguridad.</t>
  </si>
  <si>
    <t>Definir el plan para gestionar los reigos de seguridad de información identificados respecto de su gestión con el fin de asegurar los activos de informaión relacionados</t>
  </si>
  <si>
    <t>Plan de gestión de riesgos de seguridad de la Infomración y Ciberseguridad.</t>
  </si>
  <si>
    <t>Definir la estrategia para plaificar, implementar y controlar los procesos necesarioa para cumplir los requisitos de seguridad de la información.</t>
  </si>
  <si>
    <t>Evaluar los diferentes componentes del sistema de de gestión de seguridad de la información.</t>
  </si>
  <si>
    <t>SOA -Acuerdo de alicabilidad de seguridad de la información en el modelo de arquitectura</t>
  </si>
  <si>
    <t>OAPCR y DGTIC</t>
  </si>
  <si>
    <t>Definir los servicios de seguridad de la información, estableceindo el catalogo respectivo.</t>
  </si>
  <si>
    <t>Actualización del análisi de impacto del negocio y la definición del DRP para su respectiva prueba</t>
  </si>
  <si>
    <t>Realización de la definición de los requerimientos de la ADRES con base en el diagnóstico de la gestión de los riesgos efectuada teneinedo como alcance la definición de un modelo GRC para la ADRES.</t>
  </si>
  <si>
    <t>Plan de implentación piloto GRC.</t>
  </si>
  <si>
    <t>Oficina Asesora de Planeación y Conrtrol de Riesgos</t>
  </si>
  <si>
    <t>Generar una metodologia para la gestión del riesgo fiscal</t>
  </si>
  <si>
    <t>Revisar los riesgos operacionales y validar cuáles serían catalogados como un sibsistema de riesgo fiscal, generar la metodologia y atualizar la respectiva documentación en el proceso DIES y parametrizar el nuevo subsistema o tipologia en Eureka</t>
  </si>
  <si>
    <t>Estructura funcional y organizacional para la gestion de reisgos en la ADRES</t>
  </si>
  <si>
    <t>Evaluación de aplicabilidad de la politica, lineaminetos de riesgos y su gestión.</t>
  </si>
  <si>
    <t>Desarrollar un diagnostico de la cultura de riesgos a nivel de funcionarios y colaboradores tomando comobase la aplicación de la política y sus lineamientos.</t>
  </si>
  <si>
    <t>Línea base de apropiación de la cultura de gestion de riesgos con plan de cierre de brechas.</t>
  </si>
  <si>
    <t>Diseño del programa de cultura de gestion riesos.</t>
  </si>
  <si>
    <t>Diseñar un programa que permita medir la apropiación d ela cultura de gestion de riesgos en la ADRES.</t>
  </si>
  <si>
    <t>Evaluación inicial de la cultura de reisgos en la entidad y desarrollo de ca,paña</t>
  </si>
  <si>
    <t>Evaluación de la linea base de apropiación de la cultura de riesgos de la entidad Desarrollo de la campaña de gestión de reisgos para el 2024</t>
  </si>
  <si>
    <t xml:space="preserve">
Linea base de apropiación de la cultura de riesgos evaluada
Campaña de gestión de reisgos para el 2024 desarrollada</t>
  </si>
  <si>
    <t>Elaborar la Estratégia de Rendición de Cuentas y participación Ciudadana</t>
  </si>
  <si>
    <t>Elaborar la Estrategia de Rendición de Cuentas y Participación Ciudadana articulada con las areas responsables de la entidad</t>
  </si>
  <si>
    <t>Diseño estrategia multimedia</t>
  </si>
  <si>
    <t>Implementación estrategia multimedia</t>
  </si>
  <si>
    <t>Consolidar y formular el PAAC acorde a los lineamientos de la Función Publica y publicar en el menu de transperencia acorde a los plazos establecidos</t>
  </si>
  <si>
    <t>actulizar el diseño e informacion contenida dentro de las paginas de inicio de los diferentes modulos del aplicativo Eureka</t>
  </si>
  <si>
    <t xml:space="preserve">Mejorar la calidad y utilidad de los reportes generados por el Sistema de Gestión de Información (SIGI - Eureka) para facilitar el analisis de la informacion y la toma de decisiones </t>
  </si>
  <si>
    <t>Generar y optimizar los tableros de informacion en el modulo Gerencial</t>
  </si>
  <si>
    <t xml:space="preserve">Crear, mejorar y optimizar los tableros de informacion generados en el modulo de analitico,con enfoque en los modulos de Planes, indicadores, riesgos y mejoras </t>
  </si>
  <si>
    <t xml:space="preserve">
Recopilar, extraer, organizar y analizar la información de los procesos gestionados en la Oficina Asesora Jurídica, con el proposito de socializarla y facilitar la toma de decisiones </t>
  </si>
  <si>
    <t>Actualización de las lineas de defensa Jurídica de la ADRES</t>
  </si>
  <si>
    <t>Realizar el análisis de las estrategias juridicas contenidas en las diferentes sentencias judiciales con el fin de fortalecer las lineas de defensa de la Entidad</t>
  </si>
  <si>
    <t>Lineas de defensa actualizada</t>
  </si>
  <si>
    <t>Recopilar, organizar y cargar en la Intranet los conceptos juridicos con vigencia no mayor a tres años con el fin de dar a conocer internamente las posturas juridicas de la Entidad con relación a los diferentes temas misionales.</t>
  </si>
  <si>
    <t>Identificación de necesidades de comunicación y divulgación interna de las diferentes dependencias de la ADRES</t>
  </si>
  <si>
    <t>Desarrollar la metodología, las heramientas, la divulgación y la recolección de la información con las dependencias</t>
  </si>
  <si>
    <t>Diseño de la estrategia de comunicación interna</t>
  </si>
  <si>
    <t>Diseñar la estrategia de comunciación interna</t>
  </si>
  <si>
    <t>Implemetación de la estrategia de comunicación interna</t>
  </si>
  <si>
    <t>Actualización de la Intranet</t>
  </si>
  <si>
    <t>Rediseño de boletín Sintonía</t>
  </si>
  <si>
    <t>Divulgación del boletín Sintonía mejorado</t>
  </si>
  <si>
    <t>Publicación de boletines, artículos, noticias, ruedas de prensa, etc., sobre el manejo de los recursos de la salud</t>
  </si>
  <si>
    <t>Realización de notas de prensa divulgadas y actualización de la base de datos de periodista</t>
  </si>
  <si>
    <t xml:space="preserve">Elaborar  el Plan de Capacitación, Sensibilización y Comunicación para los temas relacionados con la gestión de riesgos, incorporando las recomendaciones del MSPI, Guía No. 14, centradas en el subsistema de gestión de riesgos de seguridad de la información, asi como también, integrar las mejores prácticas contenidas en otros documentos  para abordar de manera completa otros subsistemas de riesgos importantes para la entidad.
</t>
  </si>
  <si>
    <t>PLAN DE ACCIÓN ANUAL
(Diccionario de Datos - Consulta)</t>
  </si>
  <si>
    <t>Página 1 de 1</t>
  </si>
  <si>
    <t>Este instrumento permite evaluar la gestión que se ha realizado en el cumplimiento de las funciones asignadas a la dependencia y será insumo para la planeación estratégica de la Entidad</t>
  </si>
  <si>
    <t>DEPENDENCIA</t>
  </si>
  <si>
    <t>Funciones</t>
  </si>
  <si>
    <t>DIES-FR05</t>
  </si>
  <si>
    <t>PLAN ESTRATÉGICO INSTITUCIONAL ADRES</t>
  </si>
  <si>
    <t>VIGENCIA 2023 - 2026</t>
  </si>
  <si>
    <t>MISIÓN</t>
  </si>
  <si>
    <t>VISIÓN</t>
  </si>
  <si>
    <t>La Administradora de los Recursos del Sistema General de Seguridad Social en Salud ADRES,  como entidad responsable de administrar los recursos financieros del sistema de salud, será reconocida en el 2033, por los grupos de valor e interés, como una Entidad técnica del orden nacional que gestiona con oportunidad y eficacia el flujo de recursos que soporta la prestación de servicios a los habitantes del territorio Nacional, generadora de información con valor para la toma de decisiones del sector, posicionándose como referente internacional de eficiencia y transparencia  en el manejo de los recursos de la salud.</t>
  </si>
  <si>
    <t>VALORES CORPORATIVOS</t>
  </si>
  <si>
    <t>Honestidad
Respeto
Compromiso
Justicia
Diligencia
Lealtad
Responsabilidad.</t>
  </si>
  <si>
    <t>PLAN ESTRATEGICO INTITUCIONAL ADRES VIGENCIA 2023 - 2027</t>
  </si>
  <si>
    <t>ARTÍCULO PND</t>
  </si>
  <si>
    <t>BASES PND</t>
  </si>
  <si>
    <t>EJE DE TRANSFORMACIÓN</t>
  </si>
  <si>
    <t>CATALIZADOR</t>
  </si>
  <si>
    <t>COMPONENTE</t>
  </si>
  <si>
    <t>SUBCOMPONENTE</t>
  </si>
  <si>
    <t>OBJETIVO  SECTORIAL</t>
  </si>
  <si>
    <t>OBJETIVO ESTRATÉGICO ADRES</t>
  </si>
  <si>
    <t>RESPONSABLE OBJETIVO ESTRATÉGICO ADRES</t>
  </si>
  <si>
    <t>ESTRATÉGIAS ADRES</t>
  </si>
  <si>
    <t>RESPONSABLE ESTRATEGIAS ADRES</t>
  </si>
  <si>
    <t>PLAZO DE EJECUCIÓN ESTRATEGIA</t>
  </si>
  <si>
    <t>PRODUCTOS CUATRIENIO</t>
  </si>
  <si>
    <t>INDICADORES</t>
  </si>
  <si>
    <t>LÍNEA BASE</t>
  </si>
  <si>
    <t>METAS CUATRIENIO</t>
  </si>
  <si>
    <t>RIESGOS</t>
  </si>
  <si>
    <t>II SEMESTRE 2023</t>
  </si>
  <si>
    <t>I SEMESTRE 2027</t>
  </si>
  <si>
    <t>TOTAL</t>
  </si>
  <si>
    <t>Proveer vacantes, ampliación de la planta global y creación de plantas temporales.</t>
  </si>
  <si>
    <t>Seguridad Humana y Justicia Social</t>
  </si>
  <si>
    <t xml:space="preserve">Expansión de capacidades: más y mejores oportunidades de la población para lograr sus proyectos de vida </t>
  </si>
  <si>
    <t>Trabajo digno y decente</t>
  </si>
  <si>
    <t>Modernización y transformación del empleo público</t>
  </si>
  <si>
    <t>II Semestre del 2023; 2024; 2025; 2026</t>
  </si>
  <si>
    <t>Eficacia en la ejecución de las actividades para la implementación del Rediseño Organizacional</t>
  </si>
  <si>
    <t>Posibilidad de pérdida económica y/o reputacional por una gestión desarticulada y deficiente en la entidad debido a falta de cultura de gestión por procesos, insuficiente planta de personal y alta rotación del talento humano.</t>
  </si>
  <si>
    <t>2024; 2025; 2026</t>
  </si>
  <si>
    <t>Nivel de satisfacción con la cultura y los valores de la organización</t>
  </si>
  <si>
    <t>Fortalecer la cultura del control en la ADRES, asegurando la integridad, cumplimiento normativo y gestión eficaz de riesgos promoviendo la mejora continua</t>
  </si>
  <si>
    <t xml:space="preserve">Jefe Oficina de Contrrol Interno </t>
  </si>
  <si>
    <t>2024; 2025; 2026; I Semestre 2027</t>
  </si>
  <si>
    <t>Eficacia del autocontrol y autoevaluación del sistema de control interno en la primera línea de defensa</t>
  </si>
  <si>
    <t>II Semestre del 2023; 2024; 2025; 2026; I Semestre de 2027</t>
  </si>
  <si>
    <t>Eficacia en la ejecución del plan de trabajo de rediseño de procesos</t>
  </si>
  <si>
    <t>Modelo de Gestión
y operación del Conocimiento y la innovación fortalecido</t>
  </si>
  <si>
    <t>Índice de desempeño - Política de Gestión del Conocimiento y la Innovación</t>
  </si>
  <si>
    <t>75.80%</t>
  </si>
  <si>
    <t>Posibilidad de afectación Económica y reputacional por Incumplimiento de los planes y programas estratégicos del talento humano debido a necesidades no identificadas para el desarrollo humano y Fuga de conocimiento institucional.</t>
  </si>
  <si>
    <t>Nivel de Satisfacción de los empleados con la adopción de Gestión del Modelo de Gestión del Conocimiento</t>
  </si>
  <si>
    <t>Director(a) de Gestión de Tenologías de la Información y las Comunicaciones</t>
  </si>
  <si>
    <t>Segundo Semestre 2023
2024
2025</t>
  </si>
  <si>
    <t>Eficacia en la implementación del dominio institucional de la arquitectura empresarial</t>
  </si>
  <si>
    <t>Posibilidad de pérdida reputacional por no contar con suficiencia de datos objetivos y analizados debido a la deficiente información integral de la entidad, dificultades en la integración de nuevos sistemas de información con sistemas heredados y a la ausencia de un modelo eficiente de integración de información con otras entidades.</t>
  </si>
  <si>
    <t>Metodología para medir el nivel de madurez de la arquitectura de información</t>
  </si>
  <si>
    <t>Eficacia en la implementación del dominio de datos e información de la arquitectura empresarial</t>
  </si>
  <si>
    <t>Flujos de información</t>
  </si>
  <si>
    <t>Arquitectura de Información</t>
  </si>
  <si>
    <t>Intercambio de Información entre entidades del Estado</t>
  </si>
  <si>
    <t>Modelo de Información Institucional</t>
  </si>
  <si>
    <t>Documento de definición de la arquitectura de información</t>
  </si>
  <si>
    <t xml:space="preserve">Documento de definición de la arquitectura de información. </t>
  </si>
  <si>
    <t>Eficacia en la implementación del dominio de seguridad de la arquitectura empresarial</t>
  </si>
  <si>
    <t>Arquitectura de Seguridad</t>
  </si>
  <si>
    <t>Ciberseguridad</t>
  </si>
  <si>
    <t>Superación de privaciones como fundamento de la dignidad humana y
condiciones básicas para el bienestar</t>
  </si>
  <si>
    <t xml:space="preserve">Hacia un sistema de salud garantista, universal, basado en un modelo 
de salud preventivo y predictivo </t>
  </si>
  <si>
    <t>Mas gobernanza y gobernabilidad, mejores sistemas de información en salud</t>
  </si>
  <si>
    <t>Desarrollar y ejecutar una estrategia de Tecnologías de la Información en la ADRES que permita maximizar el valor de la tecnología, fortalecer la seguridad de los datos y garantizar la alineación de la tecnología con los objetivos institucionales.</t>
  </si>
  <si>
    <t>Segundo semestre 2023;2024;2025;2026;Primer semestre 2027</t>
  </si>
  <si>
    <t xml:space="preserve">Política de Gobierno Digital implementada por fases
</t>
  </si>
  <si>
    <t>Eficacia en la ejecución de la Estrategia de Tecnologías de la Información en ADRES</t>
  </si>
  <si>
    <t>La ampliación en la salud digital a 
través de la apropiación de tecnologías de información en el ecosistema sanitario,
desde aplicaciones y servicios digítales, desarrollo y adopción de sistemas y 
componentes de TIC, con interoperabilidad, estándares de salud y ciberseguridad.</t>
  </si>
  <si>
    <t xml:space="preserve">Nuevas tecnologías para promover la innovación en la prestación de servicios adoptadas
</t>
  </si>
  <si>
    <t xml:space="preserve">Renovaciones tecnológicas contratadas
</t>
  </si>
  <si>
    <t>El desarrollo de un Sistema de información único e interoperable que permita la articulación de todos los actores del SGSS.</t>
  </si>
  <si>
    <t>4. Construir un Sistema Único Nacional de Información en Salud.</t>
  </si>
  <si>
    <t>Establecer mecanismos que fortalezcan la capacidad tecnológica para la recopilación, organización, almacenamiento, y análisis eficaz de la información, que den respuesta a la prestación de servicios a los grupos de valor con el fin de respaldar la toma de desiciones informadas, mejorar la eficiencia operativa y garantizar la transparencia en la administración de los recursos, así como la integración con los diversos actores del sistema de salud en el sistema de información único e interoperable.</t>
  </si>
  <si>
    <t xml:space="preserve">Interoperabilidad con los diversos actores del sistema General de Salud
</t>
  </si>
  <si>
    <t xml:space="preserve">Eficacia en el avance de productos para la habilitación de mecanismos para la Gestión de Información en Salud </t>
  </si>
  <si>
    <t>Modernizar y optimizar los sistemas de información en la ADRES para fortalecer la gestión de datos, mejorar la eficiencia operativa y proporcionar información precisa y oportuna a los grupos de interes, garantizando la calidad y la seguridad de los datos.</t>
  </si>
  <si>
    <t xml:space="preserve">Software desarrollado
</t>
  </si>
  <si>
    <t>Eficacia en el avance del ejercicio de Modernización y Optimización de Sistemas de Información en ADRES</t>
  </si>
  <si>
    <t>Optimizar la infraestructura tecnológica de la ADRES para garantizar la disponibilidad, la seguridad y el rendimiento de los sistemas y servicios, lo que permitirá respaldar eficazmente las operaciones de administración de los recursos de salud y la gestión de datos.</t>
  </si>
  <si>
    <t>Eficacia en la optimización de la Infraestructura Tecnológica de ADRES</t>
  </si>
  <si>
    <t>Sostenibilidad de los recursos en salud</t>
  </si>
  <si>
    <t>Reforzar las medidas de seguridad y privacidad de la información en la ADRES con el fin de proteger los datos sensibles de los grupos de interés, garantizando el cumplimiento normativo y manteniendo la confianza sobre la gestión de datos de salud.</t>
  </si>
  <si>
    <t>Eficacia en el avance del reforzamiento de la Seguridad y Privacidad de la Información en ADRES</t>
  </si>
  <si>
    <t>Posibilidad de pérdida económica y/o deterioro de la reputación debido a una inadecuada y/o inoportuna prestación de los servicios tecnológicos a los grupos de valor debido a una baja capacidad tecnológica, la falta de adopción de tecnologías de la cuarta revolución industrial, una respuesta lenta a los cambios y amenazas de ciberseguridad.</t>
  </si>
  <si>
    <t>Eficacia en el fortalecimiento del Sistema de Seguridad y Privacidad de la Información</t>
  </si>
  <si>
    <t>Disposición de recursos de cofinanciación por parte de entidades territoriales para atender la población migrante y redireccionamiento de excedentes de aportes patronales para ese fin.</t>
  </si>
  <si>
    <t>Segundo semestre 2023;2024;2025;2026</t>
  </si>
  <si>
    <t>Eficacia en la implementación del recaudo Electrónico</t>
  </si>
  <si>
    <t>Artículo 155 PND. Destinación de los excedentes resultantes del proceso de saneamiento de aportes patronales financiados con recursos del situado fiscal y del Sistema General de Particpaciones</t>
  </si>
  <si>
    <t>Desarrollo Mínimo Producto Viable – MPV Fase 1: Arquitectura del portal y botones de pago existentes</t>
  </si>
  <si>
    <t>Desarrollo Mínimo Producto Viable – MPV Fase 2: Formatos especiales que están en el MUI</t>
  </si>
  <si>
    <t>Desarrollo Mínimo Producto Viable – MPV Fase 3: Recaudo no automatizado y otros que eventualmente surjan</t>
  </si>
  <si>
    <t>Artículo 156 PND:  Condonación o restitución de los recursos de que trata el arículo 5 de la ley 1608 de 2013</t>
  </si>
  <si>
    <t>Pruebas de desarrollo Fase 1: Arquitectura del portal y botones de pago existentes</t>
  </si>
  <si>
    <t>Pruebas de desarrollo Fase 2: Formatos especiales que están en el MUI</t>
  </si>
  <si>
    <t>Pruebas de desarrollo Fase 3: Recaudo no automatizado y otros que eventualmente surjan</t>
  </si>
  <si>
    <t>Puesta en producción del Sistema Electrónico de Recaudo y estabilización Fase 1: Arquitectura del portal y botones de pago existentes</t>
  </si>
  <si>
    <t>Puesta en producción del Sistema Electrónico de Recaudo y estabilización Fase 2: Formatos especiales que están en el MUI</t>
  </si>
  <si>
    <t>Puesta en producción del Sistema Electrónico de Recaudo y estabilización Fase 3: Recaudo no automatizado y otros que eventualmente surjan</t>
  </si>
  <si>
    <t>El fortalecimiento del sistema de pago, la restitución de recursos, la auditoría y la rendición de cuentas de los recursos de salud, con transparencia e integridad, garantizando el seguimiento en tiempo real, la continuidad y ampliación de la capacidad de giro directo de los recursos a los prestadores de servicios de salud, así como, el fortalecimiento de los sistemas de administración y seguimiento de los recursos por parte de la ADRES.</t>
  </si>
  <si>
    <t>7. Fortalecer la sostenibilidad financiera del sistema salud en el pago, giro directo y la restitución de los recursos.</t>
  </si>
  <si>
    <t>GM1.Fortalecer las gestiones de presupuesto, relaciones interinstitucionales y pagos mediante la optimización de la estructura orgánica, la gestión de consecución de recursos, el desarrollo e implementación de validaciones y/o auditorías aleatorias, según corresponda, el giro oportuno y el seguimiento a los recursos con el fin de contribuir a la sostenibilidad, saneamiento y continuidad del sistema de salud con transparencia, integridad, eficiencia y eficacia.</t>
  </si>
  <si>
    <t xml:space="preserve">Fortalecer el mecanismo del giro directo​ a toda la red de prestadores y proveedores del sistema de salud hasta llegar a ser el pagador único con el fin de  contribuir al flujo de recursos de manera oportuna </t>
  </si>
  <si>
    <t>Director de Liquidaciones y Garantías
Director de Otras Prestaciones</t>
  </si>
  <si>
    <t>Segundo semestre 2023;2024; 2025; 2026</t>
  </si>
  <si>
    <t>Herramienta tecnológica para programación y ejecución  de giro directo (Régimen Contributivo y Subsidiado) - Fase I</t>
  </si>
  <si>
    <t>Eficacia en la aplicación de valores de giro directo</t>
  </si>
  <si>
    <t>99.94%</t>
  </si>
  <si>
    <t>99.95%</t>
  </si>
  <si>
    <t>99.96%</t>
  </si>
  <si>
    <t>99.97%</t>
  </si>
  <si>
    <t>99.98%</t>
  </si>
  <si>
    <t>Posibilidad de pérdida económica y/o reputacional por no atender los requerimientos de pago y flujo de recursos de los distintos actores del sistema o atenderlos de manera inadecuada y/o inoportuna debido a falta de calidad u oportunidad en el suministro de información de bases de datos o aplicativos externos y/o interoperabilidad de éstos con sistemas de información internos; tiempos altos de respuesta por parte de otras entidades y de expedición de normatividad que impacta la operación de la ADRES o deficiencias en la comunicación entre las áreas y con los actores del sistema de salud, entre otros.</t>
  </si>
  <si>
    <t>Eficacia de productos optimización proceso verificación y reconocimiento de recobros y reclamaciones</t>
  </si>
  <si>
    <t>33.5%</t>
  </si>
  <si>
    <t>14.5%</t>
  </si>
  <si>
    <t>Eficacia en la auditoría de cuentas de reclamaciones</t>
  </si>
  <si>
    <t xml:space="preserve">Eficacia en la auditoría de cuentas de servicios y tecnologías no financiados con la UPC ni con Presupuestos Máximos </t>
  </si>
  <si>
    <t>El saneamiento definitivo de pasivos de la Nación con el sector salud por tecnologías no cubiertas financiadas por la UPC, deudas derivadas de la emergencia sanitaria por COVID 19 y presupuestos máximos.</t>
  </si>
  <si>
    <t>6. Recuperar y fortalecer la red pública hospitalaria.</t>
  </si>
  <si>
    <t>II Semestre 2023; 2024; 2025; 2026</t>
  </si>
  <si>
    <t xml:space="preserve">Eficacia en la gestión de reportes de canastas COVID-19 (pruebas) para el reconocimiento </t>
  </si>
  <si>
    <t>La alineación de necesidades de financiamiento, acorde con el ciclo presupuestal, con la planeación y estimación de las necesidades en salud, en todos los ámbitos del Sistema.</t>
  </si>
  <si>
    <t xml:space="preserve">Aplicativo fase I implementado </t>
  </si>
  <si>
    <t>Aplicativo fase III de mejora</t>
  </si>
  <si>
    <t>Eficacia en la implementación y estabilización  del aplicativo de reintegro de recursos de UPC</t>
  </si>
  <si>
    <t>2025;2026;Primer semestre 2027;</t>
  </si>
  <si>
    <t>Informe de ejecución de los recursos presupuestados en la vigencia.</t>
  </si>
  <si>
    <t>Eficacia en la ejecución del recurso apropiado para realizar las operaciones de financiamiento permitidas por la ley para brindar liquidez a los actores de sector salud.</t>
  </si>
  <si>
    <t>Hacia un sistema de protección social con cobertura universal de riesgos.</t>
  </si>
  <si>
    <t>GM2. : Consolidar la gestión de riesgos de la entidad mediante la implementación de un modelo integral que permita la detección temprana de posibles eventos y el tratamiento de los riesgos que puedan afectar el cumplimiento de los objetivos institucionale</t>
  </si>
  <si>
    <t>Eficacia en la implementación del Modelo Integral de Gestión de Riesgos a través de la Metodología de GRC</t>
  </si>
  <si>
    <t xml:space="preserve">Afectación en el desempeño misional de la ADRES por falta de capacidad para implementar el modelo integral de gestión de riesgos acorde con las necesidades de la ADRES, debido a deficiencias en la estructura administrativa y organizacional para soportar operativamente la gestión de riesgos en la ADRES,   debilidad en la apropiación de la Cultura de riesgos en la entidad e insuficiente monitoreo de riesgos. </t>
  </si>
  <si>
    <t>Definir e implementar la estructura organizacional para la gestión de riesgos en la ADRES(Comité de riesgos y estructura funcional).</t>
  </si>
  <si>
    <t>Segundo semestre 2023;2024;2025</t>
  </si>
  <si>
    <t>Eficacia en la implementación de la estructura funcional de riesgos</t>
  </si>
  <si>
    <t>Eficacia en el fortalecimiento de la gestión de riesgos financieros de la entidad</t>
  </si>
  <si>
    <t xml:space="preserve"> Fortalecer la cultura preventiva de los riesgos</t>
  </si>
  <si>
    <t>Eficacia en el fortalecimiento de la cultura preventiva de riesgos en la ADRES</t>
  </si>
  <si>
    <t>2024;2025;2026;Primer semestre 2027</t>
  </si>
  <si>
    <t>Nivel de reconocimiento de la Adres por sus grupos de valor e interés</t>
  </si>
  <si>
    <t xml:space="preserve">Posibilidad de pérdida reputacional ante los grupos de valor debido a fallas en el proceso de asignación de los recursos para atender las obligaciones relacionadas con el Sistema de Salud y a la oportunidad y calidad en la respuesta de la PQRSD </t>
  </si>
  <si>
    <t>Nivel de relacionamiento con los grupos de valor e interés de la Adres</t>
  </si>
  <si>
    <t>Fortalecer la divulgación de información de calidad y transparencia</t>
  </si>
  <si>
    <t xml:space="preserve"> Grado de calidad en la divulgación de información </t>
  </si>
  <si>
    <t>Eficacia en el fortalecimiento de la comunicación interna</t>
  </si>
  <si>
    <t xml:space="preserve">Eficacia en la generación y entrega de informes jurídicos cuantitativos y cualitativos </t>
  </si>
  <si>
    <t>Lenguaje Incluyente:
Desarrollar acciones que faciliten el acceso a la informaciòn en un lenguaje claro e incluyente</t>
  </si>
  <si>
    <t>Información en lenguas nativas colombianas (traducción a las lenguas nativas Creole, Palenquero, Romaní, Wayuunaiki y Nasa Yuwe) y lengua de señas publicada en la página web
Divulgar en redes sociales y página web de la Adres la información en lenguas nativas colombianas</t>
  </si>
  <si>
    <t>Contenidos comunicacionales con componentes de accesibilidad para personas con discapacidad (lengua de señas ) y en lenguas nativas en diferentes canales en internos y externos.</t>
  </si>
  <si>
    <t>Información en lenguas nativas colombianas actualizada (acorde a cambios normativos que le apliquen)
Contenidos comunicacionales con componentes de accesibilidad para personas con discapacidad (lengua de señas ) y en lenguas nativas en diferentes canales en internos y externos.</t>
  </si>
  <si>
    <t>Información en Lenguas nativas y lengua de señas publicadas y socializadas en la página web y redes sociales</t>
  </si>
  <si>
    <t>%Cumplimiento del plan</t>
  </si>
  <si>
    <t>1. Plan Institucional de Archivos de la Entidad - PINAR</t>
  </si>
  <si>
    <t>Plan 612</t>
  </si>
  <si>
    <t>Nombre</t>
  </si>
  <si>
    <t>Responsable</t>
  </si>
  <si>
    <t>Cumplimiento plan(%)</t>
  </si>
  <si>
    <t>DO1.EST1. Fortalecer el modelo de gestión del conocimiento en la Entidad</t>
  </si>
  <si>
    <t>DO2.EST1. Maximizar el valor de la tecnología, fortalecer la seguridad de los datos y garantizar la alineación con los objetivos institucionales.</t>
  </si>
  <si>
    <t>DO2.EST2. Fortalecer la capacidad tecnológica para la recopilación, organización, almacenamiento y análisis eficaz de la información, que permita la integración con los diversos actores del sistema de Salud en el sistema de información único e interoperable.</t>
  </si>
  <si>
    <t>DO2.EST3. Modernizar y optimizar los sistemas de información en la ADRES</t>
  </si>
  <si>
    <t>DO2.EST4. Optimizar la infraestructura tecnológica de la ADRES</t>
  </si>
  <si>
    <t>DO2.EST5. Reforzar las medidas de seguridad y privacidad de la información en la ADRES</t>
  </si>
  <si>
    <t>DO2.EST6. Fortalecer el sistema de gestión de seguridad y privacidad de la información</t>
  </si>
  <si>
    <t>DO2.EST7. Adoptar el marco de referencia de arquitectura empresarial - dominio institucional, de información y seguridad</t>
  </si>
  <si>
    <t>DO2.EST8. Implementar las tecnologías que permitan el recaudo electrónico de cotizaciones y otras fuentes</t>
  </si>
  <si>
    <t>GM1.EST1. Fortalecer el mecanismo del giro directo a toda la red de prestadores y proveedores del sistema de salud hasta llegar a ser el pagador único con el fin de contribuir al flujo de recursos de manera oportuna</t>
  </si>
  <si>
    <t>GM1.EST2. Implementar los mecanismos que contribuyan al saneamiento de los pasivos del sistema de salud</t>
  </si>
  <si>
    <t>GM1.EST3. Optimizar las Auditorías de recursos reconocidos sin justa causa por concepto de UPC</t>
  </si>
  <si>
    <t>GM2.EST1. Implementar el Modelo integral de gestión riesgos a través de la metodología de Gobierno, Riesgo y Cumplimiento - GRC</t>
  </si>
  <si>
    <t>GM2.EST2. Definir e implementar la estructura organizacional para la gestión de riesgos</t>
  </si>
  <si>
    <t>GM2.EST3. Fortalecer la gestión de los riesgos financieros de la entidad contribuyendo a la sostenibilidad financiera del sistema de salud</t>
  </si>
  <si>
    <t>GM2.EST4. Fortalecer la cultura preventiva de los riesgos</t>
  </si>
  <si>
    <t>% Cumplimiento al corte</t>
  </si>
  <si>
    <t>2. Plan Anual de Vacantes</t>
  </si>
  <si>
    <t>3. Plan de Previsión de Recursos Humanos</t>
  </si>
  <si>
    <t>4. Plan Estratégico de Talento Humano</t>
  </si>
  <si>
    <t>5. Plan Institucional de Capacitación</t>
  </si>
  <si>
    <t>6. Plan de Incentivos Institucionales</t>
  </si>
  <si>
    <t>7. Plan de Trabajo Anual de Seguridad y Salud en el Trabajo</t>
  </si>
  <si>
    <t>8. Plan Anticorrupción y de Atención al Ciudadano</t>
  </si>
  <si>
    <t>Dirección General
Dirección Administrativa y Financiera</t>
  </si>
  <si>
    <t>9. Plan Estratégico de Tecnologías de la Información y las Cominicaciones - PETI</t>
  </si>
  <si>
    <t>10. Plan de Tratamiento de Riesgos de Seguridad y Privacidad de la Información</t>
  </si>
  <si>
    <t>13. Plan Institucional</t>
  </si>
  <si>
    <t>DO1.EST3. Fortalecer la cultura del control en la ADRES, asegurando la integridad, cumplimiento normativo y gestión eficaz de riesgos promoviendo la mejora continua.</t>
  </si>
  <si>
    <t>Dirección de Gestión de Recursos Finaniceros de la Salud</t>
  </si>
  <si>
    <t>GI1.EST1. Fortalecer el relacionamiento con los grupos de valor e interés</t>
  </si>
  <si>
    <t>GM1.EST5. Optimizar el proceso de verificación de recobros y reclamaciones</t>
  </si>
  <si>
    <t>DO1.EST2. Redefinir el modelo operativo de la entidad para apalancar la gestión integral por procesos</t>
  </si>
  <si>
    <t>DO1.EST5. Rediseño e implementación de la estructura organizacional acorde a las funciones y responsabilidades misionales y exigencias del PND</t>
  </si>
  <si>
    <t>Dirección de tecnologías de la Información y las Comunicaciones</t>
  </si>
  <si>
    <t>GI1.EST2. Fortalecer la comunicación interna</t>
  </si>
  <si>
    <t>GI1.EST3. Fortalecer la divulgación de información de calidad y transparencia.</t>
  </si>
  <si>
    <t>GI1.EST4. Fortalecer las estrategias de defensa de los intereses jurídicos del sector</t>
  </si>
  <si>
    <t>GI1.EST6. Posicionar a la ADRES como referente nacional e internacional de eficiencia y transparencia en el manejo de los recursos de la salud</t>
  </si>
  <si>
    <t>GI1.EST5. Lenguaje Incluyente: Desarrollar acciones que faciliten el acceso a la información en un lenguaje claro e incluyente</t>
  </si>
  <si>
    <t>GM1.EST4. Coadyuvar la financiación para ejecutar las operaciones de financiamiento autorizadas por la ley para brindar liquidez a los actores de sector salud, de acuerdo con la disponibilidad presupuestal.</t>
  </si>
  <si>
    <t>PEI  2023 - 2026 aprobado Junta Directiva</t>
  </si>
  <si>
    <t>DO1.EST4. Generar una cultura que permita apalancar el desarrollo del talento humano y la transformación organizacional de la ADRES</t>
  </si>
  <si>
    <t>La Administradora de los Recursos del Sistema General de Seguridad Social en Salud ADRES es una entidad pública, adscrita al Ministerio de Salud y Protección Social, creada para gestionar y administrar los recursos financieros del sistema de salud colombiano,  a través del recaudo, el reconocimiento y giro de los mismos  con el propósito de soportar la prestación de los servicios de salud a los habitantes del territorio nacional,  contribuyendo a la transparencia y sostenibilidad financiera y  generando seguridad,  confianza y certidumbre a los grupos de valor e interés.</t>
  </si>
  <si>
    <t>Modelo de Gestión del Conocimiento y la innovación consolidado</t>
  </si>
  <si>
    <t xml:space="preserve">Herramienta tecnológica para la programación y ejecución  de giro directo (Régimen Contributivo y Subsidiado) - Fase I_A
Seguimiento a la información de giro directo (Régimen Contributivo y Subsidiado) - Fase I_B 
</t>
  </si>
  <si>
    <t xml:space="preserve">Herramienta tecnológica para la programación, ejecución y seguimiento de los mecanismos de financiación del SGSSS Fase II
Herramienta tecnológica para programación y ejecución  de giro directo (Presupuestos Máximos y Recobros) - Fase II
Herramienta tecnológica para programación y ejecución  de giro directo (Reclamaciones) - Fase III </t>
  </si>
  <si>
    <t>Herramienta tecnológica para la programación y ejecución del giro directo mejorada</t>
  </si>
  <si>
    <t>5. Fortalecer las capacidades institucionales y financieras del sector salud.</t>
  </si>
  <si>
    <t>PLAN DE ACCIÓN INTEGRADO ANUAL</t>
  </si>
  <si>
    <t>VIGENCIA 2025</t>
  </si>
  <si>
    <t>ADMINISTRADORA DE LOS RECURSOS DEL SISTEMA GENERAL DE SEGURIDAD SOCIAL EN SALUD</t>
  </si>
  <si>
    <t>INFORMACIÓN GENERAL</t>
  </si>
  <si>
    <t>EJE PLANEACIÓN ESTRATÉGICA INSTITUCIONAL</t>
  </si>
  <si>
    <t>POLITICAS DE MIPG</t>
  </si>
  <si>
    <t>PLANES DECRETO 612</t>
  </si>
  <si>
    <t>PAAC</t>
  </si>
  <si>
    <t>ID PAIA</t>
  </si>
  <si>
    <t>CONSECUTIVO</t>
  </si>
  <si>
    <t>SIGLA DE DEPENDENCIA</t>
  </si>
  <si>
    <t xml:space="preserve">SUBDIRECCIÓN / GRUPO INTERNO </t>
  </si>
  <si>
    <t>PARA QUE SE REQUIERE</t>
  </si>
  <si>
    <t>PROCESO HOMOLOGADO (BORRADOR)</t>
  </si>
  <si>
    <t>CÓDIGO OBJETIVO ESTRATÉGICO</t>
  </si>
  <si>
    <t>OBJETIVOS ESTRATEGICOS</t>
  </si>
  <si>
    <t>ESTRATEGÍA</t>
  </si>
  <si>
    <t>RESPONSABLE LÍDER DE LA ESTRATEGÍA</t>
  </si>
  <si>
    <t>PRODUCTO  
(Intermedio- proyectos)</t>
  </si>
  <si>
    <t>SERVICIO</t>
  </si>
  <si>
    <t>NOMBRE DEL PROYECTO</t>
  </si>
  <si>
    <t>FASES DEL PROYECTO</t>
  </si>
  <si>
    <t>PESO DEL PROYECTO</t>
  </si>
  <si>
    <t>ACTIVIDADES</t>
  </si>
  <si>
    <t>RESPONSABLE DE EJECUTAR LA ACTIVIDAD</t>
  </si>
  <si>
    <t>FECHA INICIAL</t>
  </si>
  <si>
    <t>FECHA FIN</t>
  </si>
  <si>
    <t>ENTREGABLES</t>
  </si>
  <si>
    <t>INDICADOR</t>
  </si>
  <si>
    <t>FORMULA DEL INDICADOR</t>
  </si>
  <si>
    <t>META</t>
  </si>
  <si>
    <t>2. Gestión presupuestal y eficiencia del gasto público</t>
  </si>
  <si>
    <t>3. Compras y Contratación Pública</t>
  </si>
  <si>
    <t>4. Talento humano</t>
  </si>
  <si>
    <t>5. Integridad</t>
  </si>
  <si>
    <t>6. Transparencia, acceso a la información pública y lucha contra la corrupción</t>
  </si>
  <si>
    <t>7. Fortalecimiento organizacional y simplificación de procesos</t>
  </si>
  <si>
    <t xml:space="preserve"> 8. Servicio al ciudadano</t>
  </si>
  <si>
    <t>9. Participación ciudadana en la gestión pública</t>
  </si>
  <si>
    <t>12. Seguridad digital</t>
  </si>
  <si>
    <t>13. Defensa jurídica</t>
  </si>
  <si>
    <t>14. Mejora normativa</t>
  </si>
  <si>
    <t>15.Gestión del conocimiento y la innovación</t>
  </si>
  <si>
    <t>16.Gestión documental</t>
  </si>
  <si>
    <t>17.Gestión de la información estadística</t>
  </si>
  <si>
    <t>18. Seguimiento y evaluación del desempeño institucional</t>
  </si>
  <si>
    <t>19. Control interno</t>
  </si>
  <si>
    <t xml:space="preserve"> 8. Plan de Trabajo Anual en Seguridad y Salud en el Trabajo</t>
  </si>
  <si>
    <t>9. Plan Anticorrupción y de Atención al Ciudadano - PAAC</t>
  </si>
  <si>
    <t>10. Plan Estratégico de Tecnologías de la Información y las Comunicaciones - PETI</t>
  </si>
  <si>
    <t>13. Plan de Gestión Ambiental</t>
  </si>
  <si>
    <t>16. Plan de Fortalecimiento del MIPG</t>
  </si>
  <si>
    <t>Subcomponente Plan Anticorrupción</t>
  </si>
  <si>
    <t>EST-DO_1-1-1-5-N/A-6-DAF-15</t>
  </si>
  <si>
    <t xml:space="preserve">Grupo de Gestión del Talento Humano </t>
  </si>
  <si>
    <t>Estratégico</t>
  </si>
  <si>
    <t>DO_1</t>
  </si>
  <si>
    <t>Fortalecer el desempeño institucional mediante el rediseño organizacional, la Gestión del Talento Humano y la Gestión del Conocimiento con el fin mejorar la eficiencia y calidad en la prestación de los servicios y contribuir al cumplimiento de las metas, objetivos y misión de la entidad.</t>
  </si>
  <si>
    <t>1. Rediseño e implementación de la estructura organizacional acorde a las funciones y responsabilidades misionales y exigencias del PND</t>
  </si>
  <si>
    <t>Director DAF</t>
  </si>
  <si>
    <t>1. Rediseño Organizacional de la ADRES gestionado ante entes externos</t>
  </si>
  <si>
    <t>5. Servicios de Apoyo/Operacional</t>
  </si>
  <si>
    <t>6. N/A</t>
  </si>
  <si>
    <t xml:space="preserve">Ejecutar la etapa 3 del contrato ADRES-CTO-609-2024, correspondiente al diseño de la propuesta de rediseño institucional </t>
  </si>
  <si>
    <t>Carlos Cáceres</t>
  </si>
  <si>
    <t>Informe con evidencias de los entregables de la etapa 3 pactados en el contrato ADRES-CTO-609-2024</t>
  </si>
  <si>
    <t>Eficacia en la ejecución de las actividades para la implementación del rediseño organizacional</t>
  </si>
  <si>
    <t>Número de actividades ejecutadas para la implementación del rediseño organizacional / Número de actividades programadas para la implementación del rediseño organizacional x 100</t>
  </si>
  <si>
    <t>X</t>
  </si>
  <si>
    <t>No Aplica</t>
  </si>
  <si>
    <t>EST-DO_1-1-1-5-N/A-6-DAF-16</t>
  </si>
  <si>
    <t>Ejecutar la etapa 4 del contrato ADRES-CTO-609-2024, correspondiente a la presentación y trámite del estudio técnico de rediseño institucional</t>
  </si>
  <si>
    <t>Informe con evidencias de los entregables de la etapa 4 pactados en el contrato ADRES-CTO-609-2024</t>
  </si>
  <si>
    <t>EST-DO_1-1-1-5-N/A-6-DAF-17</t>
  </si>
  <si>
    <t>2. Rediseño organizacional Implementado</t>
  </si>
  <si>
    <t>Ejecutar la etapa 5 del contrato ADRES-CTO-609-2024, correspondiente al acompañamiento en el trámite de aprobación para la implementación del estudio técnico de rediseño institucional</t>
  </si>
  <si>
    <t>Informe con evidencias de los entregables de la etapa 5 pactados en el contrato ADRES-CTO-609-2024</t>
  </si>
  <si>
    <t>EST-DO_1-2-1-5-N/A-6-DAF-10</t>
  </si>
  <si>
    <t xml:space="preserve">2. Generar una cultura que permita apalancar el  desarrollo de Talento Humano y la transformación organizacional de la ADRES </t>
  </si>
  <si>
    <t>1 Cultura organizacional consolidada</t>
  </si>
  <si>
    <t>Ejecutar el Plan Anual de Vacantes, de conformidad a lo establecido en el Plan Estratégico del Talento Humano</t>
  </si>
  <si>
    <t>Informe en Excel de los empleos vacantes en el periodo  elaborado</t>
  </si>
  <si>
    <t>EST-DO_1-2-1-5-N/A-6-DAF-11</t>
  </si>
  <si>
    <t>Realizar acciones para ejecutar el Plan de Previsión de Recursos Humanos, en línea con el Plan Estratégico del Talento Humano establecido</t>
  </si>
  <si>
    <t>Informe en Excel de los empleos provistos en el periodo elaborado</t>
  </si>
  <si>
    <t>EST-DO_1-2-1-5-N/A-6-DAF-13</t>
  </si>
  <si>
    <t>Ejecutar las actividades planeadas del Programa de Bienestar Social Laboral, según lo establecido en el PETH</t>
  </si>
  <si>
    <t>Informe con evidencias de las actividades realizadas del Programa de Bienestar Social Laboral</t>
  </si>
  <si>
    <t>Eficacia en la ejecución de las actividades de Bienestar</t>
  </si>
  <si>
    <t>Número de actividades ejecutadas / Número de actividades planeadas x 100</t>
  </si>
  <si>
    <t>Iniciativas Adicionales que permitan fortalecer la estrategia de lucha contra la corrupción</t>
  </si>
  <si>
    <t>Iniciativas adicionales</t>
  </si>
  <si>
    <t>EST-DO_1-2-1-5-N/A-6-DAF-5</t>
  </si>
  <si>
    <t>Gestión Estratégica del Talento Humano</t>
  </si>
  <si>
    <t>Elaborar procedimiento para el otorgamiento de incentivos pecuniarios institucionales y formalizar su entrega</t>
  </si>
  <si>
    <t>Documento con el análisis del otorgamiento de incentivos institucionales elaborado; Acto administrativo con el procedimiento para el otorgamiento de incentivos institucionales elaborado; Acto administrativo que otorga incentivos pecuniarios proyectado</t>
  </si>
  <si>
    <t>EST-DO_1-2-1-5-N/A-6-DAF-14</t>
  </si>
  <si>
    <t>Ejecutar las actividades previstas en el Plan de Trabajo Anual en Seguridad y Salud en el Trabajo, en línea con lo establecido en el PETH</t>
  </si>
  <si>
    <t>Informe con evidencias de las actividades realizadas del Plan de Trabajo Anual en Seguridad y Salud en el Trabajo</t>
  </si>
  <si>
    <t>Eficacia en la ejecución de las actividades de SST</t>
  </si>
  <si>
    <t>EST-DO_1-2-1-5-N/A-6-DAF-1</t>
  </si>
  <si>
    <t>Ejecutar las líneas estratégicas del talento humano planeadas para el primer trimestre, dando cumplimiento a los Planes del Decreto 612 de 2018</t>
  </si>
  <si>
    <t>EST-DO_1-2-1-5-N/A-6-DAF-2</t>
  </si>
  <si>
    <t>Ejecutar las líneas estratégicas del talento humano planeadas para el segundo trimestre, dando cumplimiento a los Planes del Decreto 612 de 2018</t>
  </si>
  <si>
    <t>EST-DO_1-2-1-5-N/A-6-DAF-3</t>
  </si>
  <si>
    <t>Ejecutar las líneas estratégicas del talento humano planeadas para el tercer trimestre, dando cumplimiento a los Planes del Decreto 612 de 2018</t>
  </si>
  <si>
    <t>EST-DO_1-2-1-5-N/A-6-DAF-4</t>
  </si>
  <si>
    <t>Ejecutar las líneas estratégicas del talento humano planeadas para el cuarto trimestre, dando cumplimiento a los Planes del Decreto 612 de 2018</t>
  </si>
  <si>
    <t>EST-DO_1-2-1-5-N/A-6-DAF-6</t>
  </si>
  <si>
    <t>Implementar la gestión del conflicto de interés en la entidad</t>
  </si>
  <si>
    <t>Informe con evidencias de la implementación frente a la gestión del conflicto de interés en la entidad</t>
  </si>
  <si>
    <t>EST-DO_1-2-1-5-N/A-6-DAF-7</t>
  </si>
  <si>
    <t>Elaborar y ejecutar un plan de comunicaciones para fortalecer la gestión del conflicto de interés en la entidad</t>
  </si>
  <si>
    <t>Plan de comunicaciones elaborado para la gestión del conflicto de interés, Piezas de comunicación divulgadas</t>
  </si>
  <si>
    <t>EST-DO_1-2-1-5-N/A-6-DAF-8</t>
  </si>
  <si>
    <t>Realizar actividades que fomenten la adopción del Código de Integridad de la Entidad primer semestre</t>
  </si>
  <si>
    <t>Informe con evidencias de las actividades del Código de Integridad realizadas en el periodo</t>
  </si>
  <si>
    <t>N° de servidores y/o contratistas satisfechos con la cultura y valores de la organización / Total de servidores y contratistas de la ADRES x 100</t>
  </si>
  <si>
    <t>EST-DO_1-2-1-5-N/A-6-DAF-9</t>
  </si>
  <si>
    <t>Realizar actividades que fomenten la adopción del Código de Integridad de la Entidad segundo semestre</t>
  </si>
  <si>
    <t>EST-DO_1-2-1----OAPCR -</t>
  </si>
  <si>
    <t xml:space="preserve">OAPCR </t>
  </si>
  <si>
    <t>Asignado a la Oficina</t>
  </si>
  <si>
    <t>Desarrollo organizacional</t>
  </si>
  <si>
    <t>Diseñar una campaña de apropiación de la herramienta Eureka en la entidad</t>
  </si>
  <si>
    <t>Julián Felipe Méndez Baquero Baquero</t>
  </si>
  <si>
    <t>Documento de Campaña de apropiación de la herramienta Eureka en la entidad</t>
  </si>
  <si>
    <t>N.A</t>
  </si>
  <si>
    <t>EST-DO_1-2-1----OAPCR -83</t>
  </si>
  <si>
    <t>Ejecución de campaña de apropiación de la herramienta Eureka en la entidad</t>
  </si>
  <si>
    <t>Grabaciones, Guías actualizadas, Cápsulas de campaña de apropiación de la herramienta Eureka en la entidad ejecutada</t>
  </si>
  <si>
    <t>Porcentaje de Adherencia de Conocimientos Adquiridos</t>
  </si>
  <si>
    <t>(Numero de participantes aprobados / Número de participantes evaluados) * 100</t>
  </si>
  <si>
    <t>EST-DO_1-2-1-5-N/A-6-DAF-12</t>
  </si>
  <si>
    <t>3. Fortalecer el modelo de gestión de conocimiento de la Entidad</t>
  </si>
  <si>
    <t>1. Modelo de Gestión y Operación del conocimiento y la innovación fortalecido</t>
  </si>
  <si>
    <t>Ejecutar las actividades planeadas del Plan Institucional de Capacitación, según lo establecido en el PETH</t>
  </si>
  <si>
    <t>Informe con evidencias de las actividades realizadas del Plan Institucional de Capacitación</t>
  </si>
  <si>
    <t>Eficacia en la ejecución de las actividades de Capacitación</t>
  </si>
  <si>
    <t>EST-DO_1-3-1-5---OAPCR -65</t>
  </si>
  <si>
    <t>Direccionamiento estratégico</t>
  </si>
  <si>
    <t>Elaborar y ejecutar el Plan de Capacitaciones en Gestión de Proyectos</t>
  </si>
  <si>
    <t>Plan de Capacitación: Documento que detalla el plan de formación para los equipos de proyecto.</t>
  </si>
  <si>
    <t>Porcentaje de avance en la ejecución del plan de capacitaciones</t>
  </si>
  <si>
    <t>Número de tareas completadas / Total de tareas planificadas * 100</t>
  </si>
  <si>
    <t>Apoyo: Emily Baquero</t>
  </si>
  <si>
    <t>Material de capacitaciones</t>
  </si>
  <si>
    <t>Listas de asistencia</t>
  </si>
  <si>
    <t>Grabaciones</t>
  </si>
  <si>
    <t>EST-DO_1-3-1-5---OAPCR -66</t>
  </si>
  <si>
    <t>Realizar capacitaciones en Gestión de Proyectos</t>
  </si>
  <si>
    <t>Materiales de Capacitación: Presentaciones, manuales y otros recursos utilizados en las sesiones de formación.</t>
  </si>
  <si>
    <t>Número de capacitaciones realizadas</t>
  </si>
  <si>
    <t>Total de capacitaciones proyectadas</t>
  </si>
  <si>
    <t>EST-DO_1-3-1-4---DOP-5</t>
  </si>
  <si>
    <t>Grupo de Verificación y Auditoría de Cuentas</t>
  </si>
  <si>
    <t>Validación, Liquidación y Reconocimiento</t>
  </si>
  <si>
    <t>4. Servicio de reconocimiento de servicio de salud prestados</t>
  </si>
  <si>
    <t>Realizar  mensualmente  una  (1) asistencias  técnicas personalizadas en territorio a las IPS públicas y privadas en los temas relacionados al proceso de reclamaciones con cargo a la ADRES</t>
  </si>
  <si>
    <t xml:space="preserve">Yasmin Escamilla Badillo </t>
  </si>
  <si>
    <t xml:space="preserve">Cronograma de las asistencias técnicas personalizadas.
Tabulación trimestral de resultados de la pregunta 4 de la encuesta de percepción aplicadas a los asistentes a la capacitación.
(1) Un informe semestral ejecutivo de los resultados de las asistencias técnicas personalizadas a los territorios </t>
  </si>
  <si>
    <t xml:space="preserve">Nivel de percepción positiva de los asistentes al evento de acompañamiento técnico en territorio. 
</t>
  </si>
  <si>
    <t xml:space="preserve"># de encuestados que califican entre 4-5 el evento de acompañamiento técnico en territorio/ # total de encuestados  que asistieron al evento de acompañamiento técnico y respondieron la encuesta </t>
  </si>
  <si>
    <t>EST-DO_1-3-1-4---DOP-5.1</t>
  </si>
  <si>
    <t>5.1</t>
  </si>
  <si>
    <t>Validación, liquidación y reconocimiento</t>
  </si>
  <si>
    <t>Auditoría concurrente</t>
  </si>
  <si>
    <t>Realizar mensualmente  asistencias  técnicas virtuales  según el cronograma previamente establecido para cada territorio. Estas asistencias se dirigirán a las IPS públicas y privadas, abordando temas relacionados con el proceso de reclamaciones con cargo a la ADRES.</t>
  </si>
  <si>
    <t xml:space="preserve">Cronograma de las asistencias técnicas virtuales.
Tabulación trimestral de resultados de la pregunta 4 de la encuesta de percepción aplicadas a los asistentes a la capacitación.
(1) Un informe semestral ejecutivo de los resultados de las asistencias técnicas virtuales a los territorios </t>
  </si>
  <si>
    <t xml:space="preserve">Nivel de percepción positiva de los asistentes al evento de acompañamiento técnico en territorio personalizado o virtual. 
</t>
  </si>
  <si>
    <t># de encuestados que califican entre 4-5 el evento de acompañamiento técnico en territorio personalizado virtual / # total de encuestados  que asistieron al evento de acompañamiento técnico personalizado virtual</t>
  </si>
  <si>
    <t>EST-DO_1-3-1-5---OAPCR -38</t>
  </si>
  <si>
    <t>Mantener actualizado el Glosario en la página Web de acuerdo con las necesidades de la operación</t>
  </si>
  <si>
    <t>Emily Yulieth Baquero Duran</t>
  </si>
  <si>
    <t xml:space="preserve">Documento Excel con glosario actualizado </t>
  </si>
  <si>
    <t>Mecanismos para la transparencia y acceso a la información</t>
  </si>
  <si>
    <t>Transparencia activa</t>
  </si>
  <si>
    <t>EST-DO_1-3-1-5---OAPCR -39</t>
  </si>
  <si>
    <t xml:space="preserve">Solicitar al equipo de Comunicaciones la publicación de los términos nuevos o ajustados o el retiro de aquellos que no apliquen en la sección Glosario de la página Web </t>
  </si>
  <si>
    <t>Pantallazo de cargue del Glosario actualizado en la página Web</t>
  </si>
  <si>
    <t>EST-DO_1-3-1-3---DLYG-4</t>
  </si>
  <si>
    <t>Grupo de Régimen Subsidiado</t>
  </si>
  <si>
    <t>Líder de la DLYG</t>
  </si>
  <si>
    <t>3. Servicio de reconocimiento de los derechos a la salud y protección social</t>
  </si>
  <si>
    <t>Efectuar desde la DLyG 12 capacitaciones (presenciales y/o virtuales) en el transcurso de la vigencia a las Entidades Territoriales, EPS, IPS y proveedores de servicios y tecnologías en salud del proceso de validación, liquidación y reconocimiento de la UPC del Régimen Subsidiado</t>
  </si>
  <si>
    <t xml:space="preserve">Cesar Andrés Jiménez Valencia </t>
  </si>
  <si>
    <t xml:space="preserve">Lista de asistencia y/o certificación de permanencia (presenciales) y la presentación desarrollada </t>
  </si>
  <si>
    <t>Porcentaje de cumplimiento de las asistencias técnicas realizadas</t>
  </si>
  <si>
    <t>(Número de asistencias técnicas / 12 ) * 100</t>
  </si>
  <si>
    <t>EST-DO_1-3-1-5-N/A-6-DAF-13</t>
  </si>
  <si>
    <t>Grupo de Gestión de Contratación</t>
  </si>
  <si>
    <t>Gestión contractual</t>
  </si>
  <si>
    <t>Fortalecer las dependencias en la estructuración de los diferentes documentos precontractuales.</t>
  </si>
  <si>
    <t>Aura María Gómez</t>
  </si>
  <si>
    <t xml:space="preserve">Listas de asistencia, grabaciones y material de las capacitaciones </t>
  </si>
  <si>
    <t>Gestión de riesgos de corrupción - Mapa de riesgos de corrupción</t>
  </si>
  <si>
    <t>Monitoreo y revisión</t>
  </si>
  <si>
    <t>EST-DO_1-3-2-5---DG-19</t>
  </si>
  <si>
    <t>Proceso Innovación y Analítica de Datos</t>
  </si>
  <si>
    <t>2. Estrategia de innovación y colaboración desarrollada</t>
  </si>
  <si>
    <t>Dar respuesta innovadora a las necesidades del negocio que surjan desde la dirección general y que aporten a la toma de decisiones de política pública en el sector salud y/o mejoras continua en procesos de la Entidad</t>
  </si>
  <si>
    <t>Daniel Alfonso Garavito</t>
  </si>
  <si>
    <t>APP, tableros, informes, prototipos modulares, parametrizables solicitados por el Director General</t>
  </si>
  <si>
    <t>EST-DO_1-4-1-5---OAPCR -14</t>
  </si>
  <si>
    <t>4. Redefinir el modelo operativo de la entidad para apalancar la gestión integral por procesos</t>
  </si>
  <si>
    <t>Jefe de la OAPCR</t>
  </si>
  <si>
    <t>1. Procesos Aprobados</t>
  </si>
  <si>
    <t>Realizar el despliegue de Procesos (nivel 1) de acuerdo con el Mapa de Procesos definido</t>
  </si>
  <si>
    <t>Héctor Becerra</t>
  </si>
  <si>
    <t xml:space="preserve">Procesos diagramados </t>
  </si>
  <si>
    <t>(Número de actividades del PAIA asociadas al rediseño de procesos de la Entidad ejecutadas en el periodo / Número de actividades del PAIA asociadas al rediseño de procesos de la Entidad planeadas para el periodo)* Meta de Eficacia en la ejecución del plan de trabajo de rediseño de procesos</t>
  </si>
  <si>
    <t>Carolina Suarez</t>
  </si>
  <si>
    <t>Liborio Bautista</t>
  </si>
  <si>
    <t>Otros recursos humanos aprobados para la gestión por procesos</t>
  </si>
  <si>
    <t>EST-DO_1-4-1-5---OAPCR -15</t>
  </si>
  <si>
    <t>Gestionar la aprobación de los procesos definidos y diagramados</t>
  </si>
  <si>
    <t>Procesos diagramados aprobados por responsable</t>
  </si>
  <si>
    <t>EST-DO_1-4-1-5---OAPCR -59</t>
  </si>
  <si>
    <t>Aplicar la metodología para medir el nivel de madurez de la Gestión por procesos una vez entre en operación los procesos priorizados</t>
  </si>
  <si>
    <t>Informe con el nivel de madurez de los procesos priorizados</t>
  </si>
  <si>
    <t>EST-DO_1-4-1-5---OAPCR -61</t>
  </si>
  <si>
    <t>Documentar el proceso de proyectos</t>
  </si>
  <si>
    <t>Manual de Proceso de Gestión de Proyectos: Documento que detalla todos los procesos de gestión de proyectos.</t>
  </si>
  <si>
    <t>EST-DO_1-4-1-5---OAPCR -62</t>
  </si>
  <si>
    <t>Elaborar informes de seguimiento periódico a la implementación de los Proyectos y al cumplimiento del proceso de Proyectos documentado</t>
  </si>
  <si>
    <t>1. Informes periódicos de seguimiento a la implementación de proyectos - 2. Informe de cumplimiento del proceso de Proyectos documentado.</t>
  </si>
  <si>
    <t>Número de informes elaborados</t>
  </si>
  <si>
    <t>Total de informes elaborados</t>
  </si>
  <si>
    <t>EST-DO_1-4-2-5---OAPCR -16</t>
  </si>
  <si>
    <t>2. Subprocesos Aprobados</t>
  </si>
  <si>
    <t>Realizar el despliegue de Subprocesos (Nivel 2) de acuerdo con los Procesos definidos</t>
  </si>
  <si>
    <t xml:space="preserve">Subprocesos diagramados </t>
  </si>
  <si>
    <t>EST-DO_1-4-2-5---OAPCR -17</t>
  </si>
  <si>
    <t>Gestionar la aprobación de los Subprocesos definidos y diagramados</t>
  </si>
  <si>
    <t>Subprocesos diagramados aprobados por responsable</t>
  </si>
  <si>
    <t>EST-DO_1-4-2-5---OAPCR -17.1</t>
  </si>
  <si>
    <t>17.1</t>
  </si>
  <si>
    <t>Priorizar los procesos que requieren ser diagramados hasta nivel de actividades</t>
  </si>
  <si>
    <t>Plan de priorización de procesos a diagramar hasta nivel de actividades aprobado</t>
  </si>
  <si>
    <t>Omar Hernán Guaje Miranda</t>
  </si>
  <si>
    <t>EST-DO_1-4-2-5---OAPCR -18</t>
  </si>
  <si>
    <t xml:space="preserve">Diagramar procesos a nivel de actividades con enfoque de automatización, de acuerdo con el plan de priorización y según aplique </t>
  </si>
  <si>
    <t>Actividades diagramadas a nivel de piso</t>
  </si>
  <si>
    <t>EST-DO_1-4-2-5---OAPCR -19</t>
  </si>
  <si>
    <t>Gestionar la aprobación de actividades diagramadas a nivel de piso</t>
  </si>
  <si>
    <t>Actividades a nivel de piso aprobadas</t>
  </si>
  <si>
    <t>EST-DO_1-4-2-5---OAPCR -19.1</t>
  </si>
  <si>
    <t>19.1</t>
  </si>
  <si>
    <t>Gestionar el cambio en relación al nuevo modelo de operación por procesos</t>
  </si>
  <si>
    <t>Recurso humano para gestión del cambio aprobado 2025</t>
  </si>
  <si>
    <t>Plan de gestión del cambio aprobado y ejecutado</t>
  </si>
  <si>
    <t xml:space="preserve">Informe de avance del nivel de apropiación de la gestión procesos </t>
  </si>
  <si>
    <t>EST-DO_1-4-2-5---OAPCR -20</t>
  </si>
  <si>
    <t>Realizar seguimiento a la implementación del nuevo modelo de operación por procesos</t>
  </si>
  <si>
    <t>Informe de seguimiento de la implementación del nuevo modelo de operación por procesos presentado</t>
  </si>
  <si>
    <t>EST-DO_1-4-2-5---OAPCR -63</t>
  </si>
  <si>
    <t>Establecer Políticas y Procedimientos de Gestión de Proyectos</t>
  </si>
  <si>
    <t>Política de Gestión de Proyectos: Documento oficial que define las políticas para la gestión de proyectos.</t>
  </si>
  <si>
    <t>Porcentaje de documentos de políticas y procedimientos generados</t>
  </si>
  <si>
    <t>Total de documentos de políticas y procedimientos generados / Total de documentos de políticas y procedimientos requeridos</t>
  </si>
  <si>
    <t>EST-DO_1-4-2-5---OAPCR -64</t>
  </si>
  <si>
    <t>Elaborar Guía que describe los pasos estándar a seguir en la gestión de proyectos.</t>
  </si>
  <si>
    <t>Guía que describe los pasos estándar a seguir en la gestión de proyectos.</t>
  </si>
  <si>
    <t>Número de guías elaboradas</t>
  </si>
  <si>
    <t xml:space="preserve">Total de guías elaboradas </t>
  </si>
  <si>
    <t>EST-DO_1-4-2-5---OAPCR -67</t>
  </si>
  <si>
    <t>Configurar y estabilizar el portafolio de proyectos en la herramienta y elaborar la guía de usuario</t>
  </si>
  <si>
    <t>Guía de  Usuario de Proyectos en Project Online.</t>
  </si>
  <si>
    <t>Porcentaje de avance en la configuración del portafolio</t>
  </si>
  <si>
    <t>EST-DO_1-4-2-5---OAPCR -67.1</t>
  </si>
  <si>
    <t>67.1</t>
  </si>
  <si>
    <t>Implementar la Herramienta de Gestión de Proyectos</t>
  </si>
  <si>
    <t>Portafolio de Proyectos en Project Online.</t>
  </si>
  <si>
    <t>EST-DO_1-4-2-5---OAPCR -68</t>
  </si>
  <si>
    <t>Elaborar un Informe de estabilización del módulo de proyectos en el ERP</t>
  </si>
  <si>
    <t>Informe de Estabilización del Módulo de Proyectos ERP: Documento que describe el proceso y resultados de la estabilización del módulo de proyectos en el ERP.</t>
  </si>
  <si>
    <t>EST-DO_1-4-2-5---OAPCR -69</t>
  </si>
  <si>
    <t>Definir las Métricas Básicas</t>
  </si>
  <si>
    <t>Lista de métricas de desempeño: Documento que define las métricas clave para el seguimiento del desempeño de los proyectos y sus hojas de vida.</t>
  </si>
  <si>
    <t>Porcentaje de avance en la definición de métricas</t>
  </si>
  <si>
    <t>EST-DO_1-4-2-5---OAPCR -70</t>
  </si>
  <si>
    <t>Elaborar un informe de análisis de métricas</t>
  </si>
  <si>
    <t>Informe de análisis de métricas: Reporte regular que analiza los datos recolectados de las métricas definidas.</t>
  </si>
  <si>
    <t>EST-DO_1-4-2-5---OAPCR -71</t>
  </si>
  <si>
    <t>Realizar seguimiento y acompañamiento al control de calidad de proyectos de la entidad</t>
  </si>
  <si>
    <t>Plan de Seguimiento de Calidad: Documento que detalla el plan para el seguimiento y control de la calidad en los proyectos.</t>
  </si>
  <si>
    <t>Porcentaje de avance en el seguimiento de calidad</t>
  </si>
  <si>
    <t>Número de tareas completadas /  Total de Tareas planificadas * 100</t>
  </si>
  <si>
    <t>EST-DO_1-4-2-5---OAPCR -72</t>
  </si>
  <si>
    <t>EST-DO_1-4-2-5---OAPCR -75</t>
  </si>
  <si>
    <t>Elaborar informes de revisión y mejora continua de los Proyectos</t>
  </si>
  <si>
    <t>Informes de revisión por proyecto: Documento que recoge las lecciones aprendidas y recomendaciones para futuros proyectos.</t>
  </si>
  <si>
    <t>EST-DO_1-4-2-5---OAPCR -76</t>
  </si>
  <si>
    <t>Elaborar Planes de Mejora continua de Proyectos</t>
  </si>
  <si>
    <t>Plan de mejora continua: Documento que detalla las acciones a tomar para mejorar los procesos y prácticas de gestión de proyectos.</t>
  </si>
  <si>
    <t>Avance en la ejecución de planes de mejora</t>
  </si>
  <si>
    <t>EST-DO_1-4-2-5---OAPCR -77</t>
  </si>
  <si>
    <t>Elaborar Plan de Comunicación de Gestión de Proyectos</t>
  </si>
  <si>
    <t>Plan de Comunicación: Documento que establece los canales y métodos de comunicación entre los stakeholders.</t>
  </si>
  <si>
    <t>Avance en la elaboración del plan de comunicación</t>
  </si>
  <si>
    <t>EST-DO_1-4-2-5---OAPCR -78</t>
  </si>
  <si>
    <t>Elaborar boletines informativos del estado de gestión de Proyectos</t>
  </si>
  <si>
    <t>Boletines Informativos: Publicaciones periódicas que comparten información relevante sobre el estado de los proyectos.</t>
  </si>
  <si>
    <t>Número de boletines informativos elaborados</t>
  </si>
  <si>
    <t>Total de boletines informativos elaborados</t>
  </si>
  <si>
    <t>SF-DO_1-5-1-5---OCI-1</t>
  </si>
  <si>
    <t>Soporte funcional</t>
  </si>
  <si>
    <t>Control y evaluación de la gestión</t>
  </si>
  <si>
    <t>Monitoreo y control de los recursos del Sistema de Salud</t>
  </si>
  <si>
    <t>5. Fortalecer la cultura del control en la ADRES, asegurando la integridad, cumplimiento normativo y gestión eficaz de riesgos promoviendo la mejora continua</t>
  </si>
  <si>
    <t>Jefe de la OCI</t>
  </si>
  <si>
    <t>1. Informe ejecutivo anual Oficina de Control Interno</t>
  </si>
  <si>
    <t>Desarrollar las actividades asignadas del plan Anual de Auditorias 2025, en los temas señalados frente a: INFORMES POR REQUERIMIENTO LEGAL EXTERNOS - IRLE; INFORMES POR REQUERIMIENTO LEGAL INTERNOS - IRLI; AUDITORÍAS INTERNAS DE GESTIÓN  - AIG;  AUDITORÍAS INTERNAS DE GESTIÓN  - AIG; y SEGUIMIENTO Y EVALUACIÓN DE CONTROL INTERNO - SECI</t>
  </si>
  <si>
    <t>Teodolinda Sánchez Delgado</t>
  </si>
  <si>
    <t>Informes de Auditoria.</t>
  </si>
  <si>
    <t>Efectividad autocontrol y autoevaluación del sistema de control interno en primera línea de defensa</t>
  </si>
  <si>
    <t>(Resultado de Evaluación de Autocontrol+Resultado de Evaluación SCI)/Numero de Evaluaciones realizadas de Autocontrol + Número de Evaluaciones SCI)*100</t>
  </si>
  <si>
    <t>SF-DO_1-5-1-5---OCI-4</t>
  </si>
  <si>
    <t>Cubrir la mayor cantidad de unidades auditables del Universo de Auditoria de la ADRES, a través de las AIG- AUDITORIAS INTERNAS DE GESTIÓN,  IRLE; INFORMES POR REQUERIMIENTO LEGAL INTERNOS.</t>
  </si>
  <si>
    <t>Porcentaje de Cobertura del Universo de Auditoría</t>
  </si>
  <si>
    <t>(Número de unidades auditadas / Número total de unidades en el universo de auditoria) *100</t>
  </si>
  <si>
    <t>SF-DO_1-5-2-5---OCI-2</t>
  </si>
  <si>
    <t>2. Memorias técnicas de capacitación y apropiación del control</t>
  </si>
  <si>
    <t>Realizar capacitación en temas del Sistema de Control Interno, para el fortalecimiento normativo y de la gestión.</t>
  </si>
  <si>
    <t>Capacitaciones programadas en el plan anual de Auditorias 2025, listas de asistencia y resultados de medición de conocimiento.</t>
  </si>
  <si>
    <t>Efectividad en transferencia del conocimiento del Sistema de Control Interno (SCI)</t>
  </si>
  <si>
    <t>(Número de participantes aprobados / Número de Participantes Evaluados)*100</t>
  </si>
  <si>
    <t>SF-DO_1-5-3-5---OCI-3</t>
  </si>
  <si>
    <t>3. Informe del programa de aseguramiento de la calidad</t>
  </si>
  <si>
    <t>Desarrollar las actividades señaladas en el plan Anual de Auditorias 2025, en los temas asignados para aplicar el Programa de Aseguramiento</t>
  </si>
  <si>
    <t>Encuestas de Percepción reportados por los procesos auditados.</t>
  </si>
  <si>
    <t>Índice de satisfacción del auditado</t>
  </si>
  <si>
    <t>((Sumatoria de puntajes de satisfacción/Número total de ítems )* 100)</t>
  </si>
  <si>
    <t>EST-DO_1-5-3-4---DOP-1</t>
  </si>
  <si>
    <t>Efectuar  mensualmente (25)  auditorías de campo en el territorio a las IPS públicas y privadas en temas relacionados con el proceso de reclamaciones de personas jurídicas.</t>
  </si>
  <si>
    <t>Camilo Andrés Plazas</t>
  </si>
  <si>
    <t>275  informes de auditoria de campo elaborados.
Un (1) informe ejecutivo con el resultado de las auditorias programadas validado por el Director de Otras Prestaciones</t>
  </si>
  <si>
    <t xml:space="preserve">Porcentaje de cumplimiento de auditorías de campo en territorio
</t>
  </si>
  <si>
    <t># de informes emitidos/ # de auditorias efectuadas.</t>
  </si>
  <si>
    <t>EST-DO_1-5-3-5---OAPCR -52</t>
  </si>
  <si>
    <t>Gestionar la revisión del SIGI por parte de la Alta Dirección</t>
  </si>
  <si>
    <t>Carlos Alberto Meza</t>
  </si>
  <si>
    <t>Presentación y Acta de la revisión del SIGI por la Alta Dirección</t>
  </si>
  <si>
    <t>Norela Briceño</t>
  </si>
  <si>
    <t>PY-DO_2-1-1-5-GOB_DATOS-3-OAPCR -86</t>
  </si>
  <si>
    <t>Proyecto</t>
  </si>
  <si>
    <t>DO_2</t>
  </si>
  <si>
    <t>Optimizar las capacidades organizacionales dentro del marco de la arquitectura empresarial de la Entidad mediante la implementación de la transformación digital que permita modernizar la entidad, facilitar la prestación de los servicios a los grupos de valor y mejorar la transparencia y publicidad de la información para el seguimiento de los recursos de la salud.</t>
  </si>
  <si>
    <t>1. Maximizar el valor de la tecnología, fortalecer la seguridad de los datos y garantizar la alineación con los objetivos institucionales</t>
  </si>
  <si>
    <t>Director DGTIC</t>
  </si>
  <si>
    <t>1. Política de Gobierno digital implementada por fases</t>
  </si>
  <si>
    <t>GOB_DATOS</t>
  </si>
  <si>
    <t xml:space="preserve">3. Ejecución </t>
  </si>
  <si>
    <t>Desarrollar una estrategia de Gobernanza de datos que permita definir  componentes clave,  establecer la misión y visión la largo plazo del uso de los datos al interior de la Entidad</t>
  </si>
  <si>
    <t>Documento de Estrategia de Gobernanza de Datos, incluyendo visión, misión, objetivos, componentes y  hoja de ruta.</t>
  </si>
  <si>
    <t>Documento Finalizado y aprobado</t>
  </si>
  <si>
    <t>(# de documentos entregados / # Documentos planeados) * 100</t>
  </si>
  <si>
    <t>PY-DO_2-1-1-5-GOB_DATOS-3-OAPCR -87</t>
  </si>
  <si>
    <t>Redactar, estructurar y validar la Política de Gobernanza de Datos donde se incluya como mínimo,  alcance, objetivos, principios, lineamientos. Establecer un anexo detallado de roles, perfiles y responsabilidades para el desarrollo de la Estrategia.</t>
  </si>
  <si>
    <t>Política de Gobernanza de Datos, con secciones sobre alcance, objetivos, principios y lineamientos + Anexo de roles para EGD RC&amp;S (V0.1)</t>
  </si>
  <si>
    <t>PY-DO_2-1-1-5-GOB_DATOS-3-OAPCR -88</t>
  </si>
  <si>
    <t>Identificar, definir y formalizar los procesos y / o procedimientos de Gobernanza de datos, que consoliden las actividades entorno a la manera que operará la Gobernanza de datos en la ADRES.</t>
  </si>
  <si>
    <t>Procedimientos formulados para la operación de la gobernanza de datos para ser implementados.</t>
  </si>
  <si>
    <t>PY-DO_2-1-1-5-GOB_DATOS-3-OAPCR -89</t>
  </si>
  <si>
    <t>Actualizar  los instrumentos para la gobernanza de datos, conforme se avanza en el desarrollo de cada uno de los componentes.</t>
  </si>
  <si>
    <t>Política de gobernanza, procedimientos y lineamientos actualizados.</t>
  </si>
  <si>
    <t>PY-DO_2-1-1-5-GOB_DATOS-3-OAPCR -90</t>
  </si>
  <si>
    <t>Validar e implementar las Políticas de Seguridad de Datos articuladas con la Política de Gobernanza de Datos, estableciendo lineamientos, controles y responsabilidades para garantizar la protección, confidencialidad, integridad y disponibilidad de los datos en la entidad.</t>
  </si>
  <si>
    <t>Documento de Política de Seguridad de Datos alineado y articulado con la Política de Gobernanza de Datos de la entidad, que establece lineamientos, controles y responsabilidades para proteger la confidencialidad, integridad y disponibilidad de los datos.</t>
  </si>
  <si>
    <t>PY-DO_2-1-1-5-GOB_DATOS-3-OAPCR -91</t>
  </si>
  <si>
    <t>Definir, documentar y validar los estándares de privacidad y confidencialidad de datos, incluyendo procedimientos y lineamientos alineados con la Política de Gobernanza de Datos, para garantizar el cumplimiento normativo y la protección de la información sensible.</t>
  </si>
  <si>
    <t>Documento de estándares de privacidad y confidencialidad de datos que define procedimientos y lineamientos alineados con la Política de Gobernanza de Datos, asegurando el cumplimiento normativo y la protección de la información sensible.</t>
  </si>
  <si>
    <t>NN</t>
  </si>
  <si>
    <t>PY-DO_2-1-1-5-GOB_DATOS-3-OAPCR -92</t>
  </si>
  <si>
    <t>Controles de Seguridad</t>
  </si>
  <si>
    <t>(# de controles de seguridad implementados / # de controles de seguridad planeados) * 100</t>
  </si>
  <si>
    <t>PY-DO_2-1-1-5-GOB_DATOS-3-OAPCR -93</t>
  </si>
  <si>
    <t>Diseñar, desarrollar e implementar un tablero de control interactivo para la gestión de la gobernanza de Datos de la entidad, integrando métricas clave, indicadores de desempeño y alertas, que permitan el monitoreo en tiempo real y la toma de decisiones informadas sobre la gestión de datos.</t>
  </si>
  <si>
    <t>Tablero de control interactivo implementado para la gestión de la Gobernanza de Datos de la entidad, que presenta métricas clave, indicadores de desempeño y alertas en tiempo real, facilitando el monitoreo y la toma de decisiones estratégicas basadas en la calidad y el uso de los datos.</t>
  </si>
  <si>
    <t>Tablero de control</t>
  </si>
  <si>
    <t>% de configuración de tablero de control</t>
  </si>
  <si>
    <t>PY-DO_2-1-1-5-GOB_DATOS-3-OAPCR -94</t>
  </si>
  <si>
    <t>EST-DO_2-1-1-4-GOB_DATOS-3-DG-7</t>
  </si>
  <si>
    <t>Verificación al reconocimiento de recursos del Sistema de Salud</t>
  </si>
  <si>
    <t>Crear el procedimiento para publicación y divulgación de datos que integre las políticas de gobierno de datos, considerando el aseguramiento de la calidad de la información.</t>
  </si>
  <si>
    <t>Procedimiento de publicaciones y divulgaciones que integran las políticas de gobierno de datos aprobado y publicado</t>
  </si>
  <si>
    <t>EST-DO_2-1-1-5-GOB_DATOS-3-DG-8</t>
  </si>
  <si>
    <t>Diseñar el Modelo de Datos de para las capas plata y oro (niveles de datos o servicios diferenciados por su calidad, disponibilidad, seguridad), del proceso priorizado de gobierno de datos, estableciendo relaciones entre procesos, actores y datos clave, alineando estos con las necesidades operativas, estratégicas y normativas de la entidad.</t>
  </si>
  <si>
    <t>Documento de propuesta del Modelo de datos con implementación de la Arquitectura de datos para la visualización de la información priorizada elaborado y aprobado</t>
  </si>
  <si>
    <t>Modelo Empresarial de datos</t>
  </si>
  <si>
    <t>Documento Modelo empresarial de datos aprobado y entregado</t>
  </si>
  <si>
    <t>N</t>
  </si>
  <si>
    <t>Instrumentos de gestión de la información</t>
  </si>
  <si>
    <t>EST-DO_2-1-1-5-GOB_DATOS-3-DG-9</t>
  </si>
  <si>
    <t>Identificar, definir y gestionar los datos con atributos de calidad en el proceso priorizado, para cumplimiento de la estrategia de Gobierno de Datos.</t>
  </si>
  <si>
    <t>Conjunto de datos con atributos de calidad definidos en el proceso priorizado, documentados y validados, alineados con los estándares del Gobierno de Datos.</t>
  </si>
  <si>
    <t>% de calidad de datos del conjunto de datos del proceso priorizado</t>
  </si>
  <si>
    <t>EST-DO_2-1-1-4-GOB_DATOS-3-DG-6</t>
  </si>
  <si>
    <t>Realizar publicaciones relacionados con datos de ADRES o del sector que hayan pasado por todo el proceso de gobierno de datos</t>
  </si>
  <si>
    <t>Publicaciones relacionadas con datos.</t>
  </si>
  <si>
    <t>Número de publicaciones que cumplen todo el proceso de gobierno de datos</t>
  </si>
  <si>
    <t>Cantidad de publicaciones con visto bueno de gobierno de datos</t>
  </si>
  <si>
    <t>PY-DO_2-1-1-5-GOB_DATOS-3-DGTIC-8</t>
  </si>
  <si>
    <t>Dirección de Gestión de Tecnologías de Información y Comunicación</t>
  </si>
  <si>
    <t>Asignado a la Dirección</t>
  </si>
  <si>
    <t>Arquitectura y proyectos TI</t>
  </si>
  <si>
    <t>Saul Díaz Olivarez</t>
  </si>
  <si>
    <t>Datos migrados, replicados y versionados</t>
  </si>
  <si>
    <t>(# de datos migrados, replicados y versionados / # # de datos migrados, replicados y versionados planeados) * 100</t>
  </si>
  <si>
    <t>PY-DO_2-1-1-5-GOB_DATOS-3-DGTIC-9</t>
  </si>
  <si>
    <t>PY-DO_2-1-1-5-GOB_DATOS-3-DGTIC-10</t>
  </si>
  <si>
    <t>Definir, implementar y validar el estándar para el almacenamiento de datos y operaciones, estableciendo procedimientos y lineamientos alineados con la Política de Gobierno de Datos, que aseguren la organización, integridad, seguridad y accesibilidad de los datos.</t>
  </si>
  <si>
    <t>Documento de estándar para el almacenamiento de datos y operaciones, que incluye procedimientos y lineamientos detallados alineados con la Política de Gobierno de Datos, garantizando organización, seguridad y eficiencia en la gestión de datos.</t>
  </si>
  <si>
    <t>PY-DO_2-1-1-5-GOB_DATOS-3-DGTIC-13</t>
  </si>
  <si>
    <t>Diseñar, desarrollar e implementar la arquitectura de metadatos, estableciendo un modelo estructurado para catalogar, administrar y gobernar los metadatos, asegurando su accesibilidad, calidad, trazabilidad y alineación con los estándares del Gobierno de Datos de la organización.</t>
  </si>
  <si>
    <t>Metadatos</t>
  </si>
  <si>
    <t>% de configuración de repositorio de metadatos</t>
  </si>
  <si>
    <t>PY-DO_2-1-1-5-GOB_DATOS-3-DGTIC-14</t>
  </si>
  <si>
    <t>Crear, configurar y gestionar un repositorio centralizado de información de metadatos, que permita almacenar, organizar y consultar metadatos clave de manera estructurada, asegurando su trazabilidad, accesibilidad y alineación con la gobernanza de datos establecida.</t>
  </si>
  <si>
    <t>PY-DO_2-1-1-5-GOB_DATOS-3-DGTIC-15</t>
  </si>
  <si>
    <t>Elaborar un documento de consolidación y control de metadatos V0.1 que detalle los lineamientos, procesos, herramientas y estándares para la captura, gestión y actualización de metadatos, garantizando su calidad, trazabilidad y alineación con las políticas de Gobierno de Datos de la organización.</t>
  </si>
  <si>
    <t>PY-DO_2-1-1-5-GOB_DATOS-3-DGTIC-16</t>
  </si>
  <si>
    <t>Diseñar y documentar los modelos físicos de las bases de datos que soporten los indicadores de EGD RC&amp;S, definiendo estructuras, esquemas, relaciones y optimizaciones necesarias para garantizar la eficiencia, integridad y disponibilidad de los datos en cumplimiento con los lineamientos del Gobierno de Datos.</t>
  </si>
  <si>
    <t>Modelos físicos de bases de datos diseñados y documentados para soportar los indicadores clave de desempeño de EGD RC&amp;S, incluyendo la estructura de tablas, relaciones y optimizaciones necesarias para garantizar la eficiencia y la integridad en el almacenamiento y procesamiento de los datos.</t>
  </si>
  <si>
    <t>PY-DO_2-1-1-5-GOB_DATOS-3-DGTIC-17</t>
  </si>
  <si>
    <t>Elaborar un documento de estándar de interoperabilidad que defina los principios, normas, protocolos, formatos y procedimientos necesarios para garantizar el intercambio eficiente, seguro y estructurado de datos entre sistemas, alineado con los lineamientos del Gobierno de Datos y las normativas aplicables</t>
  </si>
  <si>
    <t>Documento de estándar de interoperabilidad que define los protocolos, formatos de datos, procedimientos y herramientas necesarios para garantizar la integración eficiente y segura de sistemas y aplicaciones, alineado con los principios de Gobierno de Datos y normativas aplicables en la organización.</t>
  </si>
  <si>
    <t>PY-DO_2-2-2-5-GOB_DATOS-3-DGTIC-11</t>
  </si>
  <si>
    <t xml:space="preserve">2. Fortalecer la capacidad tecnológica para la recopilación, organización almacenamiento y análisis eficaz  de la información que permita la integración con los diversos actores del sistema de salud en el sistema de información único e interoperable </t>
  </si>
  <si>
    <t>2. Gestión de datos maestros</t>
  </si>
  <si>
    <t>Definir, estructurar y documentar los requisitos de datos maestro y de referencia, incluyendo procedimientos y lineamientos alineados con la Política de Gobierno de Datos V0.1, para garantizar la consistencia, calidad y disponibilidad de la información clave en la organización.</t>
  </si>
  <si>
    <t>Documento que define los requisitos, procedimientos y lineamientos para la gestión de datos maestro y de referencia, alineados con la Política de Gobierno de Datos, asegurando su calidad, consistencia y disponibilidad en la organización.</t>
  </si>
  <si>
    <t>Datos Maestros y de referencia confiables</t>
  </si>
  <si>
    <t>(# de datos maestros y de referencia confiables / # de datos maestros y de referencia planeados) * 100</t>
  </si>
  <si>
    <t>PY-DO_2-2-2-5-GOB_DATOS-3-DGTIC-12</t>
  </si>
  <si>
    <t>Implementar, validar y mantener datos maestros y de referencia confiables para el proceso de giro directo de EGD RC&amp;S, asegurando su calidad, consistencia y alineación con los estándares definidos en el marco del Gobierno de Datos.</t>
  </si>
  <si>
    <t>Conjunto de datos maestros y de referencia validados y documentados, garantizando su confiabilidad y alineación con los estándares de calidad establecidos para el proceso de giro directo de EGD RC&amp;S.</t>
  </si>
  <si>
    <t>EST-DO_2-1-1-5-GOB_DATOS-4-DG-10</t>
  </si>
  <si>
    <t>4. Monitoreo y Control</t>
  </si>
  <si>
    <t>Diseñar, implementar y presentar indicadores clave de Negocio en el proceso priorizado mediante visualizaciones en entornos de prueba, asegurando que reflejen el cumplimiento de objetivos y estándares definidos en el Gobierno de Datos.</t>
  </si>
  <si>
    <t>Indicadores clave visualizados y validados en entornos de prueba del proceso priorizado</t>
  </si>
  <si>
    <t>Porcentaje de Visualización de datos estrategia de gobierno de datos</t>
  </si>
  <si>
    <t>(# de datos e indicadores Visualizados / # de datos e indicadores planeados)*100</t>
  </si>
  <si>
    <t>PY-DO_2-1-1-5--4-DG-21</t>
  </si>
  <si>
    <t>Realizar monitoreo de los productos entregados en el Proyecto Gobierno de Datos</t>
  </si>
  <si>
    <t>Informe de Monitoreo Gobierno de Datos</t>
  </si>
  <si>
    <t>SF-DO_2-1-1-5---DGTIC-1</t>
  </si>
  <si>
    <t xml:space="preserve">Actualizar el Plan Estratégico de Tecnologías de la Información de acuerdo con los lineamientos de Transformación digital </t>
  </si>
  <si>
    <t>Plan de Tecnologías de la Información actualizado</t>
  </si>
  <si>
    <t>Documento finalizado y aprobado</t>
  </si>
  <si>
    <t>SF-DO_2-1-1-5---DGTIC-2</t>
  </si>
  <si>
    <t>Realizar la implementación de la Arquitectura Empresarial de acuerdo con los lineamientos definidos en el Marco</t>
  </si>
  <si>
    <t>Informe de las Arquitecturas definidas para cada uno de los proyectos estratégicos definidos por la entidad</t>
  </si>
  <si>
    <t>SF-DO_2-1-1-5---DGTIC-18</t>
  </si>
  <si>
    <t>Grupo de Gestión de Operaciones de Sistemas de Información</t>
  </si>
  <si>
    <t>Soporte y operación TIC</t>
  </si>
  <si>
    <t>Renovar el servicio de firma digital</t>
  </si>
  <si>
    <t>Servicio de firma digital contratado</t>
  </si>
  <si>
    <t>(# servicios de firma Contratado / #  Servicios de firma requeridos por la entidad) * 100</t>
  </si>
  <si>
    <t>EST-DO_2-1-2-5-N/A-6-DAF-29</t>
  </si>
  <si>
    <t>Grupo de Control Disciplinario Interno</t>
  </si>
  <si>
    <t>Gestión y prevención de asuntos disciplinarios</t>
  </si>
  <si>
    <t>2. Nuevas tecnologías para promover la innovación en la prestación de servicios adoptadas</t>
  </si>
  <si>
    <t>Implementar y consolidar el aplicativo de control disciplinario interno para el seguimiento de las quejas y la generación de informes</t>
  </si>
  <si>
    <t>María Teresa Salazar</t>
  </si>
  <si>
    <t>02-28-2025</t>
  </si>
  <si>
    <t>1 Estadísticas e informes sobre las diferentes etapas de cada proceso disciplinario generadas desde el aplicativo</t>
  </si>
  <si>
    <t>PY-DO_2-1-2-3--3-DG-1</t>
  </si>
  <si>
    <t>MIPRES</t>
  </si>
  <si>
    <t>Elaborar el procedimiento "Verificación, Auditoría y Control de Tecnologías en Salud de Seguimiento Estratégico"</t>
  </si>
  <si>
    <t>Edna Zoraya Sánchez</t>
  </si>
  <si>
    <t>Procedimiento aprobado de  "Verificación, Auditoría y Control de Tecnologías en Salud de Seguimiento Estratégico"_V1</t>
  </si>
  <si>
    <t>PY-DO_2-1-2-3--3-DG-2</t>
  </si>
  <si>
    <t xml:space="preserve">
Establecer referentes y mecanismos de actualización para automatizar el  proceso de "Verificación, Auditoría y Control de Tecnologías en Salud de Seguimiento Estratégico"</t>
  </si>
  <si>
    <t>Tablas de referencia y reglas de auditoría automatizadas para tecnologías en salud de seguimiento estratégico (medicamentos, procedimientos, servicios complementarios y dispositivos médicos)</t>
  </si>
  <si>
    <t>Referentes de auditoría entregadas a satisfacción</t>
  </si>
  <si>
    <t>( # Tablas de referencia y reglas de negocio entregadas / # tablas de referencia y reglas de negocio  programadas para el periodo)*100</t>
  </si>
  <si>
    <t>PY-DO_2-1-2-3--3-DG-3</t>
  </si>
  <si>
    <t>Generar visualizador o herramienta que permita el reporte de resultados del proceso de "Verificación, Auditoría y Control de Tecnologías en Salud de Seguimiento Estratégico"</t>
  </si>
  <si>
    <t>Visualizador o herramienta que permita el reporte de resultados del procesos de "Verificación, Auditoría y Control de Tecnologías en Salud de Seguimiento Estratégico"</t>
  </si>
  <si>
    <t>Porcentaje de avance de desarrollo del Visualizador o herramienta  que permita el reporte de resultados del proceso de "Verificación, Auditoría y Control de Tecnologías en Salud de Seguimiento Estratégico"</t>
  </si>
  <si>
    <t>(#Actividades ejecutadas para el desarrollo del visualizador  o herramienta  que permita el reporte de resultados del proceso de "Verificación, Auditoría y Control de Tecnologías en Salud de Seguimiento Estratégico"/ # actividades programadas para el desarrollo del visualizador  u/o herramienta proceso de "Verificación, Auditoría y Control de Tecnologías en Salud de Seguimiento Estratégico")*100</t>
  </si>
  <si>
    <t>PY-DO_2-1-2-3--3-DG-4</t>
  </si>
  <si>
    <t xml:space="preserve">Elaborar  comunicación de resultados a partes interesadas del proceso de "Verificación, Auditoría y Control de Tecnologías en Salud de Seguimiento Estratégico" </t>
  </si>
  <si>
    <t>Informes, tablero de datos, microdatos, boletines de gasto, comunicados de prensa del proceso "Verificación, Auditoría y Control de Tecnologías en Salud de Seguimiento Estratégico"</t>
  </si>
  <si>
    <t>Porcentaje de avance en la comunicación resultados  proceso de "Verificación, Auditoría y Control de Tecnologías en Salud de Seguimiento Estratégico"</t>
  </si>
  <si>
    <t>(# de Informes, tableros de datos, microdatos, boletines entregados /# de Informes, tableros de datos, microdatos, boletines solicitados)*100</t>
  </si>
  <si>
    <t>PY-DO_2-1-2-3---DG-5</t>
  </si>
  <si>
    <t>Realizar la integración y automatización de tablas de referencias (Presentación visual de información) generadas con motor de validaciones de reclamaciones (antes malla validadora)</t>
  </si>
  <si>
    <t>Tablas de referencia integradas y automatizadas (Presentación visual de información) de producto, con motor de validaciones (Antes Malla validadora)</t>
  </si>
  <si>
    <t>Porcentaje de integración y automatización de reglas de auditoria</t>
  </si>
  <si>
    <t xml:space="preserve">( # Reglas de auditoría integradas y automatizadas / # reglas de auditoría programas para integrar y automatizar en el periodo)*100 </t>
  </si>
  <si>
    <t>EST-DO_1-5-3-4---DOP-4</t>
  </si>
  <si>
    <t>Auditoría documental de cuentas</t>
  </si>
  <si>
    <t>Apoyar en la ejecución  del Modelo de Auditoria del gasto de presupuestos máximos  implementadas.</t>
  </si>
  <si>
    <t>Yasmin Escamilla Badillo
Camilo Andrés Plazas</t>
  </si>
  <si>
    <t>Lista de asistencia a las reuniones programadas por la DG para modelo.
Informes derivados del apoyo al modelo de la auditoria del gasto de presupuestos máximos validado por la Dirección de Otras Prestaciones.</t>
  </si>
  <si>
    <t>PY-DO_2-1-2-3--4-DG-20</t>
  </si>
  <si>
    <t>Realizar monitoreo de los productos entregados en el Proyecto MIPRES</t>
  </si>
  <si>
    <t>Informe de Monitoreo MIPRES</t>
  </si>
  <si>
    <t>SF-DO_2-1-2-5---DGTIC-3</t>
  </si>
  <si>
    <t xml:space="preserve">Realizar automatizaciones a través de Nuevas tecnologías </t>
  </si>
  <si>
    <t>5 Automatizaciones en producción de actividades repetitivas a través de RPA</t>
  </si>
  <si>
    <t>Automatizaciones en producción</t>
  </si>
  <si>
    <t>(# automatizaciones en producción / # automatizaciones planeadas) * 100</t>
  </si>
  <si>
    <t>SF-DO_2-1-3-5---DGTIC-43</t>
  </si>
  <si>
    <t>Grupo de Gestión de Proyectos de Información y Comunicaciones</t>
  </si>
  <si>
    <t>3. Renovaciones tecnológicas contratadas</t>
  </si>
  <si>
    <t>Gestionar el proceso de contratación y la documentación precontractual, contractual y postcontractual de persona natural y juridica de la DGTIC</t>
  </si>
  <si>
    <t xml:space="preserve">Procesos de contratación persona natural y jurídica suscritos </t>
  </si>
  <si>
    <t>(# de proceso de contratación suscritos / # proceso de contratación suscritos planeadas) * 100</t>
  </si>
  <si>
    <t>SF-DO_2-2-1-5---DGTIC-7</t>
  </si>
  <si>
    <t>1. Interoperabilidad con los diversos actores del sistema general de salud</t>
  </si>
  <si>
    <t>Apoyar la implementación del Sistema de Información Único e interoperable del Sector Salud</t>
  </si>
  <si>
    <t>Servicios de interoperabilidad implementados</t>
  </si>
  <si>
    <t>(# de servicios implementados / # se servicios planeados) * 100</t>
  </si>
  <si>
    <t>SF-DO_2-3-1-5---DGTIC-41</t>
  </si>
  <si>
    <t>3. Modernizar y optimizar los sistemas de información en la ADRES</t>
  </si>
  <si>
    <t>1. Software desarrollado</t>
  </si>
  <si>
    <t>Realizar el desarrollo del Backlog priorizado</t>
  </si>
  <si>
    <t>Historias de usuario desarrolladas</t>
  </si>
  <si>
    <t>(# de historias de usuarios desarrolladas / # historias de usuarios planeados) * 100</t>
  </si>
  <si>
    <t>SF-DO_2-3-1-5---DGTIC-42</t>
  </si>
  <si>
    <t>Realizar el despliegue en ambiente de producción del Backlog priorizado</t>
  </si>
  <si>
    <t>Sistema de información en producción</t>
  </si>
  <si>
    <t>(# de historias de usuarios implementadas / # historias de usuarios planeadas) * 100</t>
  </si>
  <si>
    <t>SF-DO_2-3-1-5---DGTIC-44</t>
  </si>
  <si>
    <t>Gestionar el desarrollo evolutivo de aplicaciones  misionales y de apoyo, soporte ciberseguridad y gestión de desarrollo seguro</t>
  </si>
  <si>
    <t>Aplicativos desarrollados, aplicativos con nuevas funcionalidades, seguridad de aplicaciones</t>
  </si>
  <si>
    <t>numero de aplicaciones entregadas/numero de aplicaciones planeadas a desarrollar</t>
  </si>
  <si>
    <t>SF-DO_2-3-2-5---DGTIC-24</t>
  </si>
  <si>
    <t>2. Programa de soporte y mantenimiento de sistemas de información</t>
  </si>
  <si>
    <t>Actividades de soporte y mantenimiento de sistemas de información ejecutadas</t>
  </si>
  <si>
    <t>José Leonardo Herrera</t>
  </si>
  <si>
    <t>Informe de gestión del soporte y mantenimiento de sistemas de información</t>
  </si>
  <si>
    <t>(# de informes entregados / # informes planeados) * 100</t>
  </si>
  <si>
    <t>SF-DO_2-3-3-5---DGTIC-48</t>
  </si>
  <si>
    <t>Optimizar las capacidades organizacionales dentro del marco de la arquitectura empresarial de la Entidad mediante la implementación de la transformación digital que permita modernizar la entidad, facilitar la prestación de los servicios a los grupos de va</t>
  </si>
  <si>
    <t>Líder de la DGTIC</t>
  </si>
  <si>
    <t>3. Gestión efectiva de microservicios en la ADRES implementada</t>
  </si>
  <si>
    <t>Optimizar y/o desarrollar microservicios de acuerdo con la estrategia definida por la entidad y a la necesidad de los proyectos</t>
  </si>
  <si>
    <t>Microservicios implementados en la entidad</t>
  </si>
  <si>
    <t>numero de microservicios implementados/numero de microservicios planeados a desarrollar</t>
  </si>
  <si>
    <t>PY-DO_2-3-1-5-ERP-3-DGTIC-37</t>
  </si>
  <si>
    <t>4. Sistemas de información modernizados</t>
  </si>
  <si>
    <t>ERP</t>
  </si>
  <si>
    <t>Realizar la fase de levantamiento de historias de usuario de ERP</t>
  </si>
  <si>
    <t>PY-DO_2-3-1-5-ERP-3-DGTIC-38</t>
  </si>
  <si>
    <t>Realizar el desarrollo de las de historias de usuario de ERP - Hito 1</t>
  </si>
  <si>
    <t>PY-DO_2-3-1-5-ERP-3-DGTIC-39</t>
  </si>
  <si>
    <t>Realizar el desarrollo de las de historias de usuario de ERP - Hito 2</t>
  </si>
  <si>
    <t>PY-DO_2-3-4-2-ERP-4-DGRFS-7</t>
  </si>
  <si>
    <t>Grupo de Gestión Contable y Control de Recursos</t>
  </si>
  <si>
    <t>Gestión y pago de recursos</t>
  </si>
  <si>
    <t>2. Servicio de pago del sistema General de seguridad Social en Salud</t>
  </si>
  <si>
    <t>Capacitar al personal antes de la salida en vivo del nuevo ERP para asegurar una correcta adopción.</t>
  </si>
  <si>
    <t>Carmen Rocío Rangel</t>
  </si>
  <si>
    <t xml:space="preserve">* Prestaciones.
* Evaluaciones sobre material del cual se dicta capacitación 
</t>
  </si>
  <si>
    <t>PY-DO_2-3-4-2-ERP-4-DGRFS-7.1</t>
  </si>
  <si>
    <t>7.1</t>
  </si>
  <si>
    <t>Finalizar las pruebas previa salida en vivo</t>
  </si>
  <si>
    <t>* Capturas de pantalla de reuniones.
* Correos.
* Memorias</t>
  </si>
  <si>
    <t>PY-DO_2-3-4-2-ERP-4-DGRFS-7.2</t>
  </si>
  <si>
    <t>7.2</t>
  </si>
  <si>
    <t>Realizar paralelos con el fin de asegurar la consistencia de los procesos que se deben realizar en el nuevo ERP</t>
  </si>
  <si>
    <t xml:space="preserve">* Capturas de pantalla donde se evidencia la realización de paralelos entre el antiguo y el nuevo ERP.
</t>
  </si>
  <si>
    <t>PY-DO_2-3-4-2-ERP-4-DGRFS-7.3</t>
  </si>
  <si>
    <t>7.3</t>
  </si>
  <si>
    <t>Estabilizar el nuevo ERP</t>
  </si>
  <si>
    <t>1/04/2025</t>
  </si>
  <si>
    <t>*  Cruce de información que den cuenta del análisis para la postulación y posterior solución de los incidentes que se presenten.</t>
  </si>
  <si>
    <t>PY-DO_2-3-4-2-ERP-4-DGRFS-7.4</t>
  </si>
  <si>
    <t>7.4</t>
  </si>
  <si>
    <t>Crear y/o modificar la documentación para la adopción del nuevo ERP con lo que se visualice en salida en vivo.</t>
  </si>
  <si>
    <t xml:space="preserve">* Documentos como  manuales , guías, procedimientos, que se deban realizar a partir de lo evidenciado en la salida en vivo del nuevo ERP
</t>
  </si>
  <si>
    <t>PY-DO_2-3-1-5-ERP-5-DGTIC-40</t>
  </si>
  <si>
    <t>5. Cierre</t>
  </si>
  <si>
    <t>Realizar el despliegue en ambiente de producción de ERP</t>
  </si>
  <si>
    <t>EST-DO_2-3-4-5---OAPCR -40</t>
  </si>
  <si>
    <t xml:space="preserve">Actualizar y socializar  las páginas de inicio de la herramienta Eureka </t>
  </si>
  <si>
    <t>Diapositivas en Power Point  elaboradas</t>
  </si>
  <si>
    <t>Julián Felipe Méndez Baquero</t>
  </si>
  <si>
    <t>Pantallazos de la actualización de las páginas de la herramienta Eureka, material de socialización, Listas de asistencia, grabaciones</t>
  </si>
  <si>
    <t>EST-DO_2-3-4-5---OAPCR -41</t>
  </si>
  <si>
    <t>Mejorar la calidad de los reportes generados en Eureka y socializar</t>
  </si>
  <si>
    <t>Pantallazo de reportes en Eureka y material de socialización, listas de asistencia, grabaciones</t>
  </si>
  <si>
    <t>EST-DO_2-3-4----OAPCR -84</t>
  </si>
  <si>
    <t>Formular, generar  y publicar Tablero de Seguimiento y autocontrol de los Procesos en el módulo Gerencial</t>
  </si>
  <si>
    <t>Tablero de Seguimiento y autocontrol de los Procesos en el módulo Gerencial publicado en Eureka</t>
  </si>
  <si>
    <t>EST-DO_2-3-4-5---OAPCR -57</t>
  </si>
  <si>
    <t>Formular y generar un tablero de control para el seguimiento y control de Indicadores en la herramienta Eureka</t>
  </si>
  <si>
    <t>Tablero de control para el seguimiento y control de Indicadores en la herramienta Eureka implementado</t>
  </si>
  <si>
    <t>EST-DO_2-3-4-5---OAPCR -56</t>
  </si>
  <si>
    <t>Optimizar y socializar el módulo de riesgos y de seguridad de la información en la herramienta Eureka</t>
  </si>
  <si>
    <t>Módulo de riesgos  y de seguridad de la información en Eureka optimizado y socializado</t>
  </si>
  <si>
    <t>SF-DO_2-3-5-5---DGTIC-19</t>
  </si>
  <si>
    <t>5. procesos automatizados, tramites y servicios digitalizados</t>
  </si>
  <si>
    <t>Digitalizar y/o automatizar Tramites y servicios de acuerdo con la estrategia de racionalización de tramites - Registro y modificación de cuentas bancarias</t>
  </si>
  <si>
    <t>Tramites y servicios automatizados</t>
  </si>
  <si>
    <t>Tramites y servicios automatizados - Registro y modificación de cuentas bancarias para giro directo</t>
  </si>
  <si>
    <t>(# Tramites y servicios automatizados en producción / # Tramites y servicios automatizados planeadas) * 100</t>
  </si>
  <si>
    <t>Racionalización de tramites</t>
  </si>
  <si>
    <t>EST-DO_2-3-5-5---DGRFS-8</t>
  </si>
  <si>
    <t xml:space="preserve">Grupo Gestión de Riesgos Financieros </t>
  </si>
  <si>
    <t>Realizar las pruebas funcionales para verificar la integración de las funcionalidades relacionadas con el Registro y modificación de cuentas bancarias para giro directo</t>
  </si>
  <si>
    <t xml:space="preserve"> Documento soporte de las pruebas funcionales generadas y aprobadas  a nivel de digitalización y/o automatización tramite de Registro y modificación de cuentas bancarias para giro directo</t>
  </si>
  <si>
    <t xml:space="preserve">Porcentaje de cumplimiento de las actividades definidas en el cronograma de pruebas </t>
  </si>
  <si>
    <t>(Número de actividades realizadas según el cronograma de pruebas / Número de actividades definidas en el cronograma de pruebas ) * 100</t>
  </si>
  <si>
    <t>SF-DO_2-3-5-5---DGTIC-20</t>
  </si>
  <si>
    <t>Digitalizar y/o automatizar Tramites y servicios de acuerdo con la estrategia de racionalización de tramites  - Devolución de aportes pagados directamente a la Administradora de los Recursos del SGSSS</t>
  </si>
  <si>
    <t>Tramites y servicios automatizados - Devolución de aportes pagados directamente a la Administradora de los Recursos del SGSSS</t>
  </si>
  <si>
    <t>EST-DO_2-3-5-3---DLYG-13</t>
  </si>
  <si>
    <t>Subdirección de Liquidaciones del Aseguramiento</t>
  </si>
  <si>
    <t xml:space="preserve">Realizar las pruebas funcionales para verificar la integración -en un único sistema- de las funcionalidades relacionadas con la devolución de cotizaciones de los regímenes contributivo, especial y exceptuado </t>
  </si>
  <si>
    <t xml:space="preserve"> Documento soporte de las pruebas funcionales generadas y aprobadas  a nivel de digitalización y/o automatización tramite de devolución de aportes</t>
  </si>
  <si>
    <t>SF-DO_2-3-5-5---DGTIC-21</t>
  </si>
  <si>
    <t>Digitalizar y/o automatizar Tramites y servicios de acuerdo con la estrategia de racionalización de tramites  - Reconocimiento y pago de indemnizaciones y auxilios a víctimas de eventos catastróficos y terroristas.</t>
  </si>
  <si>
    <t>Tramites y servicios automatizados - Reconocimiento y pago de indemnizaciones y auxilios a víctimas de eventos catastróficos y terroristas.</t>
  </si>
  <si>
    <t>SF-DO_2-3-5-4---DOP-137</t>
  </si>
  <si>
    <t>Realizar por medios electrónicos la Notificación del trámite de radicación.
En el marco del trámite 70014 "Reconocimiento y pago de indemnizaciones y auxilios a víctimas de eventos catastróficos, terroristas y de accidentes de tránsito; o a sus beneficiarios".</t>
  </si>
  <si>
    <t xml:space="preserve">Constancia de la radicación electrónica a través de la plataforma de personas naturales 
</t>
  </si>
  <si>
    <t>SF-DO_2-3-5-4---DOP-138</t>
  </si>
  <si>
    <t>Habilitar el mecanismo "Consulta del estado del trámite en línea".
En el marco del trámite 70014 "Reconocimiento y pago de indemnizaciones y auxilios a víctimas de eventos catastróficos, terroristas y de accidentes de tránsito; o a sus beneficiarios".</t>
  </si>
  <si>
    <t>Sede electrónica para la radicación de indemnización presentada por personas naturales en la página web.</t>
  </si>
  <si>
    <t>SF-DO_2-3-5-4---DOP-139</t>
  </si>
  <si>
    <t>Expedir Resolución para la optimización del proceso de Reconocimiento y pago de indemnizaciones
En el marco del trámite 70014 "Reconocimiento y pago de indemnizaciones y auxilios a víctimas de eventos catastróficos, terroristas y de accidentes de tránsito; o a sus beneficiarios".</t>
  </si>
  <si>
    <t>Resolución  que modifique el capitulo 2 de la Resolución 12758 de 2023 expedida</t>
  </si>
  <si>
    <t>SF-DO_2-3-5-5---DGTIC-22</t>
  </si>
  <si>
    <t>Digitalizar y/o automatizar Tramites y servicios de acuerdo con la estrategia de racionalización de tramites  - Solicitud compra de cartera</t>
  </si>
  <si>
    <t>Tramites y servicios automatizados - Solicitud compra de cartera</t>
  </si>
  <si>
    <t>EST-DO_2-3-5-3---DLYG-14</t>
  </si>
  <si>
    <t>Subdirección de Garantías</t>
  </si>
  <si>
    <t>Realizar las pruebas funcionales para verificar la integración de las funcionalidades relacionadas con la solicitud  de compra de cartera</t>
  </si>
  <si>
    <t>William Andrés Ramírez</t>
  </si>
  <si>
    <t xml:space="preserve"> Documento soporte de las pruebas funcionales generadas y aprobadas  a nivel de digitalización y/o automatización tramite de solicitud de compra de cartera</t>
  </si>
  <si>
    <t>SF-DO_2-3-5-5---DGTIC-23</t>
  </si>
  <si>
    <t>Digitalizar y/o automatizar Tramites y servicios de acuerdo con la estrategia de racionalización de tramites - Reconocimiento de prestaciones económicas a afiliados a los regímenes especial y/o de excepción</t>
  </si>
  <si>
    <t>Tramites y servicios automatizados - Reconocimiento de prestaciones económicas a afiliados a los regímenes especial y/o de excepción</t>
  </si>
  <si>
    <t xml:space="preserve">Realizar las pruebas funcionales para verificar la integración de las funcionalidades relacionadas con el reconocimiento de Prestaciones Económicas (licencias de maternidad, paternidad e incapacidades) en un único aplicativo, para los regímenes contributivo, especial y exceptuado.  </t>
  </si>
  <si>
    <t xml:space="preserve"> Documento soporte de las pruebas funcionales generadas y aprobadas  a nivel de digitalización y/o automatización tramite de prestaciones económicas</t>
  </si>
  <si>
    <t>EST-DO_2-3-5-5---OAPCR -54</t>
  </si>
  <si>
    <t>Formular la estrategia de racionalización de trámites de 2025 y registrar en el SUIT</t>
  </si>
  <si>
    <t>Diana Esperanza Torres Rodríguez</t>
  </si>
  <si>
    <t>Estrategia de racionalización de trámites de 2025 inscrita en el SUIT</t>
  </si>
  <si>
    <t>(Recurso humano en proceso de contratación-Racionalización de trámites)</t>
  </si>
  <si>
    <t>EST-DO_2-3-5-5---OAPCR -55</t>
  </si>
  <si>
    <t>Gestión de Desarrollo Organizacional</t>
  </si>
  <si>
    <t xml:space="preserve">Realizar seguimiento a la estrategia de racionalización de trámites de 2025 </t>
  </si>
  <si>
    <t>Registro de seguimiento en el SUIT</t>
  </si>
  <si>
    <t>Porcentaje de trámites racionalizados</t>
  </si>
  <si>
    <t>(# tramites racionalizados en el periodo/# total de trámites programados a racionalizar en la vigencia)*100</t>
  </si>
  <si>
    <t>SF-DO_2-3-6-5---DGTIC-47</t>
  </si>
  <si>
    <t>líder de la DGTIC</t>
  </si>
  <si>
    <t>6. Autentificación electrónica</t>
  </si>
  <si>
    <t>Optimizar el Servicio de Autenticación moderna de acuerdo con la Política de Seguridad definida por la entidad</t>
  </si>
  <si>
    <t>Funcionalidades implementadas en el servicio de autenticación moderna</t>
  </si>
  <si>
    <t>numero de funcionalidades implementadas/numero de funcionalidades planeadas a desarrollar</t>
  </si>
  <si>
    <t>numero de funcionalidades entregadas/numero de funcionalidades planeadas a desarrollar</t>
  </si>
  <si>
    <t>SF-DO_2-4-1-5---DGTIC-5</t>
  </si>
  <si>
    <t>Grupo de Gestión de Soporte a las Tecnologías</t>
  </si>
  <si>
    <t>4. Optimizar la infraestructura tecnológica de la ADRES</t>
  </si>
  <si>
    <t>1. Gestión de servicios tecnológicos</t>
  </si>
  <si>
    <t>Efectuar el servicio de soporte e implementación de servicios tecnológicos para la operación institucional</t>
  </si>
  <si>
    <t>Carlos Felipe Rodríguez</t>
  </si>
  <si>
    <t>Servicios tecnológicos de operación contratados</t>
  </si>
  <si>
    <t>(# servicios Servicios tecnológicos Contratados / #  Servicios tecnológicos requeridos por la entidad) * 100</t>
  </si>
  <si>
    <t>SF-DO_2-4-2-5---DGTIC-4</t>
  </si>
  <si>
    <t xml:space="preserve">2. Administración de plataforma, redes y almacenamiento </t>
  </si>
  <si>
    <t>Disponer servicios de nube pública</t>
  </si>
  <si>
    <t>Servicio de nube publica contratado</t>
  </si>
  <si>
    <t>(# servicios Nube publica Contratados / # servicios Nube publica requeridos por la entidad) * 100</t>
  </si>
  <si>
    <t>SF-DO_2-4-3-5---DGTIC-45</t>
  </si>
  <si>
    <t>3. Gestión de Back ups</t>
  </si>
  <si>
    <t>Presentar la evidencia de copias de seguridad de acuerdo con la politica de Backup's establecida por la entidad</t>
  </si>
  <si>
    <t>Informe con la evidencia de las copias de seguridad realizadas por el contratista de la nube privada</t>
  </si>
  <si>
    <t>SF-DO_2-5-1-5---DGTIC-6</t>
  </si>
  <si>
    <t>5. Reforzar las medidas de seguridad y privacidad de la información en la ADRES</t>
  </si>
  <si>
    <t>1. Política de seguridad digital implementada</t>
  </si>
  <si>
    <t>Gestionar la ciberseguridad de la entidad de acuerdo con los lineamientos definidos</t>
  </si>
  <si>
    <t>Guillermo Benites</t>
  </si>
  <si>
    <t xml:space="preserve">Informe de gestión de ciberseguridad </t>
  </si>
  <si>
    <t>SF-DO_2-5-2-5---DGTIC-46</t>
  </si>
  <si>
    <t>2. Plan de continuidad de negocio y recuperación de desastres</t>
  </si>
  <si>
    <t xml:space="preserve">Realizar los ejercicios de recuperación de desastres de acuerdo con la estrategia definida por la DGTIC en el vigencia 2025 </t>
  </si>
  <si>
    <t>Informe del resultado del plan de recuperación de desastres</t>
  </si>
  <si>
    <t>EST-DO_2-6-1-5---OAPCR -6</t>
  </si>
  <si>
    <t>6. Fortalecer el sistema de gestión de seguridad y privacidad de la información</t>
  </si>
  <si>
    <t>Jefe OAPCR</t>
  </si>
  <si>
    <t>1. Plan de gestión de seguridad de la información</t>
  </si>
  <si>
    <t>Actualizar el nivel de madurez de MSPI - Modelo de Seguridad y Privacidad de la Información</t>
  </si>
  <si>
    <t>Instrumento del nivel de madurez de MSPI actualizado semestralmente</t>
  </si>
  <si>
    <t>( Número de actividades cumplidas en la estrategia de reforzar la seguridad y privacidad de la información en el periodo objeto de reporte - SPI / Número total de actividades definidas en el periodo objeto de reporte - SPI ) *Meta de Eficacia en el avance del reforzamiento de la Seguridad y Privacidad de la Información en la ADRES</t>
  </si>
  <si>
    <t>Recurso humano para Seguridad de la Información (En proceso de contratación)</t>
  </si>
  <si>
    <t>Recurso humano para Protección de Datos Personales (En proceso de contratación)</t>
  </si>
  <si>
    <t>EST-DO_2-6-2-5---OAPCR -7</t>
  </si>
  <si>
    <t>2. Plan de gestión de riesgos de seguridad de la información y ciberseguridad</t>
  </si>
  <si>
    <t>Definir el Plan de Gestión de Riesgos de la Seguridad de la Información</t>
  </si>
  <si>
    <t>Documento Plan de Gestión de Riesgos de Seguridad de la Información definido</t>
  </si>
  <si>
    <t>EST-DO_2-6-2-5---OAPCR -8</t>
  </si>
  <si>
    <t>Desarrollar el Plan de Gestión de Riesgos de la Seguridad de la Información</t>
  </si>
  <si>
    <t>Matrices de Riesgos de Seguridad de la Información actualizadas y Matriz de Riesgos  de Protección de Datos Personales elaborada</t>
  </si>
  <si>
    <t>EST-DO_2-6-3-5---OAPCR -9</t>
  </si>
  <si>
    <t>3. Plan de control operacional de seguridad de la información</t>
  </si>
  <si>
    <t>Definir el plan de Control Operacional de la Seguridad de la Información</t>
  </si>
  <si>
    <t>Documento Plan de Control Operacional de la Seguridad de la Información definido</t>
  </si>
  <si>
    <t>EST-DO_2-6-3-5---OAPCR -10</t>
  </si>
  <si>
    <t>Desarrollar el Plan de Control Operacional de la Seguridad de la Información</t>
  </si>
  <si>
    <t>Informe de la ejecución del Plan de Control Operacional de la Seguridad de la Información</t>
  </si>
  <si>
    <t>EST-DO_2-6-4-5---OAPCR -11</t>
  </si>
  <si>
    <t>4. Flujos y arquitectura de información</t>
  </si>
  <si>
    <t>Validar el MRAE definido</t>
  </si>
  <si>
    <t>Reporte de validación del MRAE</t>
  </si>
  <si>
    <t>EST-DO_2-6-4-5---OAPCR -11.1</t>
  </si>
  <si>
    <t>11.1</t>
  </si>
  <si>
    <t>Definir los flujos de seguridad de la información dentro del Modelo de Arquitectura Empresarial</t>
  </si>
  <si>
    <t>Propuestas de flujos de seguridad de la información para la estructura de Arquitectura Empresarial MRAE</t>
  </si>
  <si>
    <t>( Número de productos desarrollados en el periodo anual / Número de productos planeados para el cuatrienio ) *100</t>
  </si>
  <si>
    <t>EST-DO_2-7-2-5---OAPCR -36</t>
  </si>
  <si>
    <t>7. Adoptar el marco de referencia de arquitectura empresarial, dominio institucional de información y seguridad</t>
  </si>
  <si>
    <t>2. Flujos de arquitectura de información</t>
  </si>
  <si>
    <t>Realizar seguimiento y reporte Plan Anticorrupción y de Atención al Ciudadano</t>
  </si>
  <si>
    <t>Carlos Alberto Meza Lozano</t>
  </si>
  <si>
    <t>Reporte Plan Anticorrupción y de Atención al Ciudadano publicado en página WEB</t>
  </si>
  <si>
    <t>Porcentaje de avance del Plan Anticorrupción</t>
  </si>
  <si>
    <t>(Actividades cumplidas del PAC/ actividades planificadas del PAC) * 100</t>
  </si>
  <si>
    <t>EST-DO_2-7-2-5---OAPCR -37</t>
  </si>
  <si>
    <t>Realizar el reporte trimestral de Indicadores de Gestión</t>
  </si>
  <si>
    <t>Reporte Trimestral de Indicadores</t>
  </si>
  <si>
    <t>Indicadores cumplimiento dependencia consolidado</t>
  </si>
  <si>
    <t>prom(Indicadores - Cumplimiento - DEPENDENCIA - Dirección Administrativa y Financiera,Indicadores - Cumplimiento - DEPENDENCIA - Dirección General,Indicadores - Cumplimiento - DEPENDENCIA - Dirección de Gestión de Recursos Financieros de la Salud,Indicadores - Cumplimiento - DEPENDENCIA - Dirección de Gestión de Tecnologías de Información y Comunicaciones,Indicadores - Cumplimiento - DEPENDENCIA - Dirección de Liquidaciones y Garantías,Indicadores - Cumplimiento - DEPENDENCIA - Dirección de Otras Prestaciones,Indicadores - Cumplimiento - DEPENDENCIA - Oficina Asesora Jurídica,Indicadores - Cumplimiento - DEPENDENCIA - Oficina Asesora de Planeación y Control del Riesgo,Indicadores - Cumplimiento - DEPENDENCIA - Oficina de Control Interno)
tiene menú contextual</t>
  </si>
  <si>
    <t>EST-DO_2-7-2-5---OAPCR -45</t>
  </si>
  <si>
    <t>Elaborar Plan de Fortalecimiento de MIPG 2024</t>
  </si>
  <si>
    <t>Karen Andrea Parrado Calvo</t>
  </si>
  <si>
    <t>Plan de Fortalecimiento de MIPG 2025 aprobado</t>
  </si>
  <si>
    <t>EST-DO_2-7-2-5---OAPCR -53</t>
  </si>
  <si>
    <t>Revisar, diagnosticar y actualizar Indicadores de Gestión</t>
  </si>
  <si>
    <t>Diagnóstico y actualización de Indicadores de Gestión</t>
  </si>
  <si>
    <t>Incremento en la calidad de la información reportada</t>
  </si>
  <si>
    <t>[(Errores detectados antes de la actualización - Errores detectados después) / Errores detectados antes * 100].</t>
  </si>
  <si>
    <t>NM</t>
  </si>
  <si>
    <t>EST-DO_2-7-1-5---OAPCR -21</t>
  </si>
  <si>
    <t>1. Modulo Operativo Institucional</t>
  </si>
  <si>
    <t>Aplicar y socializar la metodología para medir el nivel de madurez de los procesos y su capacidad de transformación, de acuerdo con los procesos priorizados.</t>
  </si>
  <si>
    <t>Edison Tipacoque Martínez</t>
  </si>
  <si>
    <t>Informe del nivel de madurez de los procesos implementados y su capacidad de transformación presentado</t>
  </si>
  <si>
    <t>(Número de actividades del PAIA asociadas al dominio institucional de arquitectura empresarial ejecutadas para el periodo / Número de actividades del PAIA asociadas al dominio institucional de arquitectura empresarial programadas para el periodo)*Meta de Eficacia en la implementación del dominio Institucional de la arquitectura empresarial</t>
  </si>
  <si>
    <t>EST-DO_2-7-1-5---OAPCR -25</t>
  </si>
  <si>
    <t>Elaborar Catálogo de roles y actores</t>
  </si>
  <si>
    <t>Catálogo de roles y actores elaborado</t>
  </si>
  <si>
    <t>EST-DO_2-7-1-5---OAPCR -26</t>
  </si>
  <si>
    <t>Actualizar el catálogo de servicios institucionales</t>
  </si>
  <si>
    <t>Catálogo de servicios institucionales actualizado</t>
  </si>
  <si>
    <t>EST-DO_2-7-1-5---OAPCR -27</t>
  </si>
  <si>
    <t>Elaborar Catálogo de recursos operativos</t>
  </si>
  <si>
    <t>Catálogo de recursos operativos elaborado</t>
  </si>
  <si>
    <t>EST-DO_2-7-1-5---OAPCR -28</t>
  </si>
  <si>
    <t>Actualizar el modelo de las capacidades institucionales</t>
  </si>
  <si>
    <t>Modelo de las capacidades institucionales actualizado</t>
  </si>
  <si>
    <t>EST-DO_2-7-1-5---OAPCR -29</t>
  </si>
  <si>
    <t>Elaborar y socializar el Modelo de Negocio Institucional</t>
  </si>
  <si>
    <t>Modelo de Negocio Institucional elaborado y socializado</t>
  </si>
  <si>
    <t>Recursos humano para Arquitectura Empresarial aprobado</t>
  </si>
  <si>
    <t>EST-DO_2-7-1-5---OAPCR -30</t>
  </si>
  <si>
    <t>Actualizar documento de las Relaciones de capacidades y servicios</t>
  </si>
  <si>
    <t>Documento de las Relaciones de capacidades y servicios actualizado</t>
  </si>
  <si>
    <t>EST-DO_2-7-1-5---OAPCR -31</t>
  </si>
  <si>
    <t>Actualizar documento de las Relaciones entre capacidades y procesos</t>
  </si>
  <si>
    <t>Documento de las Relaciones entre capacidades y procesos actualizado</t>
  </si>
  <si>
    <t>EST-DO_2-7-1-5---OAPCR -32</t>
  </si>
  <si>
    <t>Elaborar documento de Relaciones entre capacidades y roles</t>
  </si>
  <si>
    <t>Documento de Relaciones entre capacidades y roles elaborado</t>
  </si>
  <si>
    <t>EST-DO_2-7-1-5---OAPCR -33</t>
  </si>
  <si>
    <t>Actualizar documento de Relaciones entre servicios y procesos</t>
  </si>
  <si>
    <t>Documento de Relaciones entre servicios y procesos actualizado</t>
  </si>
  <si>
    <t>EST-DO_2-7-1-5---OAPCR -60</t>
  </si>
  <si>
    <t>Diligenciamiento Formulario de Medición de Desempeño Institucional - FURAG</t>
  </si>
  <si>
    <t>Formulario de Medición de Desempeño Institucional - FURAG diligenciado</t>
  </si>
  <si>
    <t>Mejora en el desempeño institucional:</t>
  </si>
  <si>
    <t>[(Puntaje FURAG actual - Puntaje FURAG anterior) / Puntaje FURAG anterior * 100].</t>
  </si>
  <si>
    <t>PY-DO_2-8-1-1-PUR-2-DGRFS-1</t>
  </si>
  <si>
    <t>Grupo de Control de Recaudo y Fuentes de Financiación</t>
  </si>
  <si>
    <t>Recaudo e identificación de fuentes</t>
  </si>
  <si>
    <t>Identificación, Validación y Recaudo de Fuentes de Recursos del Sistema de Salud</t>
  </si>
  <si>
    <t>8. Implementar las tecnologías que permitan, el recaudo electrónico de  cotizaciones y otras fuentes</t>
  </si>
  <si>
    <t>Líder de la DGRFS</t>
  </si>
  <si>
    <t>1. Desarrollo del Mínimo producto viable por 3 fases</t>
  </si>
  <si>
    <t>1. Servicio de recaudo de recursos del sistema de Salud</t>
  </si>
  <si>
    <t>PUR</t>
  </si>
  <si>
    <t xml:space="preserve">2. Planeación </t>
  </si>
  <si>
    <t>Actualizar el cronograma del proyecto de Recaudo electrónico</t>
  </si>
  <si>
    <t>* Cronograma del proyecto ajustado</t>
  </si>
  <si>
    <t>PY-DO_2-8-1-1-PUR-3-DGRFS-1-2</t>
  </si>
  <si>
    <t>líder de la DGRFS</t>
  </si>
  <si>
    <t>4. Formatos especiales que están en el MUI Fase 2</t>
  </si>
  <si>
    <t>Disponer los formularios especiales que están en el MUI Fase 2 en el aplicativo.</t>
  </si>
  <si>
    <t>* Disposición de los formatos especiales que están en el MUI ya dentro aplicativo.</t>
  </si>
  <si>
    <t>PY-DO_2-3-1-5-PUR-3-DGTIC-25</t>
  </si>
  <si>
    <t>Realizar la fase de levantamiento de historias de usuario del Portal Único de Recaudo</t>
  </si>
  <si>
    <t>PY-DO_2-8-1-1-PUR-3-DGRFS-1.1</t>
  </si>
  <si>
    <t>1.1</t>
  </si>
  <si>
    <t xml:space="preserve">Validar las historias de usuario propuestas por el desarrollador de la aplicación en su  Fase 3 </t>
  </si>
  <si>
    <t xml:space="preserve">
* Historias de usuario validadas y aprobadas
</t>
  </si>
  <si>
    <t>PY-DO_2-3-1-5-PUR-3-DGTIC-26</t>
  </si>
  <si>
    <t>Realizar el desarrollo de las historias de usuario del Portal Único de Recaudo - Hito 1</t>
  </si>
  <si>
    <t>PY-DO_2-3-1-5-PUR-3-DGTIC-27</t>
  </si>
  <si>
    <t>Realizar el desarrollo de las historias de usuario del Portal Único de Recaudo - Hito 2</t>
  </si>
  <si>
    <t>PY-DO_2-8-2-1-PUR-3-DGRFS-1.2</t>
  </si>
  <si>
    <t>1.2</t>
  </si>
  <si>
    <t>2. Pruebas de desarrollo por fases</t>
  </si>
  <si>
    <t>Realizar pruebas funcionales al desarrollo del proyecto de recaudo electrónico</t>
  </si>
  <si>
    <t xml:space="preserve">* Documento soporte con las pruebas funcionales  del PUR a satisfacción
</t>
  </si>
  <si>
    <t>3. Puesta en producción del sistema electrónico de recaudo y estabilización por fases</t>
  </si>
  <si>
    <t>Disponer en fase de producción el sistema electrónico de recaudo en su fase 2</t>
  </si>
  <si>
    <t>* Portal de recaudo en la fase 2 implementado</t>
  </si>
  <si>
    <t>PY-DO_2-8-2-1-PUR-4-DGRFS-1.3</t>
  </si>
  <si>
    <t>1.3</t>
  </si>
  <si>
    <t>Realizar seguimiento a la ejecución del proyecto y consecución de los productos-PUR</t>
  </si>
  <si>
    <t xml:space="preserve">* Documento de monitoreo y control de la ejecución del proyecto PUR  elaborados
</t>
  </si>
  <si>
    <t>PY-DO_2-3-1-5-PUR-5-DGTIC-28</t>
  </si>
  <si>
    <t>Realizar el despliegue en ambiente de producción del Portal Único de Recaudo</t>
  </si>
  <si>
    <t>Sistema de información en producción PUR Fase 3</t>
  </si>
  <si>
    <t>PY-DO_2-8-1-1-PUR-3-DGRFS-1-3</t>
  </si>
  <si>
    <t>5. Documentación del SIGI actualizada por fases</t>
  </si>
  <si>
    <t>Cierre</t>
  </si>
  <si>
    <t>Realizar la actualización de la documentación del SIGI de acuerdo con los desarrollos ejecutados en la fase 02</t>
  </si>
  <si>
    <t>* Documentación actualizada de lo desarrollado en aplicativo cargado en Eureka</t>
  </si>
  <si>
    <t>EST-GM_1-1-1-3---DOP-21</t>
  </si>
  <si>
    <t>Grupo de Gestión de Reconocimientos</t>
  </si>
  <si>
    <t>Liquidación y reconocimiento para la prestación de los servicios en salud</t>
  </si>
  <si>
    <t>GM_1</t>
  </si>
  <si>
    <t>Fortalecer las gestiones de presupuesto, relaciones interinstitucionales y pagos mediante la optimización de la estructura orgánica, la gestión de consecución de recursos, el desarrollo e implementación de validaciones y/o auditorías aleatorias, según corresponda, el giro oportuno y el seguimiento a los recursos con el fin de contribuir a la sostenibilidad, saneamiento y continuidad del sistema de salud con transparencia, integridad, eficiencia y eficacia.</t>
  </si>
  <si>
    <t>1. Fortalecer el mecanismo de giro directo a toda la red de prestadores y proveedores del sistema de salud hasta llegar a ser el pagador único con el fin de contribuir al flujo de los recursos de manera oportuna</t>
  </si>
  <si>
    <t>Líder de DLYG y DOP</t>
  </si>
  <si>
    <t>1. Herramienta tecnológica para programación y ejecución de giro directo (Reclamaciones fase III)</t>
  </si>
  <si>
    <t>GD</t>
  </si>
  <si>
    <t>Lorena Amézquita</t>
  </si>
  <si>
    <t>PY-DO_2-3-1-5-GD-3-DGTIC-29</t>
  </si>
  <si>
    <t>Realizar la fase de levantamiento de historias de usuario de Giro Directo (Reclamaciones Fase III)</t>
  </si>
  <si>
    <t>Historias de usuario desarrollada Fase Levantamiento</t>
  </si>
  <si>
    <t>PY-DO_2-3-1-5-GD-3-DGTIC-30</t>
  </si>
  <si>
    <t>Realizar el desarrollo de las de historias de usuario de Giro Directo - Hito 1 (Reclamaciones Fase III)</t>
  </si>
  <si>
    <t>Historias de usuario desarrolladas Hito 1</t>
  </si>
  <si>
    <t>PY-DO_2-3-1-5-GD-3-DGTIC-31</t>
  </si>
  <si>
    <t>Realizar el desarrollo de las de historias de usuario de Giro Directo - Hito 2 (Reclamaciones Fase III)</t>
  </si>
  <si>
    <t>Historias de usuario desarrolladas Hito 2</t>
  </si>
  <si>
    <t>EST-GM_1-1-1-3---DOP-22</t>
  </si>
  <si>
    <t>(Valores reconocidos a través del mecanismo del giro directo durante el periodo anual / Valores de giro directo programados por las EPS para el mismo periodo.)*100</t>
  </si>
  <si>
    <t>PY-GM_1-1-1-3-GD-3-DLYG-1</t>
  </si>
  <si>
    <t>Realizar las pruebas funcionales del módulo de reportes en la herramienta de Giro Directo</t>
  </si>
  <si>
    <t xml:space="preserve"> - Documento con la especificaciones funcionales del módulo de reportes enviada a la DGTIC
- Documento soporte de las pruebas funcionales del cubo de información para el análisis de datos del giro directo a satisfacción</t>
  </si>
  <si>
    <t>Porcentaje de cumplimiento de las actividades definidas para la entrega del módulo de reportes de giro directo</t>
  </si>
  <si>
    <t>(Número de actividades realizadas según el cronograma / Número de actividades definidas en el cronograma ) * 100</t>
  </si>
  <si>
    <t>PY-GM_1-1-1-3-GD-4-DLYG-2</t>
  </si>
  <si>
    <t>Realizar informe de monitoreo y control del proyecto ( descuentos a IPS/EPS incorporado en el aplicativo de Giro Directo)</t>
  </si>
  <si>
    <t xml:space="preserve"> - Documento de monitoreo y control con la especificaciones funcionales del módulo de descuentos en el aplicativo de giro directo 
- Documento soporte de las pruebas funcionales</t>
  </si>
  <si>
    <t>Porcentaje de cumplimiento de las actividades definidas para la entrega del módulo de descuentos en el aplicativo de giro directo</t>
  </si>
  <si>
    <t>PY-DO_2-3-1-5-GD-5-DGTIC-32</t>
  </si>
  <si>
    <t>Realizar el despliegue en ambiente de producción de Giro Directo (Reclamaciones Fase III)</t>
  </si>
  <si>
    <t>EST-GM_1-1-2-3---DOP-18</t>
  </si>
  <si>
    <t>2. Herramienta tecnológica para programación y ejecución de giro directo (Presupuestos Máximos y Recobros)</t>
  </si>
  <si>
    <t>Acompañar el levantamiento de las historias de usuarios</t>
  </si>
  <si>
    <t>1) Historias de usuarios elaboradas y entregadas a DGTIC</t>
  </si>
  <si>
    <t xml:space="preserve">Porcentaje de historias de usuario elaboradas en el periodo
</t>
  </si>
  <si>
    <t xml:space="preserve"># de historia de usuario elaboradas en el periodo /# de historia de usuario  programadas en el periodo
</t>
  </si>
  <si>
    <t>Realizar la fase de levantamiento de historias de usuario de Giro Directo (Presupuestos Máximos y Recobros)</t>
  </si>
  <si>
    <t>Realizar el desarrollo de las de historias de usuario de Giro Directo - Hito 1 (Presupuestos Máximos y Recobros)</t>
  </si>
  <si>
    <t>Realizar el desarrollo de las de historias de usuario de Giro Directo - Hito 2 (Presupuestos Máximos y Recobros)</t>
  </si>
  <si>
    <t>EST-GM_1-1-2-3---DOP-18.1</t>
  </si>
  <si>
    <t>18.1</t>
  </si>
  <si>
    <t xml:space="preserve">Elaborar documento que de cuenta del resultado de las pruebas </t>
  </si>
  <si>
    <t xml:space="preserve">Documento del resultado de las pruebas </t>
  </si>
  <si>
    <t>Realizar el despliegue en ambiente de producción de Giro Directo (Presupuestos Máximos y Recobros)</t>
  </si>
  <si>
    <t>PY-GM_1-5-2-3-GD-2-DLYG-5</t>
  </si>
  <si>
    <t>Operaciones de fortalecimiento financiero para actores del Sistema de Salud</t>
  </si>
  <si>
    <t>Subdirector de Garantías</t>
  </si>
  <si>
    <t xml:space="preserve">Herramienta Tecnológica para la programación y ejecución y seguimiento de mecanismos de financiación del SGSSS Fase II </t>
  </si>
  <si>
    <t>Documento que contenga el cronograma del proyecto modulo OFAS.</t>
  </si>
  <si>
    <t>Avance en el desarrollo de la herramienta tecnológica</t>
  </si>
  <si>
    <t>(Número de actividades ejecutadas según el cronograma / Número total de actividades definidos en el cronograma ) * 100</t>
  </si>
  <si>
    <t>Realizar la fase de levantamiento de historias de usuario de Giro Directo OFAS</t>
  </si>
  <si>
    <t>PY-GM_1-1-1-3-GD-4-DLYG-5_1</t>
  </si>
  <si>
    <t>Validar las historias de usuario</t>
  </si>
  <si>
    <t>Historias de usuario revisadas y aprobadas</t>
  </si>
  <si>
    <t>% Historias de usuario revisadas y aprobadas</t>
  </si>
  <si>
    <t># Historias de usuario revisadas y aprobadas / Historias de usuario entregadas para revisión y aprobación</t>
  </si>
  <si>
    <t>Realizar el desarrollo de las de historias de usuario de Giro Directo - Hito 1 OFAS</t>
  </si>
  <si>
    <t>Realizar el desarrollo de las de historias de usuario de Giro Directo - Hito 2</t>
  </si>
  <si>
    <t>PY-GM_1-5-2-3-GD-3-DLYG-5</t>
  </si>
  <si>
    <t>Herramienta Tecnológica para la programación y ejecución y seguimiento de mecanismos de financiación del SGSSS Fase II</t>
  </si>
  <si>
    <t>Realizar pruebas funcionales al desarrollo del modulo OFAS desde el punto de vista funcional.</t>
  </si>
  <si>
    <t>Documento soporte que contenga el resultado de las pruebas funcionales realizadas y certificación de las mismas.</t>
  </si>
  <si>
    <t>Elaborar Manual de usuario</t>
  </si>
  <si>
    <t>Documento Manual de usuario para la programación, ejecución y seguimiento de mecanismos de financiación del SGSSS</t>
  </si>
  <si>
    <t>PY-GM_1-5-2-3-GD-4-DLYG-5</t>
  </si>
  <si>
    <t>Realizar informe de monitoreo y control del proyecto OFAS</t>
  </si>
  <si>
    <t>Documento de monitoreo y control de la ejecución del proyecto OFAS elaborado.</t>
  </si>
  <si>
    <t>Realizar el despliegue en ambiente de producción de Giro Directo OFAS</t>
  </si>
  <si>
    <t>EST-GM_1-2-1-4---DOP-6</t>
  </si>
  <si>
    <t>2. Optimizar el proceso de verificación de recobros y reclamaciones</t>
  </si>
  <si>
    <t>Líder de la DOP</t>
  </si>
  <si>
    <t>1. Actos administrativos expedidos</t>
  </si>
  <si>
    <t>Proyectar la propuesta de los Actos Administrativos que reglamentan la operación de la Administradora de los Recursos del Sistema General de Seguridad Social en Salud -ADRES y remitir a la Oficina Asesora Jurídica la proyección de los actos administrativos para su revisión y aprobación</t>
  </si>
  <si>
    <t>1. Proyecto de Actos Administrativos elaborados
2. Proyecto de Actos Administrativos con visto bueno de la OAJ.</t>
  </si>
  <si>
    <t>1 - 2. Porcentaje de  Actos administrativos proyectados y con VoBo de la OAJ
3. Eficacia de productos optimización proceso verificación y reconocimiento de recobros y reclamaciones</t>
  </si>
  <si>
    <t xml:space="preserve">1. # de actos administrativos proyectados/# de actos administrativos requeridos en elaborar.
2. # de actos administrativos con visto bueno de la OAJ/# de actos administrativos remitidos a la OAJ para su revisión.
3. % peso porcentual de actos administrativos expedidos en el periodo anual + % peso porcentual de la herramienta tecnológica SIA implementada en el periodo anual + % peso porcentual documentación actualizada en el periodo anual 
</t>
  </si>
  <si>
    <t>1. 100%
2. 100%
3. 26%</t>
  </si>
  <si>
    <t>EST-GM_1-2-1-4---DOP-6.1</t>
  </si>
  <si>
    <t>6.1</t>
  </si>
  <si>
    <t>Expedir los Actos Administrativos que reglamentan la operación de la Administradora de los Recursos del Sistema General de Seguridad Social en Salud -ADRES</t>
  </si>
  <si>
    <t>Actos Administrativos Publicados.</t>
  </si>
  <si>
    <t>1. Porcentaje de  Actos administrativos publicados
2. Eficacia de productos optimización proceso verificación y reconocimiento de recobros y reclamaciones</t>
  </si>
  <si>
    <t xml:space="preserve">1. # de Actos Administrativos publicados/ # de actos administrativos suscritos.
2. % peso porcentual de actos administrativos expedidos en el periodo anual + % peso porcentual de la herramienta tecnológica SIA implementada en el periodo anual + % peso porcentual documentación actualizada en el periodo anual </t>
  </si>
  <si>
    <t>1. 100%
2. 26%</t>
  </si>
  <si>
    <t>EST-GM_1-2-2-4-SIA-1-DOP-13</t>
  </si>
  <si>
    <t>2. Herramienta tecnológica Sistema integrado de auditoría SIA implementada</t>
  </si>
  <si>
    <t>SIA</t>
  </si>
  <si>
    <t xml:space="preserve">1. Inicio </t>
  </si>
  <si>
    <t xml:space="preserve">Elaborar y formalizar el acta de constitución del proyecto </t>
  </si>
  <si>
    <t>Yasmin Escamilla Badillo Badillo</t>
  </si>
  <si>
    <t>Acta de constitución del proyecto</t>
  </si>
  <si>
    <t>N.A.</t>
  </si>
  <si>
    <t>EST-GM_1-2-2-4-SIA-2-DOP-14</t>
  </si>
  <si>
    <t>Elaborar los planes del proyecto:
Project chárter
Alcance
Cronograma
Costos
Riesgos
Comunicaciones
Adquisiciones</t>
  </si>
  <si>
    <t>Documentos de Planificación del Proyecto (Cronograma, Plan de riesgos, plan de costos, Project chárter etc.)</t>
  </si>
  <si>
    <t>Planes del Proyecto</t>
  </si>
  <si>
    <t>No. de planes entregados/No. de planes requeridos según metodología PMI ADRES</t>
  </si>
  <si>
    <t>EST-GM_1-2-2-4-SIA-3-DOP-15</t>
  </si>
  <si>
    <t>Acompañar el levantamiento de historias de usuario  con la DGTIC , revisarlas y aprobarlas</t>
  </si>
  <si>
    <t>Historia de usuarios revisadas y  aprobadas.</t>
  </si>
  <si>
    <t xml:space="preserve">Seguimiento  trimestral del desempeño del producto según   entregables </t>
  </si>
  <si>
    <t xml:space="preserve"># productos entregables realizados aprobados y en pre producción /# de productos planeados para el proyecto 
</t>
  </si>
  <si>
    <t>PY-DO_2-3-1-5-SIA-3-DGTIC-33</t>
  </si>
  <si>
    <t>Realizar la fase de levantamiento de historias de usuario de SIA</t>
  </si>
  <si>
    <t>PY-DO_2-3-1-5-SIA-3-DGTIC-34</t>
  </si>
  <si>
    <t>Realizar el desarrollo de las de historias de usuario de SIA - Hito 1</t>
  </si>
  <si>
    <t>EST-GM_1-2-2-4-SIA-3-DOP-15.1</t>
  </si>
  <si>
    <t>15.1</t>
  </si>
  <si>
    <t>líder de la DOP</t>
  </si>
  <si>
    <t>0,2</t>
  </si>
  <si>
    <t>Realizar el seguimiento al desarrollo de las historias de usuarios -Hito 1</t>
  </si>
  <si>
    <t xml:space="preserve">Memorando de seguimiento mensual del avance al desarrollo de las historias de usuario </t>
  </si>
  <si>
    <t>EST-GM_1-2-2-4-SIA-3-DOP-15.2</t>
  </si>
  <si>
    <t>15.2</t>
  </si>
  <si>
    <t>Realizar la revisión y aprobación de los entregables del Hito 1</t>
  </si>
  <si>
    <t>Informe de pruebas funcionales de los entregables de las historias de usuario desarrollada por DGTIC dentro del Hito 1.</t>
  </si>
  <si>
    <t>PY-DO_2-3-1-5-SIA-3-DGTIC-35</t>
  </si>
  <si>
    <t>Realizar el desarrollo de las de historias de usuario de SIA - Hito 2</t>
  </si>
  <si>
    <t>EST-GM_1-2-2-4-SIA-3-DOP-15.3</t>
  </si>
  <si>
    <t>15.3</t>
  </si>
  <si>
    <t>Realizar el seguimiento al desarrollo de las historias de usuarios -Hito 2</t>
  </si>
  <si>
    <t xml:space="preserve">Memorando de seguimiento mensual  del avance al desarrollo de las historias de usuario </t>
  </si>
  <si>
    <t>EST-GM_1-2-2-4-SIA-3-DOP-15.4</t>
  </si>
  <si>
    <t>15.4</t>
  </si>
  <si>
    <t>Realizar la revisión y aprobación de los entregables del Hito 2</t>
  </si>
  <si>
    <t>EST-GM_1-2-2-4-SIA-3-DG-15</t>
  </si>
  <si>
    <t>Actualizar el visor o tablero de reclamaciones  incluyendo herramientas de comparación con facturas y documentos PDF enriquecidos</t>
  </si>
  <si>
    <t>Visor o tablero de reclamaciones, incluyendo herramientas de comparación con facturas y documentos PDF enriquecidos</t>
  </si>
  <si>
    <t>Porcentaje de avance del visor de reclamaciones implementado</t>
  </si>
  <si>
    <t>( # actividades del diseño del visor de reclamaciones implementadas / # reclamaciones del visor de reclamaciones diseñadas)*100</t>
  </si>
  <si>
    <t>EST-GM_1-2-2-4-SIA-3-DG-16</t>
  </si>
  <si>
    <t>Gestionar la interoperabilidad con bases de datos externas priorizadas por la Dirección General</t>
  </si>
  <si>
    <t>Consulta externa con bases de datos externas priorizadas por la Dirección General interoperables</t>
  </si>
  <si>
    <t>Porcentaje de interoperabilidad logrado</t>
  </si>
  <si>
    <t>( # Bases con interoperabilidad / # Bases con interoperabilidad planeada)×100</t>
  </si>
  <si>
    <t>EST-GM_1-2-2-4-SIA-3-DG-17</t>
  </si>
  <si>
    <t>Desarrollar herramientas de trabajo (Aplicaciones,  servicios digitales, tableros, bases de datos) para mejoramiento de proceso de auditoría de reclamaciones</t>
  </si>
  <si>
    <t>Herramientas de Trabajo (Aplicaciones,  servicios digitales, tableros, bases de datos) de proceso de auditoría de reclamaciones desarrolladas</t>
  </si>
  <si>
    <t>EST-GM_1-2-2-4-SIA-3-DG-18</t>
  </si>
  <si>
    <t>Crear mínimos productos viables para mejoramiento de proceso de auditoría que empleen analítica avanzada y uso de inteligencia artificial</t>
  </si>
  <si>
    <t>Prototipos modulares, parametrizables e incorporables al proyecto SIA</t>
  </si>
  <si>
    <t>PY-GM_1-2-2-4--4-DG-22</t>
  </si>
  <si>
    <t>Realizar monitoreo de los productos entregados en el Proyecto SIA</t>
  </si>
  <si>
    <t>Informe de Monitoreo SIA</t>
  </si>
  <si>
    <t>PY-DO_2-3-1-5-SIA-5-DGTIC-36</t>
  </si>
  <si>
    <t>Realizar el despliegue en ambiente de producción de SIA</t>
  </si>
  <si>
    <t>SF-Seleccione el producto-S-N-4---DOP-11.1</t>
  </si>
  <si>
    <t>3. Documentación actualizada de acuerdo con los actos administrativos expedidos y la herramienta tecnológica implementada</t>
  </si>
  <si>
    <t>Realizar las actualizaciones relacionadas con la planeación estratégica de la DOP, socializarlos y divulgarlos</t>
  </si>
  <si>
    <t xml:space="preserve"> Documentos de los procesos de la DOP actualizados de acuerdo con la normatividad vigente, socializados y divulgados
</t>
  </si>
  <si>
    <t xml:space="preserve">1. Porcentaje  de Cumplimiento de las actividades de seguimiento, reporte y/o actualización
2. Eficacia de productos optimización proceso verificación y reconocimiento de recobros y reclamaciones
</t>
  </si>
  <si>
    <t>1. (No. de actividades ejecutadas en el mes/No. de actividades de seguimiento, reporte y/o actualización  programadas )*100
2. % peso porcentual de actos administrativos expedidos en el periodo anual + % peso porcentual de la herramienta tecnológica SIA implementada en el periodo anual + % peso porcentual documentación actualizada en el periodo anual</t>
  </si>
  <si>
    <t>EST-GM_1-3-1-3---DLYG-6</t>
  </si>
  <si>
    <t xml:space="preserve">3. Implementar los mecanismos que contribuyan al saneamiento de los pasivos del sistema de salud </t>
  </si>
  <si>
    <t>1. Gestión para la consecución de recursos realizada para el reconocimiento de pruebas COVID-19 realizadas en el marco de la emergencia sanitaria</t>
  </si>
  <si>
    <t>Gestionar recursos para el reconocimiento de pruebas Covid-19 ante el MHCP</t>
  </si>
  <si>
    <t>Resolución con los montos a reconocer como deuda pública por concepto de pruebas de búsqueda, tamizaje y diagnóstico de SARS CoV2 - COVID-19</t>
  </si>
  <si>
    <t>Gestión para la consecución de recursos</t>
  </si>
  <si>
    <t>(Valor total de Resoluciones ejecutadas / Valor total de validaciones recursos MHCP ) * 100</t>
  </si>
  <si>
    <t>EST-GM_1-3-2-3---DLYG-7</t>
  </si>
  <si>
    <t>2. Reportes de pruebas COVID-19 en estado validados</t>
  </si>
  <si>
    <t xml:space="preserve">Realizar validaciones para el reconocimiento de pruebas COVID-19 </t>
  </si>
  <si>
    <t>Documento que contenga las Ordenación del gasto del reconocimiento de pruebas COVID-19</t>
  </si>
  <si>
    <t xml:space="preserve"> Ordenación de Gasto de pruebas COVID-19</t>
  </si>
  <si>
    <t>EST-GM_1-4-2-3---DLYG-9</t>
  </si>
  <si>
    <t>Grupo de Reintegro de Recursos</t>
  </si>
  <si>
    <t>4. Optimizar las auditorias de recursos reconocidos sin justa causa por concepto de UPC</t>
  </si>
  <si>
    <t>Aplicativo Fase II implementado</t>
  </si>
  <si>
    <t xml:space="preserve">Certificar pruebas del aplicativo de reintegros Etapa III </t>
  </si>
  <si>
    <t>Aplicativo de reintegro de recursos con certificación de pruebas funcionales</t>
  </si>
  <si>
    <t>EST-GM_1-4-2-3---DLYG-9-1</t>
  </si>
  <si>
    <t>1. Aplicativo estabilizado</t>
  </si>
  <si>
    <t>Generar plan de trabajo Fase 3</t>
  </si>
  <si>
    <t>Plan de trabajo de la Fase 3 aplicativo de reintegros</t>
  </si>
  <si>
    <t>EST-GM_1-4-1-3---DLYG-10</t>
  </si>
  <si>
    <t>Estabilizar la puesta en producción de lo certificado en pruebas de la vigencia 2024 para el aplicativo de reintegros ( ajustes de acuerdo con validaciones)</t>
  </si>
  <si>
    <t>Aplicativo de reintegros de reintegro de recursos estabilizado de acuerdo con lo recibido en la vigencia 2024 - Acta de aceptación de entregables</t>
  </si>
  <si>
    <t xml:space="preserve">Porcentaje de cumplimiento de las actividades definidas para la estabilización </t>
  </si>
  <si>
    <t>(Número de auditorías estabilizadas / Número de auditorias ejecutadas en la vigencia) * 100</t>
  </si>
  <si>
    <t>SF-GM_1-4-1-3---DLYG-11</t>
  </si>
  <si>
    <t>Realizar las verificaciones al reconocimiento en servicios de salud planeadas para la vigencia 2025</t>
  </si>
  <si>
    <t>Solicitudes de aclaración , informes y Actos administrativos que soporten el cumplimiento del procedimiento de reintegros de recursos y la recuperación de los mismos.</t>
  </si>
  <si>
    <t>Porcentaje de recursos recuperados por la figura jurídica de la compensación de recursos, con acto administrativo en firme, respecto al valor a reintegrar no aceptado por la EPS, con acto administrativo en firme del régimen contributivo y subsidiado</t>
  </si>
  <si>
    <t>(Valor recuperado por la figura jurídica de la compensación de recursos, con acto administrativo en firme del régimen contributivo y subsidiado
/ 
Valor a reintegrar no aceptado por la EPS, con acto administrativo en firme del régimen contributivo y subsidiado) *100</t>
  </si>
  <si>
    <t>Realizar estudios económicos para la acción sectorial</t>
  </si>
  <si>
    <t>Boletín con estudios económicos elaborado</t>
  </si>
  <si>
    <t>Porcentaje de cumplimiento de los boletines definidos por la DLYG</t>
  </si>
  <si>
    <t>(Número de boletines realizados en el tiempo establecido  / Número de boletines  definidos para la vigencia 2025  ) * 100</t>
  </si>
  <si>
    <t>SF-GM_1-5-1-2-No aplica-3-DLYG-12</t>
  </si>
  <si>
    <t xml:space="preserve">5. Coadyuvar la financiación para ejecutar las operaciones de financiamiento autorizadas por la ley para brindar liquidez a los actores del sector de salud de acuerdo con la disponibilidad presupuestal </t>
  </si>
  <si>
    <t>1. Informe de ejecución de los  recursos presupuestados en la vigencia</t>
  </si>
  <si>
    <t>Gestionar recursos para desarrollar mecanismos de operaciones de financiamiento</t>
  </si>
  <si>
    <t xml:space="preserve">Informe de ejecución de los recursos presupuestados en la vigencia. </t>
  </si>
  <si>
    <t>(Valor del recurso ejecutado para realizar las operaciones de financiamiento durante el periodo anual/Valor del recurso apropiado para realizar las operaciones de financiamiento durante el periodo anual)*100</t>
  </si>
  <si>
    <t>EST-GM_2-1-1-5---OAPCR -3</t>
  </si>
  <si>
    <t>GM_2</t>
  </si>
  <si>
    <t>Consolidar la gestión de riesgos de la entidad mediante la implementación de un modelo integral que permita la detección temprana de posibles eventos y el tratamiento de los riesgos que puedan afectar el cumplimiento de los objetivos institucionales, la toma de decisiones oportuna y/o la sostenibilidad del sistema de salud.</t>
  </si>
  <si>
    <t>1. Implementar el modelo integral de gestión de riesgos a través de la metodología de Gobierno, Riesgo y Cumplimiento GRC</t>
  </si>
  <si>
    <t>Líder de la OAPCR</t>
  </si>
  <si>
    <t>1. Modelo GRC- Puesto en marcha</t>
  </si>
  <si>
    <t>Implementar el modelo GRC de acuerdo con el cronograma de ejecución de actividades</t>
  </si>
  <si>
    <t>Matrices de Riesgos aplicables para la Entidad elaboradas</t>
  </si>
  <si>
    <t>(Productos desarrollados en el periodo anual - GRC/Productos planeados para el cuatrienio - GRC)*100</t>
  </si>
  <si>
    <t>Construcción del mapa de riesgos de corrupción</t>
  </si>
  <si>
    <t>Deissy Pulido Rosas</t>
  </si>
  <si>
    <t>Jaime Guillermo Castro Ramírez</t>
  </si>
  <si>
    <t>Recurso humano para monitoreo SARLAFT (En proceso de contratación)</t>
  </si>
  <si>
    <t>Elaborar el perfil de riesgo inherente de LAFT</t>
  </si>
  <si>
    <t>Mapa de riesgos inherente de LAFT  elaborado</t>
  </si>
  <si>
    <t>EST-GM_2-1-1-5---OAPCR -73</t>
  </si>
  <si>
    <t>Elaborar un Plan de Gestión de Riesgos de Proyectos</t>
  </si>
  <si>
    <t>Plan de Gestión de Riesgos de Proyectos: Documento que describe el proceso para identificar, evaluar y gestionar riesgos.</t>
  </si>
  <si>
    <t>Porcentaje de avance en el plan de seguimiento a la gestión de riesgos</t>
  </si>
  <si>
    <t>EST-GM_2-1-1-5---OAPCR -74</t>
  </si>
  <si>
    <t>Elaborar Base de Datos o documento que contiene todos los riesgos de Proyectos</t>
  </si>
  <si>
    <t>Registro de Riesgos: Base de datos o documento que contiene todos los riesgos de Proyectos identificados y su estado de gestión.</t>
  </si>
  <si>
    <t>Porcentaje de riesgos documentados en la base de datos de riesgos de proyectos</t>
  </si>
  <si>
    <t>EST-GM_2-2-1-5---OAPCR -1</t>
  </si>
  <si>
    <t xml:space="preserve">2. Definir e implementar la estructura organizacional para la gestión de riesgos </t>
  </si>
  <si>
    <t xml:space="preserve">1.  Estructura de soporte para la gestión de riesgos implementada </t>
  </si>
  <si>
    <t>Adelantar los procesos contractuales requeridos para soportar la estructura de gestión de Riesgos</t>
  </si>
  <si>
    <t xml:space="preserve">Contratos suscritos </t>
  </si>
  <si>
    <t>Eficacia en la implementación de la estructura de soporte a la gestión de riesgos de la ADRES</t>
  </si>
  <si>
    <t>(Productos desarrollados en el periodo anual - GR/Productos planeados para el cuatrienio - GR)*100</t>
  </si>
  <si>
    <t>Política de administración del riesgo de corrupción</t>
  </si>
  <si>
    <t>EST-GM_2-2-1-5---OAPCR -2</t>
  </si>
  <si>
    <t>Ejecutar actividades conducentes para la aprobación de la  Estructura Organizacional  de gestión de riesgos propuesta para la ADRES</t>
  </si>
  <si>
    <t>Actas o certificados de presentación de la propuesta de la estructura organizativa para la gestión de riesgos ante las instancias competentes.</t>
  </si>
  <si>
    <t>EST-GM_2-3-1-5---OAPCR -12</t>
  </si>
  <si>
    <t>3. Fortalecer la gestión de los riesgos financieros de la entidad contribuyendo a la sostenibilidad financiera del sistema de salud</t>
  </si>
  <si>
    <t>Líder de la OAPCR y DGRFS</t>
  </si>
  <si>
    <t>1. Tablero de control de monitoreo y alertas de riesgos financieros</t>
  </si>
  <si>
    <t>Definir los KRIs</t>
  </si>
  <si>
    <t>Documento con KRIs definidos</t>
  </si>
  <si>
    <t>Recurso humano para Riesgos Financieros (En proceso de contratación)</t>
  </si>
  <si>
    <t>Diseñar e implementar el tablero de control para el modelo de GRC</t>
  </si>
  <si>
    <t>Tablero de control diseñado e implementado</t>
  </si>
  <si>
    <t>Porcentaje de KRIs en tablero de control para el modelo GRC</t>
  </si>
  <si>
    <t>KRIs en tablero de control / KRIs definidos</t>
  </si>
  <si>
    <t>EST-GM_2-3-2-5---OAPCR -13</t>
  </si>
  <si>
    <t>2. Modelo de gestión de riesgos financieros aplicados</t>
  </si>
  <si>
    <t>Definir el Modelo de Operación de la segunda línea de defensa para la administración de riesgos financieros</t>
  </si>
  <si>
    <t>Modelo de Operación de la segunda línea de defensa para la administración de riesgos financieros definido</t>
  </si>
  <si>
    <t>Eficacia en el fortalecimiento de la gestión de riesgos financieros de la entidad</t>
  </si>
  <si>
    <t>(Productos desarrollados en el periodo objeto de reporte - RF/Productos planeados para el cuatrienio - RF)*100</t>
  </si>
  <si>
    <t>EST-GM_2-3-2-5---OAPCR -13.1</t>
  </si>
  <si>
    <t>13.1</t>
  </si>
  <si>
    <t>Establecer el Middle office en fase de control y monitoreo del portafolio de inversiones implementado</t>
  </si>
  <si>
    <t>Estructura del Middle Office definida</t>
  </si>
  <si>
    <t>EST-GM_2-3-2-2---DGRFS-6</t>
  </si>
  <si>
    <t>Realizar un diagnóstico integral de los riesgos financieros de la DGRFS  (liquidez, crédito, mercado y operativos) e identificar las fuentes de datos y procesos necesarios para su análisis y monitoreo.</t>
  </si>
  <si>
    <t>Sergio Felipe Clavijo Gómez</t>
  </si>
  <si>
    <t>Documento con el diagnóstico de riesgos financieros.</t>
  </si>
  <si>
    <t>EST-GM_2-3-2-2---DGRFS-6.1</t>
  </si>
  <si>
    <t>Estructurar y realizar pruebas del proceso de gestión de riesgos financieros de la DGRFS.</t>
  </si>
  <si>
    <t>Informe de procesos de gestión de riesgos financieros de la DGRFS estructurados y resultados de la fase piloto</t>
  </si>
  <si>
    <t>EST-GM_2-3-2-2---DGRFS-6.2</t>
  </si>
  <si>
    <t>6.2</t>
  </si>
  <si>
    <t>Ejecutar y optimizar el sistema de gestión de riesgos financieros de la DGRFS</t>
  </si>
  <si>
    <t>Informe de resultados y optimización del sistema de gestión de riesgos financieros de la DGRFS.</t>
  </si>
  <si>
    <t>EST-GM_2-4-1-5---OAPCR -4</t>
  </si>
  <si>
    <t>4. Fortalecer la cultura preventiva de los riesgos</t>
  </si>
  <si>
    <t>Líder de la OAPCR y la DAF</t>
  </si>
  <si>
    <t>1. Programa de concientización de cultura de riesgos definido</t>
  </si>
  <si>
    <t>Elaborar el  programa de promoción de la cultura de riesgos, que combine acciones de divulgación, capacitación, sensibilización y participación, con el objetivo de fortalecer el conocimiento y la conciencia sobre la gestión de riesgos</t>
  </si>
  <si>
    <t>Programa de promoción de la cultura de riesgos aprobado</t>
  </si>
  <si>
    <t>Eficacia en el fortalecimiento de la cultura preventiva de riegos en la ADRES</t>
  </si>
  <si>
    <t>(Número de componentes incluidos en el programa  / Número total de componentes requeridos para el programa)*100</t>
  </si>
  <si>
    <t>Consulta y divulgación</t>
  </si>
  <si>
    <t>Recurso humano para ejecución SARO (En proceso de contratación)</t>
  </si>
  <si>
    <t>Dirección Administrativa y Financiera
Equipo de Comunicaciones</t>
  </si>
  <si>
    <t>Implementar el programa de promoción de la cultura de riesgos, llevando a cabo las actividades planificadas de divulgación, capacitación y sensibilización.</t>
  </si>
  <si>
    <t>*Material de capacitación o de ejecución de la actividad.</t>
  </si>
  <si>
    <t>(# Productos desarrollados, aplicados y apropiados en el periodo  / # Productos planeados para desarrollar, aplicar y apropiar en el periodo)*100</t>
  </si>
  <si>
    <t>*Reporte de asistencia.</t>
  </si>
  <si>
    <t>*Evaluación de conocimiento.</t>
  </si>
  <si>
    <t>Elaborar y socializar el informe final de resultados del programa de promoción de la cultura de riesgos.</t>
  </si>
  <si>
    <t>Informe  final de resultados del programa de promoción de la cultura de riesgos elaborado y socializado</t>
  </si>
  <si>
    <t>EST-GM_2-4-2-5---OAPCR -5</t>
  </si>
  <si>
    <t>2. Campañas preventiva de riesgos</t>
  </si>
  <si>
    <t>Diseñar campaña preventiva de riesgos a los grupos de interés</t>
  </si>
  <si>
    <t>Campaña preventiva de riesgos diseñada</t>
  </si>
  <si>
    <t>EST-GM_2-4-2-5---OAPCR -</t>
  </si>
  <si>
    <t>Ejecutar campaña preventiva de riesgos a los grupos de interés</t>
  </si>
  <si>
    <t>*Material de las socializaciones ejecutadas o actividades desarrolladas en el marco de la campaña.</t>
  </si>
  <si>
    <t>Cobertura de público objetivo en las campañas preventivas de Gestión de Riesgos efectuadas</t>
  </si>
  <si>
    <t>Número de personas a las que se les dirigió la campaña / Número total de personas objetivo</t>
  </si>
  <si>
    <t>*Reportes de asistencia.</t>
  </si>
  <si>
    <t>SF-GI_1-1-1-5---DG-1</t>
  </si>
  <si>
    <t>Proceso Gestión de Comunicaciones</t>
  </si>
  <si>
    <t>Gestión de Comunicaciones</t>
  </si>
  <si>
    <t>GI_1</t>
  </si>
  <si>
    <t>Posicionar a la ADRES frente a los grupos de valor y de interés con reconocimiento nacional y como referente internacional por su eficiencia y transparencia en el manejo de los recursos de la salud, mediante el fortalecimiento y ampliación de instrumentos, medios y canales de participación y la producción de información con valor sobre el gasto en salud para la toma de decisiones del sector, que permita aumentar su confianza y credibilidad en la Entidad.</t>
  </si>
  <si>
    <t>1. Posicionar  a la ADRES como referente nacional e internacional de eficiencia y transparencia en el manejo de los recursos de la salud</t>
  </si>
  <si>
    <t>1. Publicaciones de prensa en pagina web de la ADRES sobre el manejo de los recursos de la salud.</t>
  </si>
  <si>
    <t>Publicar mensualmente en la web el boletín técnico de giros UPC y nota de prensa.</t>
  </si>
  <si>
    <t>Carlos Obregón</t>
  </si>
  <si>
    <t>Boletines publicados y enlaces de las publicaciones en página web</t>
  </si>
  <si>
    <t>Nivel de reconocimiento de la Adres por sus grupos de valor e interés.</t>
  </si>
  <si>
    <t>Número de encuestados que respondieron entre 4 y 5 en la escala de valoración a nivel nacional en el periodo objeto de reporte / Número total de encuestados a nivel nacional en el periodo objeto de reporte ) *Meta de Nivel de reconocimiento de la Adres por sus grupos de valor e interés</t>
  </si>
  <si>
    <t>Boletines de prensa e informativos</t>
  </si>
  <si>
    <t>(Boletines de prensa o informativos ejecutados / Boletines de prensa o informativos solicitados y/o requeridos) * 100</t>
  </si>
  <si>
    <t>Publicar en web mensualmente el boletín técnico de reclamaciones y nota de prensa</t>
  </si>
  <si>
    <t>(Boletines de prensa o informativos ejecutados * Boletines de prensa o informativos solicitados y/o requeridos) * 100</t>
  </si>
  <si>
    <t>EST-GI_1-1-2-5---DG-2</t>
  </si>
  <si>
    <t>2. Notas de prensa y base de datos de periodistas (nacional e internacional divulgadas</t>
  </si>
  <si>
    <t>Realizar notas de prensa divulgadas en la web y compartidas con periodistas, medios de comunicación y gremios del sector salud.</t>
  </si>
  <si>
    <t>Formato de control de solicitudes con las notas divulgadas.</t>
  </si>
  <si>
    <t>Actualizar continuamente la base de datos de periodistas y medios, especialmente que cubren el sector salud.</t>
  </si>
  <si>
    <t>Formato de base de datos en Excel actualizadas por trimestre.</t>
  </si>
  <si>
    <t>Realizar el monitoreo de información de la ADRES generada por medios de comunicación nacionales y locales, así como en redes sociales.</t>
  </si>
  <si>
    <t>Informe trimestral de monitoreo de medios y redes sociales con la información divulgada y menciones de la entidad.</t>
  </si>
  <si>
    <t>(Número total de menciones positivas y neutras de la ADRES / Número total sobre menciones de la ADRES) * 100</t>
  </si>
  <si>
    <t>EST-GI_1-2-1-5---DG-3</t>
  </si>
  <si>
    <t>2. Fortalecer el relacionamiento con los grupos de valor e interés</t>
  </si>
  <si>
    <t>1. Informe ejecutivo con los resultados y análisis de las encuestas</t>
  </si>
  <si>
    <t>Divulgar los encuentros con grupos de valor e interés por solicitud de las áreas a nivel nacional, territorial e Internacional</t>
  </si>
  <si>
    <t>(Número de espacios de diálogo con grupos de valor y de interés realizados / Número de espacios de diálogo con grupos de valor y de interés programados o solicitados) * 100</t>
  </si>
  <si>
    <t>(Número de encuestados que respondieron entre 3 y 5 en la escala de valoración a nivel nacional en el periodo objeto de medición / Número total de encuestados a nivel nacional en el periodo objeto de medición ) * 100</t>
  </si>
  <si>
    <t>Organizar encuentros de posicionamiento y relacionamiento de ADRES con grupos de valor e interés a nivel nacional y regional.</t>
  </si>
  <si>
    <t>Informe ejecutivo del desarrollo de cada encuentro de acciones a grupos de valor</t>
  </si>
  <si>
    <t>EST-GI_1-2-1-5---OAPCR -48</t>
  </si>
  <si>
    <t>Revisar con los responsables de la provisión de los servicios de la ADRES, las encuestas de percepción existentes y ajustarlas de acuerdo con las necesidades</t>
  </si>
  <si>
    <t xml:space="preserve">Encuestas de percepción ajustadas </t>
  </si>
  <si>
    <t>EST-GI_1-2-1-5---OAPCR -49</t>
  </si>
  <si>
    <t>Generar muestras y aplicar las encuestas de percepción de los servicios de la ADRES con los Grupos e Valor y de Interés</t>
  </si>
  <si>
    <t>Muestras generadas de la población</t>
  </si>
  <si>
    <t>Encuestas respondidas por los Grupo de Valor</t>
  </si>
  <si>
    <t>EST-GI_1-2-1-5---OAPCR -50</t>
  </si>
  <si>
    <t>Elaborar un informe de percepción de los Grupo de Valor hacia los servicios que presta la ADRES</t>
  </si>
  <si>
    <t>Informe de percepción de los Grupo de Valor hacia los servicios que presta la ADRES elaborado</t>
  </si>
  <si>
    <t>EST-GI_1-2-1-5---OAPCR -51</t>
  </si>
  <si>
    <t>Socializar el informe de percepción de los Grupos de Valor con los responsables de la provisión de los servicios</t>
  </si>
  <si>
    <t>Informe de percepción de los Grupo de Valor hacia los servicios que presta la ADRES socializado</t>
  </si>
  <si>
    <t>SF-GI_1-2-2-5---DG-4</t>
  </si>
  <si>
    <t>2. estrategias con contenidos multimedia y/o notas de prensa elaboradas</t>
  </si>
  <si>
    <t>Implementar Estrategia de Contenidos multimedia y/o notas de prensa  por los diferentes canales de comunicación.</t>
  </si>
  <si>
    <t>Informe ejecutivo con la relación de los contenidos multimedia y notas de prensa publicadas en los canales de comunicación de la entidad</t>
  </si>
  <si>
    <t>Redes Sociales de la ADRES</t>
  </si>
  <si>
    <t>((Número de usuarios actuales / Número de usuarios iniciales) -1) * 100</t>
  </si>
  <si>
    <t>EST-GI_1-2-2-5---OAPCR -46</t>
  </si>
  <si>
    <t>Estrategia de Rendición de Cuentas y participación Ciudadana aprobado y publicado en página WEB</t>
  </si>
  <si>
    <t>EST-GI_1-2-2-5---OAPCR -47</t>
  </si>
  <si>
    <t>Cronograma Audiencia Pública de Rendición de Cuentas aprobado y publicado en página WEB</t>
  </si>
  <si>
    <t>EST-GI_1-2-2-5---OAPCR -44</t>
  </si>
  <si>
    <t>Informe Rendición de Cuentas Consolidado</t>
  </si>
  <si>
    <t>EST-GI_1-3-1-5---DG-5</t>
  </si>
  <si>
    <t xml:space="preserve">3. Fortalecer la divulgación de la información de calidad y transparencia </t>
  </si>
  <si>
    <t>1. Información sobre los procesos que ejecuta la ADRES para el oportuno pago y transparencia en el manejo de los recursos divulgada</t>
  </si>
  <si>
    <t>Diseñar y divulgar la información referente a los procesos que se deben ejecutar para el pago oportuno y   transparencia en el manejo de los recursos con la creación de contenidos gráficos, audiovisuales y sonoros.</t>
  </si>
  <si>
    <t>Informe ejecutivo con la relación de los contenidos comunicativos realizados.</t>
  </si>
  <si>
    <t>Diálogo de doble vía con la ciudadanía</t>
  </si>
  <si>
    <t>y sus organizaciones</t>
  </si>
  <si>
    <t>Diseñar y ejecutar un plan de pauta en medios de comunicación a nivel nacional, regional y local y redes sociales, para la divulgación de información de la entidad  dirigida a grupos de valor e interés.</t>
  </si>
  <si>
    <t>Informe trimestral sobre la ejecución del plan de pauta publicada en medios y redes sociales.</t>
  </si>
  <si>
    <t>Divulgar la jornada de rendición de cuentas pública de la entidad.</t>
  </si>
  <si>
    <t>Video y publicación del informe de la rendición de cuentas en la página web e intranet. Evidencias de las mesas de trabajo con áreas misionales.</t>
  </si>
  <si>
    <t>Grado de calidad en la divulgación de información</t>
  </si>
  <si>
    <t>( Número de publicaciones en pagina web actualizadas en el periodo anual. / Número total de publicaciones en pagina web en el periodo anual ) * 100</t>
  </si>
  <si>
    <t>SF-GI_1-3-1-5---DG-11</t>
  </si>
  <si>
    <t>Identificar las fuentes de información para:
- Identificación, recaudo y control de fuentes de recursos del Sistema de Salud.
          - Evasión, elusión, anomalías en el recaudo.
- Liquidación y reconocimiento para la prestación de servicios en salud 
           - Calidad de la auditoría:
                       - Reclamaciones, auditoría de campo y reporte mensual.
                       - Recobros
                       - Pmax
                       - entre otros.
- Liquidación y reconocimiento para  el reconocimiento del derecho en salud Régimen Contributivo y Régimen Subsidiado, Excepción.
          - Calidad de la auditoría: 
                       - UPC.
                       - licencias de maternidad y paternidad.                       
                       - incapacidades.
                       - residentes médicos.
                      - entre otros.
- Validaciones y consistencias de datos 
          - Causales de reintegro y optimización de UPC: personas desaparecidas, fallecidas, migrantes y emigrantes.</t>
  </si>
  <si>
    <t>Mapa de fuentes de información.
Documento con el detalle de las fuentes.</t>
  </si>
  <si>
    <t>Porcentaje de Fuentes de información identificadas</t>
  </si>
  <si>
    <t>SF-GI_1-3-1-5---DG-12</t>
  </si>
  <si>
    <t>Realizar análisis de datos inicial e hipótesis.
Definir métodos, metodologías o buenas prácticas para el análisis de la información de acuerdo a los criterios o indicadores de medición establecidos
       - Desviaciones, anomalías, elusión, evasión, cuando aplique.</t>
  </si>
  <si>
    <t xml:space="preserve">Documento técnico con métodos, metodologías o buenas prácticas para el análisis de la información.
</t>
  </si>
  <si>
    <t>Porcentaje de flujo de información implementado según el diseño</t>
  </si>
  <si>
    <t>SF-GI_1-3-1-5---DG-13</t>
  </si>
  <si>
    <t>Establecer, documentar  y mantener las tecnologías y procesos priorizados involucrados en la gestión del dato (Arquitectura)</t>
  </si>
  <si>
    <t>*Documento técnico del proceso de datos implementado. (Pipeline de flujo de datos para la visualización de datos)</t>
  </si>
  <si>
    <t>Porcentaje de funcionalidad del pipeline de flujo de datos</t>
  </si>
  <si>
    <t>SF-GI_1-3-1-5---DG-14</t>
  </si>
  <si>
    <t>Generar plantillas de los tableros priorizados:
- Crear prototipos visuales de los tableros con herramientas.
- Incluir los gráficos, tablas y filtros requeridos según las necesidades.
- Validar el diseño con los usuarios y realizar ajustes según comentarios.</t>
  </si>
  <si>
    <t>Tablero funcional en ambiente de producción.
Manual de usuario y documento técnico del tablero.
Material de capacitación impartida a los usuarios finales.</t>
  </si>
  <si>
    <t>Porcentaje de tableros funcionales implementados</t>
  </si>
  <si>
    <t>(# Tableros implementados / # Tableros proyectados)×100</t>
  </si>
  <si>
    <t>SF-GI_1-4-1-5---DG-6</t>
  </si>
  <si>
    <t>4. Fortalecer la comunicación interna</t>
  </si>
  <si>
    <t>Dirección General y DAF</t>
  </si>
  <si>
    <t xml:space="preserve">1. Campañas y piezas multimedia por correo institucional y fondos de pantalla </t>
  </si>
  <si>
    <t>( Número de solicitudes de comunicaciones internas atendidas en el periodo anual/Número de solicitudes de comunicaciones internas recibidas en el periodo anual ) * 100</t>
  </si>
  <si>
    <t>Informe semestral de implementación de la estrategia de comunicación interna</t>
  </si>
  <si>
    <t>x</t>
  </si>
  <si>
    <t>Realizar encuesta de satisfacción de los diferentes canales de comunicación interna</t>
  </si>
  <si>
    <t xml:space="preserve">Resultados de la encuesta y propuesta de cambios según resultados </t>
  </si>
  <si>
    <t>SF-GI_1-4-2-5---DG-7</t>
  </si>
  <si>
    <t>2. Intranet implementada</t>
  </si>
  <si>
    <t>Administrar, crear y monitorear los contenidos de la intranet</t>
  </si>
  <si>
    <t>SF-GI_1-4-3-5---DG-8</t>
  </si>
  <si>
    <t>3. Boletín sintonía ADRES mejorado</t>
  </si>
  <si>
    <t>Producir y divulgar el boletín a través de correo electrónico masivo.</t>
  </si>
  <si>
    <t>Informe cuatrimestral  de los boletines divulgados</t>
  </si>
  <si>
    <t>(Boletines de prensa e informativos ejecutados/Boletines de prensa e informativos solicitados y/o requeridos)*100</t>
  </si>
  <si>
    <t xml:space="preserve">Realizar cuatrimestralmente encuesta de satisfacción del contenido y periodicidad </t>
  </si>
  <si>
    <t xml:space="preserve">Informe de las encuestas  y propuesta de cambios según resultados </t>
  </si>
  <si>
    <t>EST-GI_1-5-1-5---OAJ-2</t>
  </si>
  <si>
    <t>Grupo de Representación Judicial</t>
  </si>
  <si>
    <t>Gestión jurídica</t>
  </si>
  <si>
    <t>5. Fortalecer las estrategias de defensa de los intereses jurídicos del sector</t>
  </si>
  <si>
    <t>1. Informe semestral cuantitativo y cualitativo de la información generada de los procesos adelantados por la oficina asesora jurídica</t>
  </si>
  <si>
    <t>5. Servicios de Apoyo</t>
  </si>
  <si>
    <t>Recopilar la Información inherente a las obligaciones a su cargo, analizar los datos obtenidos y posteriormente diligenciar la información en las plataformas y bases de datos del Grupo de Representación Judicial.</t>
  </si>
  <si>
    <t>2 entregables / . Informe semestral cuantitativo y cualitativo de la información generada de los procesos adelantados por el Grupo de Representación Judicial</t>
  </si>
  <si>
    <t>Porcentaje de procesos cargados en la plataforma Ekogui // Porcentaje de contestación oportuna de demandas</t>
  </si>
  <si>
    <t>(Número Procesos cargados en la plataforma Ekogui/Número procesos notificados)*100 // (Número Demandas Contestadas Oportunamente/ ( Número demandas notificadas - Número de demandas en término para contestar ) ) *100</t>
  </si>
  <si>
    <t>100% // 100%</t>
  </si>
  <si>
    <t xml:space="preserve">Monitoreo del acceso a la información publica </t>
  </si>
  <si>
    <t>EST-GI_1-5-1-5---OAJ-3</t>
  </si>
  <si>
    <t>Grupo de Acciones Constitucionales y Tutelas</t>
  </si>
  <si>
    <t>Recopilar la Información inherente a las obligaciones a su cargo, analizar los datos obtenidos y posteriormente diligenciar la información en las plataformas y bases de datos del Grupo de Acciones Constitucionales y de Tutela.</t>
  </si>
  <si>
    <t>Informe semestral cuantitativo y cualitativo de la información generada de los procesos adelantados por el Grupo de Acciones Constitucionales y de Tutela</t>
  </si>
  <si>
    <t>Porcentaje de acciones de tutela resueltas.</t>
  </si>
  <si>
    <t>(Número Acciones constitucionales tramitadas/Número Acciones constitucionales radicadas que requieren Trámite)*100</t>
  </si>
  <si>
    <t>EST-GI_1-5-1-5---OAJ-4</t>
  </si>
  <si>
    <t>Grupo de Cobro Coactivo</t>
  </si>
  <si>
    <t>Recopilar la Información inherente a las obligaciones a su cargo, analizar los datos obtenidos y posteriormente diligenciar la información en las  bases de datos del Grupo de Cobro Coactivo</t>
  </si>
  <si>
    <t>2 entregables / . Informe semestral cuantitativo y cualitativo de la información generada de los procesos adelantados por el Grupo de Cobro Coactivo.</t>
  </si>
  <si>
    <t>1. Eficacia en la investigación de bienes de terceros 
2. Gestión Coactiva_Eficacia</t>
  </si>
  <si>
    <t>1. (Número Terceros trasladados para cobro/Número terceros investigados en cobro)*100
2. ( Número de títulos ejecutivos ejecutoriados /Número de mandamientos de pago expedidos ) * 100</t>
  </si>
  <si>
    <t>1. 100% 
2. 100%</t>
  </si>
  <si>
    <t>EST-GI_1-5-1-5---OAJ-5</t>
  </si>
  <si>
    <t>Grupo Prejudicial</t>
  </si>
  <si>
    <t>Recopilar la Información inherente a las obligaciones a su cargo, analizar los datos obtenidos y posteriormente diligenciar la información en las plataformas y bases de datos del Grupo Prejudicial.</t>
  </si>
  <si>
    <t>2 entregables / . Informe semestral cuantitativo y cualitativo de la información generada de los procesos adelantados por el Grupo  Prejudicial.</t>
  </si>
  <si>
    <t>EST-GI_1-5-1-5---OAJ-6</t>
  </si>
  <si>
    <t>Recopilar la Información inherente a las obligaciones a su cargo, analizar los datos obtenidos y posteriormente diligenciar la información en las  bases de datos del equipo de Conceptos.</t>
  </si>
  <si>
    <t>2 entregables / . Informe semestral cuantitativo y cualitativo de la información generada de los procesos adelantados por el equipo de Conceptos</t>
  </si>
  <si>
    <t>Porcentaje de cumplimiento en la elaboración documentos jurídicos</t>
  </si>
  <si>
    <t>(Número de documentos jurídicos realizados en los términos definidos en la ley/Número de documentos jurídicos solicitados)*100</t>
  </si>
  <si>
    <t>EST-GI_1-5-1-5---OAJ-7</t>
  </si>
  <si>
    <t>Recopilar la Información inherente a las obligaciones a su cargo, analizar los datos obtenidos y posteriormente diligenciar la información en las  bases de datos del equipo de Notificaciones.</t>
  </si>
  <si>
    <t>2 entregables / . Informe semestral cuantitativo y cualitativo de la información generada de los procesos adelantados por el equipo de Notificaciones</t>
  </si>
  <si>
    <t>Porcentaje de Notificaciones Realizadas</t>
  </si>
  <si>
    <t>(Número de Actos Notificados / Número de Actos para Notificar)*100</t>
  </si>
  <si>
    <t>SF-GI_1-5-1-5---OAJ-1</t>
  </si>
  <si>
    <t xml:space="preserve">Recopilar los informes de los diferentes grupos y equipos de la Oficina Asesora Jurídica, analizar los datos contenidos en ellos y la información extraída con el fin de construir el informe general de toda la dependencia, realizando los ajustes necesarios para tal fin. </t>
  </si>
  <si>
    <t>2 entregables / . Informe semestral cuantitativo y cualitativo de la información generada de los procesos adelantados por la oficina asesora jurídica</t>
  </si>
  <si>
    <t>Eficacia en la generación y entrega de informes jurídicos cuantitativos y cualitativos</t>
  </si>
  <si>
    <t xml:space="preserve">(Número de informes entregados durante el año objeto de reporte / Número total de informes programados para el cuatrienio) x100							
							</t>
  </si>
  <si>
    <t>SF-GI_1-5-1-5---OAJ-8</t>
  </si>
  <si>
    <t xml:space="preserve">Actualizar la compilación jurídica, según los requerimientos técnicos de contenido y transparencia, así como la actualización del normograma de la Entidad con sus respectivas concordancias, normativas y jurisprudenciales. </t>
  </si>
  <si>
    <t xml:space="preserve">2 entregables / Compilación jurídica de la ADRES actualizada (normograma de la Entidad con sus respectivas concordancias, normativas y jurisprudenciales)  </t>
  </si>
  <si>
    <t>SF-GI_1-5-1-5---OAJ-9</t>
  </si>
  <si>
    <t xml:space="preserve">Actualizar el repositorio de conceptos jurídicos de la Entidad. </t>
  </si>
  <si>
    <t xml:space="preserve">2 entregables / informe de conceptos jurídicos actualizados.  </t>
  </si>
  <si>
    <t>EST-GI_1-6-2-6-N/A-6-DAF-24</t>
  </si>
  <si>
    <t xml:space="preserve">6. Lenguaje incluyente, Desarrollar acciones que faciliten el acceso a la información en un lenguaje claro e incluyente </t>
  </si>
  <si>
    <t>1. Contenidos comunicacionales con componentes de accesibilidad para personas con discapacidad (lengua de señas ) y en lenguas nativas publicados en diferentes canales en internos y externos.</t>
  </si>
  <si>
    <t xml:space="preserve">6. Servicio de Atención al ciudadano </t>
  </si>
  <si>
    <t>Elaborar y publicar  piezas comunicativas para divulgar el compromiso y gestión de la ADRES en relación a contenidos de la entidad  en lenguas nativas colombianas y lengua de señas para facilitar el acceso a la información en un lenguaje claro e incluyente.</t>
  </si>
  <si>
    <t>Martha Ligia Serna</t>
  </si>
  <si>
    <t>Piezas comunicativas publicadas en la página Web, redes sociales y canales de comunicación internos (Boletín Senda, papel tapiz de computadores, correos institucionales)</t>
  </si>
  <si>
    <t>EST-GI_1-6-2-6-N/A-6-DAF-23</t>
  </si>
  <si>
    <t>2. Información en lenguas nativas colombianas (creole, palenquero, romani, Wayuunaiki y Nasa yuwe) y lengua de señas publicada en la pagina web y en redes sociales</t>
  </si>
  <si>
    <t xml:space="preserve">Dar continuidad a la socialización de información  de la ADRES  en lenguas nativas colombianas y lengua de señas  a través de las herramientas dispuestas por la entidad como son el portal Web y redes sociales </t>
  </si>
  <si>
    <t xml:space="preserve">Información publicada en la página y en redes sociales   en lenguas nativas colombianas y lengua de señas  </t>
  </si>
  <si>
    <t>Eficacia en la publicación y socialización de información en Lenguas nativas y lengua de señas</t>
  </si>
  <si>
    <t>(Número de piezas comunicativas en lenguas nativas y lengua de señas publicados en el periodo anual/Número total de piezas comunicativas a traducir en lenguas nativas y lengua de señas en el periodo anual)*100</t>
  </si>
  <si>
    <t>SF-GM_1-S-N-3---DLYG-3</t>
  </si>
  <si>
    <t>Seleccione el producto</t>
  </si>
  <si>
    <t>Validar, liquidar y reconocer la UPC del Régimen Subsidiado</t>
  </si>
  <si>
    <t>Certificación y ordenación del gasto que soporta el cumplimiento de los procedimientos asociados a la validación, liquidación y reconocimiento de la UPC del Régimen Subsidiado</t>
  </si>
  <si>
    <t>Porcentaje de cumplimiento de la certificación y ordenación del gasto de la LMA del Régimen Subsidiado</t>
  </si>
  <si>
    <t>(Número de certificaciones y ordenaciones del gasto del proceso LMA / Cantidad de procesos LMA ejecutados en la vigencia ) * 100</t>
  </si>
  <si>
    <t>SF-Seleccione el producto-S-N-3---DLYG-</t>
  </si>
  <si>
    <t>SF-Seleccione el producto-S-N-3---DLYG-16</t>
  </si>
  <si>
    <t>Grupo de Régimen Contributivo, Especial y de Excepción</t>
  </si>
  <si>
    <t>Validar, liquidar y reconocer derechos a la Salud del  Régimen Contributivo y REE</t>
  </si>
  <si>
    <t>Certificación y ordenación del gasto que soporta el cumplimiento de los procesos asociados a la validación, liquidación y reconocimiento en los procesos de los regímenes contributivo, Especial y Exceptuado.</t>
  </si>
  <si>
    <t>Porcentaje de cumplimiento de la certificación y ordenación del gasto de los procesos de los regímenes contributivo, Especial y Exceptuado.</t>
  </si>
  <si>
    <t>(Número de certificaciones y ordenaciones / Número total de procesos definidos en el cronograma ) * 100</t>
  </si>
  <si>
    <t>SF-Seleccione el producto-S-N-4---DOP-2</t>
  </si>
  <si>
    <t>Adelantar el trámite de auditoria integral a las cuentas de NoPBS, reclamaciones de personas naturales y las de personas jurídicas que no sean auditadas por las firmas externas.</t>
  </si>
  <si>
    <t>Camilo Andrés Plazas
Wilson Rubiel Velázquez</t>
  </si>
  <si>
    <t>Certificaciones de paquetes con resultados de auditoria
Certificación de Calidad de los paquetes tramitados</t>
  </si>
  <si>
    <t>1)Porcentaje de paquetes de reclamaciones con resultados de auditoría persona natural.
2) GM1_2326_IND6
Eficacia en la auditoría de cuentas de reclamaciones
3) Porcentaje de paquetes servicios y tecnologías en salud no PBS con resultados de auditoría validados
4)Porcentaje de cuentas de reclamaciones de personas jurídicas con resultados de auditoría validados
5) GM1_2326_IND7
Eficacia en la auditoría de cuentas de recobros.</t>
  </si>
  <si>
    <t xml:space="preserve">1) Cantidad de paquetes de reclamaciones de personas naturales con resultados de auditoria en el periodo/Cantidad de paquetes de reclamaciones  de personas naturales programados en el periodo.
2)# de cuentas de reclamaciones auditadas en el periodo anual/# de cuentas de reclamaciones radicadas en el periodo anual.
3) Cantidad de cuentas auditadas en términos /Cantidad de cuentas radicadas en el periodo MYT
4)Cantidad de cuentas auditadas en términos
 /Cantidad de cuentas radicadas en el periodo PJ
5) # de cuentas de servicios y tecnologías no financiados con la UPC ni con Presupuestos Máximos auditadas en el periodo anual/# de cuentas de servicios y tecnologías no financiados con la UPC ni con Presupuestos Máximos radicadas en el periodo anual.
</t>
  </si>
  <si>
    <t xml:space="preserve">1) 100%
2) 80%
3) 100%
4) 85%
5) 100%
</t>
  </si>
  <si>
    <t>SF-Seleccione el producto-S-N-1---DOP-3</t>
  </si>
  <si>
    <t>Gestión de los recursos del Sistema de Salud</t>
  </si>
  <si>
    <t>Adelantar las gestiones tendientes a la suscripción de los contratos de transacción en el marco del mecanismo de saneamiento de cuentas NO PBS</t>
  </si>
  <si>
    <t>Contratos de acuerdo de punto final suscritos
Certificación de solicitud de recursos al Ministerio de Hacienda recibida</t>
  </si>
  <si>
    <t xml:space="preserve">Porcentaje del valor transado en el mecanismo de saneamiento de acuerdo de punto final (Articulo 237, Ley 1955 de 2019) </t>
  </si>
  <si>
    <t>Valor aprobado suscrito/Valor aprobado total</t>
  </si>
  <si>
    <t>SF-Seleccione el producto-S-N-1---DOP-7</t>
  </si>
  <si>
    <t xml:space="preserve">Realizar las actuaciones tendientes  al reintegro de recursos de NO PBS y reclamaciones </t>
  </si>
  <si>
    <t>Camilo Andrés Plazas
Lorena Amézquita</t>
  </si>
  <si>
    <t>1)Solicitudes de aclaración
2)Solicitudes de Conceptos Técnicos 
3)Informes de reintegro
4)Actos administrativos que orden reintegro
5)Autos de Cierre
6) cuentas detección de hallazgos
7)Conceptos técnicos emitidos</t>
  </si>
  <si>
    <t xml:space="preserve">1) Solicitudes de aclaración enviadas a terceros.
2) Solicitudes de concepto técnico enviada a GIVAC
3) Informes de reintegro elaborados
4) Actos Administrativos elaborados
5)Autos de cierre elaborados
6) Cuentas con detección de hallazgos.
7) Conceptos técnicos emitidos </t>
  </si>
  <si>
    <t xml:space="preserve">1) # solicitudes de aclaración elaboradas y  enviadas a terceros.
2) # Solicitudes de concepto técnico enviadas al Grupo de Validación de Auditoria de Cuentas.
3) # de informes de reintegro elaborados.
4) # de Actos Administrativos elaborados.
5)# de Autos de cierre elaborados.
6) # cuentas con definición de detección de hallazgos (GVAC)
7)# Conceptos técnicos gestionados (GIVAC)
</t>
  </si>
  <si>
    <t>1)100%
2) 100%
3) 100%
4) 100%
5) 100%
6) 100%
7) 100%</t>
  </si>
  <si>
    <t>SF-Seleccione el producto-S-N-1---DOP-8</t>
  </si>
  <si>
    <t>Realizar las actuaciones administrativas para determinación del deudor</t>
  </si>
  <si>
    <t>Mauricio González</t>
  </si>
  <si>
    <t>Acto Administrativo que imponen la obligación de pago expedido (Constitución del título ejecutivo)</t>
  </si>
  <si>
    <t>Porcentaje de actos administrativos que imponen la obligación de pago en el trimestre</t>
  </si>
  <si>
    <t xml:space="preserve">(# de reclamaciones con Acto Administrativo / # de reclamaciones efectivamente comunicadas) </t>
  </si>
  <si>
    <t>SF-Seleccione el producto-S-N-4---DOP-9</t>
  </si>
  <si>
    <t>Atender todos los requerimientos de información de todos los actores del SGSSS</t>
  </si>
  <si>
    <t xml:space="preserve">Camilo Andrés Plazas
</t>
  </si>
  <si>
    <t>Comunicaciones oficiales enviadas</t>
  </si>
  <si>
    <t>Porcentaje  de Requerimientos de información atendidos oportunamente en el periodo</t>
  </si>
  <si>
    <t># de requerimientos de información atendidos dentro de tiempo/ # de requerimientos de información solicitados en el periodo.
PQRSD_PN_PJ_EPS Requerimientos_ÍAS_RamaLeg_Gobierno
Conceptos Técnicos_OAJ</t>
  </si>
  <si>
    <t>Transparencia pasiva</t>
  </si>
  <si>
    <t>SF-Seleccione el producto-S-N-4---DOP-10</t>
  </si>
  <si>
    <t>Apoyar en la estructuración y supervisión de los contratos de la DOP</t>
  </si>
  <si>
    <t>Diana Delgado</t>
  </si>
  <si>
    <t>1) Modificaciones y actualizaciones del PAA de acuerdo a la necesidad de la DOP
2) Presentaciones de documentación de la etapa precontractual de cada una de las líneas del PAA a la DAF para el perfeccionamiento y materialización de los contratos de prestación de servicios
3) Cuentas de cobro de todos los contratos de prestación de servicios de la DOP revisados y validados en cuanto a cumplimiento para la aprobación del supervisor y cargue de cada una de las cuentas y sus evidencias del SECOP II</t>
  </si>
  <si>
    <t xml:space="preserve">1) Porcentaje de modificaciones del PAA
2)Porcentaje de contratos de la DOP perfeccionados en términos
3)Porcentaje  de cuentas listas para radicar el primer día hábil de cada mes </t>
  </si>
  <si>
    <t xml:space="preserve">1) # de modificaciones realizadas al PAA/# de solicitudes de actualización de PAA de acuerdo con las necesidades de la DOP
2) # de contratos perfeccionados / # de solicitudes de perfeccionamiento de contratos.
3) # de cuentas revisadas para radicación dentro de los cinco primeros días/# de cuentas de total de contratistas de la DOP.
</t>
  </si>
  <si>
    <t>1) 10%
2) 100%
3) 80%</t>
  </si>
  <si>
    <t>SF-Seleccione el producto-S-N-4---DOP-11</t>
  </si>
  <si>
    <t>Adelantar las actividades de seguimiento y reporte relacionadas con la planeación estratégica de la Dirección</t>
  </si>
  <si>
    <t>1. Reporte de Indicadores
2. Reporte de Monitoreo de Riesgos
3. Reporte del avance del PAIA a cargo de la Dirección de Otras Prestaciones.</t>
  </si>
  <si>
    <t>Porcentaje  de Cumplimiento de las actividades de seguimiento, reporte y/o actualización</t>
  </si>
  <si>
    <t xml:space="preserve">No. de actividades ejecutadas en el mes/No. de actividades de seguimiento, reporte y/o actualización  programadas </t>
  </si>
  <si>
    <t>SF-Seleccione el producto-S-N-4---DOP-12</t>
  </si>
  <si>
    <t>Radicación  de las cuentas validadas</t>
  </si>
  <si>
    <t xml:space="preserve">Adelantar las gestiones técnicas y operativas que garanticen las etapas complementarias al trámite de auditoria integral. </t>
  </si>
  <si>
    <t>1. Reclamaciones de personas naturales radicadas.
2. Bases de datos de las etapas complementarias al trámite de auditoria actualizadas</t>
  </si>
  <si>
    <t>1) porcentaje de radicaciones tramitadas dentro de términos de Ley.
2)Porcentaje de requerimiento atendidos por el grupo de ingenieros en el periodo</t>
  </si>
  <si>
    <t>1. # solicitudes de personas naturales con tramite de radicación dentro de los términos / # solicitudes de personas naturales recibidas durante el periodo objeto del reporte
2,. # requerimientos atendidos / # requerimientos solicitados en el periodo</t>
  </si>
  <si>
    <t>1) 80%
2)100%</t>
  </si>
  <si>
    <t>SF-Seleccione el producto-S--4---DOP-19</t>
  </si>
  <si>
    <t>Adelantar la planeación y gestión para el trámite de auditoria integral a las cuentas de reclamaciones de personas jurídicas  realizadas por las firmas externas.</t>
  </si>
  <si>
    <t>Paola Céspedes</t>
  </si>
  <si>
    <t>Cierres de paquetes con resultados de auditoria</t>
  </si>
  <si>
    <t>Porcentaje de paquetes de reclamaciones con resultado de auditoria</t>
  </si>
  <si>
    <t xml:space="preserve"># Paquetes de reclamaciones con cierre / # paquetes con instrucción en el periodo
</t>
  </si>
  <si>
    <t>SF-Seleccione el producto-S--4---DOP-20</t>
  </si>
  <si>
    <t>Grupo de Validación de Resultados de Auditoría</t>
  </si>
  <si>
    <t>Adelantar la supervisión a contrato de interventoría a las firmas que se encargan de efectuar el  trámite de auditoria integral a las cuentas de reclamaciones de personas jurídicas.</t>
  </si>
  <si>
    <t>Certificación de calidad en los resultados de auditoria.
Informes de seguimiento de las obligaciones contractuales de la interventoría.</t>
  </si>
  <si>
    <t xml:space="preserve">1) Porcentaje de certificaciones en el periodo.
2) Informes de seguimiento </t>
  </si>
  <si>
    <t>1. # de paquetes certificados/ # de paquetes cerrados en el periodo
2. Cantidad de informes de seguimientos/Cantidad de periodos objeto de evaluación.</t>
  </si>
  <si>
    <t>1) 100%
2) 100%</t>
  </si>
  <si>
    <t>SF-Seleccione el producto-S--4---DOP-21</t>
  </si>
  <si>
    <t>Priorizar los procedimientos de la DOP que requieren actualización</t>
  </si>
  <si>
    <t xml:space="preserve">Inventario de necesidades de actualización documental correspondientes a los procesos de VALR_VERS </t>
  </si>
  <si>
    <t>SF-Seleccione el producto-S-N-5---DGRFS-2</t>
  </si>
  <si>
    <t>Grupo de Gestión Presupuestal</t>
  </si>
  <si>
    <t>Presupuestar y contabilizar los recursos del Sistema de Salud</t>
  </si>
  <si>
    <t xml:space="preserve">Realizar el seguimiento preciso y detallado al presupuesto de la URA, que permita reaccionar eficientemente ante diferentes adversidades de liquidez. </t>
  </si>
  <si>
    <t>Luz Inés Arboleda</t>
  </si>
  <si>
    <t>* Publicación en página WEB de las ejecuciones presupuestales realizadas durante la vigencia 2025.
* Publicación en página WEB de los Informes de gestión realizados durante la vigencia 2025.</t>
  </si>
  <si>
    <t>SF-Seleccione el producto-S-N-1---DGRFS-3</t>
  </si>
  <si>
    <t>Identificar de manera clara, precisa y eficiente el recaudo de los recursos de la URA.</t>
  </si>
  <si>
    <t>*Tablero de seguimiento al recaudo de los recursos de la URA generados en la vigencia 2025.
*Publicación en página WEB de los Informes mensuales de recaudo generados en la vigencia 2025.
*Publicación den página WEB de los Informes trimestrales de recaudo generados en la vigencia 2025.</t>
  </si>
  <si>
    <t>SF-Seleccione el producto-S-N-5---DGRFS-4</t>
  </si>
  <si>
    <t>Revelar la información financiera de manera fidedigna en los estados de situación financiera de la entidad .</t>
  </si>
  <si>
    <t>Margarita Bravo</t>
  </si>
  <si>
    <t xml:space="preserve">Publicación en página WEB de los EE.FF de la URA realizados en la vigencia 2025.
</t>
  </si>
  <si>
    <t>SF-Seleccione el producto-S-N-2---DGRFS-5</t>
  </si>
  <si>
    <t>Grupo de Gestión de Pago y Portafolio</t>
  </si>
  <si>
    <t>Dispersión de recursos del Sistema de Salud</t>
  </si>
  <si>
    <t>Realizar los giros de manera eficiente, precisa y oportuna, garantizando la gestión óptima de los compromisos financieros de la URA</t>
  </si>
  <si>
    <t>*Tablero de seguimiento a los giros ejecutados durante la vigencia 2025.
*Comprobantes de giro de los diferentes procesos realizados durante la vigencia 2025.
*Seguimiento a ordenaciones de gasto contra el giro realizados durante la vigencia 2025.</t>
  </si>
  <si>
    <t>SF-Seleccione el producto-S-N-5---DAF-1</t>
  </si>
  <si>
    <t>Elaborar y mantener actualizado el informe de las vacantes en la ADRES</t>
  </si>
  <si>
    <t>Informe mensual en formato Excel sobre las vacantes</t>
  </si>
  <si>
    <t>SF-Seleccione el producto-S-N-5---DAF-2</t>
  </si>
  <si>
    <t>Gestión Administrativa</t>
  </si>
  <si>
    <t>Realizar informe mensual de las vacantes provistas en la  entidad.</t>
  </si>
  <si>
    <t xml:space="preserve">Informe mensual con las  vacantes provistas </t>
  </si>
  <si>
    <t>SF-Seleccione el producto-S-N-5---DAF-6</t>
  </si>
  <si>
    <t>Publicar en la web de la entidad el plan  estratégico  de talento  humano</t>
  </si>
  <si>
    <t>Publicación del plan estratégico en la página web de la Entidad.</t>
  </si>
  <si>
    <t>SF-Seleccione el producto-S-N-5-N/A-6-DAF-26</t>
  </si>
  <si>
    <t>Grupo de Gestión Administrativa y Documental</t>
  </si>
  <si>
    <t>Realizar la sistematización de los activos fijos devolutivos y bienes de consumo de propiedad y custodia de la entidad.</t>
  </si>
  <si>
    <t>Juan Carlos Borda</t>
  </si>
  <si>
    <t>1- Inventario sistematizado e individualizado</t>
  </si>
  <si>
    <t>SF-Seleccione el producto-S-N-5-N/A-6-DAF-27</t>
  </si>
  <si>
    <t>Realizar el monitoreo de  condiciones ambientales para el plan de conservación documental</t>
  </si>
  <si>
    <t xml:space="preserve">1 Documento de implementación del plan de conservación documental
2. Reporte condiciones ambientales de las áreas de archivo (Registro fotográfico) 
3. Reporte de limpieza del archivo de gestión (Registro fotográfico) 
4. Listas de asistencia y presentación de capacitación a funcionarios y contratistas de la entidad sobre la implementación del plan de conservación documental
</t>
  </si>
  <si>
    <t>SF-Seleccione el producto-S-N-5-N/A-6-DAF-28</t>
  </si>
  <si>
    <t xml:space="preserve">Realizar capacitaciones dirigida a funcionarios y contratistas sobre manejo de residuos sólidos aprovechables y no aprovechables </t>
  </si>
  <si>
    <t>Listas de asistencia y presentación de capacitación a funcionarios y contratistas de la entidad sobre la manejo de residuos sólidos aprovechables y no aprovechables</t>
  </si>
  <si>
    <t>EST-Seleccione el producto-S-N-5---OAPCR -79</t>
  </si>
  <si>
    <t>Asesorar y acompañar en los Proyectos de la Dirección General y la DOP que le sean asignados.</t>
  </si>
  <si>
    <t>Informe periódico de avance en la gestión por proyecto de la DG y la DOP  como 2a línea de defensa</t>
  </si>
  <si>
    <t>Recurso humano para acompañamiento a proyectos (En proceso de contratación)</t>
  </si>
  <si>
    <t>EST-Seleccione el producto-S-N-5---OAPCR -80</t>
  </si>
  <si>
    <t xml:space="preserve">Asesorar y acompañar a la Dirección General y a la DLYG en los Proyectos que le sean asignados. </t>
  </si>
  <si>
    <t>Informe periódico de avance en la gestión por proyecto de la DG y la DLYG como 2a línea de defensa</t>
  </si>
  <si>
    <t>N,A</t>
  </si>
  <si>
    <t>(En proceso de contratación)</t>
  </si>
  <si>
    <t>EST-Seleccione el producto-S-N-5---OAPCR -81</t>
  </si>
  <si>
    <t xml:space="preserve">Asesorar y acompañar a la Dirección General y a la DGRFS en los Proyectos que le sean asignados. </t>
  </si>
  <si>
    <t>Informe periódico de avance en la gestión por proyecto de la DG y la DGRF como 2a línea de defensa</t>
  </si>
  <si>
    <t>AVANCE DE LA ACTIVIDAD</t>
  </si>
  <si>
    <t>Avance de Estrategias del PEI con acciones del PAIA 2025</t>
  </si>
  <si>
    <t>AVANCE DEL PAIA 2025
PLANES DEL DECRETO 612 DE 2018</t>
  </si>
  <si>
    <r>
      <t xml:space="preserve">Resultado del desarrollo de actividades que se materializan y terminan un proceso, una fase o un proyecto; el cual debe ser verificable y no confundir con el medio. 
En la redacción se debe incluir el resultado esperado como si ya se hubiera ejecutado.  
</t>
    </r>
    <r>
      <rPr>
        <b/>
        <sz val="12"/>
        <color theme="1"/>
        <rFont val="Nunito"/>
      </rPr>
      <t>Ej. Metodología de costo beneficio para depuración contable diseñada. Cuentas saneadas, etc.</t>
    </r>
    <r>
      <rPr>
        <sz val="12"/>
        <color theme="1"/>
        <rFont val="Nunito"/>
      </rPr>
      <t xml:space="preserve">
Se debe tener en cuenta que un producto debe contener como mínimo 2 actividades. 
Cabe aclarar que las actas de reuniones diligenciadas, grabaciones de reuniones, etc. no corresponden a un producto, sino que se convierten en entregables o medios para lograr el producto o resultado final esperado.  
</t>
    </r>
  </si>
  <si>
    <r>
      <t xml:space="preserve">Conjunto de tareas que se ejecutan de manera lógica y secuencial para generar un resultado o producto. Su redacción será con VERBO en infinitivo + el Objeto + condición de calidad. El nombre debe contener como máximo 100 caracteres.
</t>
    </r>
    <r>
      <rPr>
        <b/>
        <sz val="10"/>
        <rFont val="Nunito"/>
      </rPr>
      <t>Ej.: Elaborar el diagnóstico del estado actual del SIGI, conforme a lineamientos definidos para ello.</t>
    </r>
  </si>
  <si>
    <r>
      <t xml:space="preserve">Soporte(s) de la ejecución de la actividad o productos intermedios que contribuyen a la obtención de un producto final o al cumplimiento de fases intermedias. 
Su redacción se debe realizar como si ya se hubiera finalizado. 
</t>
    </r>
    <r>
      <rPr>
        <b/>
        <sz val="10"/>
        <rFont val="Nunito"/>
      </rPr>
      <t>Ej.: Documento elaborado, diagnóstico elaborado, entre otros.</t>
    </r>
  </si>
  <si>
    <r>
      <t xml:space="preserve">DD-MM-AAA en el cual se programa la terminación de la actividad.  
</t>
    </r>
    <r>
      <rPr>
        <b/>
        <sz val="10"/>
        <rFont val="Nunito"/>
      </rPr>
      <t>NOTA: Tener en cuenta que esta fecha no puede superar la vigencia.</t>
    </r>
  </si>
  <si>
    <r>
      <rPr>
        <b/>
        <sz val="11"/>
        <rFont val="Nunito"/>
      </rPr>
      <t xml:space="preserve">N.A: </t>
    </r>
    <r>
      <rPr>
        <sz val="11"/>
        <rFont val="Nunito"/>
      </rPr>
      <t>Significa que no se programaron entregables para el periodo objeto de reporte</t>
    </r>
  </si>
  <si>
    <t>Sistema de información en producción back log</t>
  </si>
  <si>
    <t>Sistema de información en producción ERP</t>
  </si>
  <si>
    <t>Sistema de información en producción PUR</t>
  </si>
  <si>
    <t>Sistema de información en producción giro directo reclamaciones</t>
  </si>
  <si>
    <t>Sistema de información en producción giro directo presupuestos máximos y recobros</t>
  </si>
  <si>
    <t>Sistema de información en producción giro directo OFAS</t>
  </si>
  <si>
    <t>Sistema de información en producción SIA</t>
  </si>
  <si>
    <t>(Número de tareas completadas / Número de tareas planificadas) *100</t>
  </si>
  <si>
    <t>(Número de riesgos documentados  / Número de riesgos identificados) * 100</t>
  </si>
  <si>
    <t>(Número de fuentes identificadas/ Número de Fuentes requeridas​)×100</t>
  </si>
  <si>
    <t>(Número de actividades del flujo de información implementado /  Número actividades del Flujo de información diseñado)×100</t>
  </si>
  <si>
    <t>(Número de componentes diseñados funcionando/ Número componentes funcionales del pipeline deseados) )×100</t>
  </si>
  <si>
    <t xml:space="preserve">Rafael Enrique García Cadavid    </t>
  </si>
  <si>
    <t>87.5%</t>
  </si>
  <si>
    <t>Realizar la propuesta para el seguimiento de proyectos en la entidad</t>
  </si>
  <si>
    <t>Documento(s) e instrumentos que detalla(n) las actividades de seguimiento a proyectos en la entidad</t>
  </si>
  <si>
    <t>Diseñar, implementar y documentar controles de acceso para la seguridad de datos en la Gobernanza de Datos, estableciendo permisos, roles y restricciones que aseguren la protección y el uso autorizado de la información.</t>
  </si>
  <si>
    <t>Implementación de controles de acceso de seguridad documentados y configurados, que regulan y restringen el acceso a los datos, asegurando cumplimiento con los estándares de gobernanza y protección de datos.</t>
  </si>
  <si>
    <t>Desarrollar e implementar un sistema de gestión de registros que permita la administración eficiente y segura de información en múltiples formatos de medios (digital, físico, audiovisual, entre otros), garantizando la trazabilidad, accesibilidad y cumplimiento de estándares de calidad y normatividad aplicable.</t>
  </si>
  <si>
    <t>Documento que describe el sistema de gestión de registros en múltiples formatos de medios (digitales, físicos, audiovisuales, etc.), estableciendo procesos, herramientas y responsabilidades para asegurar la accesibilidad, integridad y trazabilidad de los registros a lo largo de su ciclo de vida.</t>
  </si>
  <si>
    <t>Configurar, optimizar y documentar los ambientes de bases de datos necesarios para el Gobierno de Datos en el proceso de giro directo, asegurando su alineación con los lineamientos del modelo de datos empresarial.</t>
  </si>
  <si>
    <t>Ambientes de bases de datos completamente configurados y documentados, listos para su uso en el Gobierno de Datos.</t>
  </si>
  <si>
    <t>Realizar la migración, replicación y versionamiento de los datos necesarios para el Gobierno de Datos, garantizando su integridad, trazabilidad y cumplimiento con los estándares de calidad y seguridad establecidos.</t>
  </si>
  <si>
    <t>Conjunto de datos migrados, replicados y versionados, documentados y disponibles para su uso en el Gobierno de Datos, asegurando integridad, trazabilidad y calidad.</t>
  </si>
  <si>
    <t>Arquitectura de metadatos implementada y operativa, con modelos, estructuras y herramientas configuradas para catalogar, gestionar y garantizar la trazabilidad de los metadatos en el marco del Gobierno de Datos.</t>
  </si>
  <si>
    <t>Repositorio centralizado de información de metadatos implementado y documentado, diseñado para almacenar, organizar y gestionar metadatos de forma estructurada, asegurando su accesibilidad y trazabilidad en el marco del Gobierno de Datos.</t>
  </si>
  <si>
    <t>Documento de consolidación y control de metadatos, que detalla los procesos, estándares y herramientas para la captura, gestión, actualización y auditoría de metadatos, garantizando su calidad, integridad y alineación con los principios de Gobierno de Datos.</t>
  </si>
  <si>
    <t xml:space="preserve">Elaborar requerimiento de Integración SII ECAT-ERP con la DGTIC 
</t>
  </si>
  <si>
    <t>Julian Buriticá</t>
  </si>
  <si>
    <t xml:space="preserve">Documento de Requerimiento de Integración del SII ECAT y ERP remitido a la DGTIC
</t>
  </si>
  <si>
    <r>
      <t>Porcentaje de historias de usuario</t>
    </r>
    <r>
      <rPr>
        <sz val="12"/>
        <color rgb="FFFF0000"/>
        <rFont val="Nunito"/>
      </rPr>
      <t xml:space="preserve"> o requerimientos  elaborados</t>
    </r>
    <r>
      <rPr>
        <sz val="12"/>
        <rFont val="Nunito"/>
      </rPr>
      <t xml:space="preserve"> en el periodo.</t>
    </r>
  </si>
  <si>
    <r>
      <t xml:space="preserve">1) # de historia de usuario  </t>
    </r>
    <r>
      <rPr>
        <sz val="12"/>
        <color rgb="FFFF0000"/>
        <rFont val="Nunito"/>
      </rPr>
      <t>o requerimientos  elaborados</t>
    </r>
    <r>
      <rPr>
        <sz val="12"/>
        <rFont val="Nunito"/>
      </rPr>
      <t xml:space="preserve"> en el periodo /# de historias de usuario  </t>
    </r>
    <r>
      <rPr>
        <sz val="12"/>
        <color rgb="FFFF0000"/>
        <rFont val="Nunito"/>
      </rPr>
      <t xml:space="preserve">o requerimientos programados </t>
    </r>
    <r>
      <rPr>
        <sz val="12"/>
        <rFont val="Nunito"/>
      </rPr>
      <t>en el periodo</t>
    </r>
  </si>
  <si>
    <t>Elaborar documento que dé cuenta del resultado de las pruebas de la mejora integración de SII ECAT y ERP</t>
  </si>
  <si>
    <t>Documento del resultado de las pruebas de la mejora integración de SII ECAT y ERP elaborado</t>
  </si>
  <si>
    <t>(Cantidad total de registros validados/ Cantidad total de registros reportados a validar ) * 100</t>
  </si>
  <si>
    <t>PY-DO_2-3-1-5-GD-5-DGTIC-33</t>
  </si>
  <si>
    <t>Realizar el desarrollo de las historias de usuario para la integración SII ECAT y ERP Fase I</t>
  </si>
  <si>
    <t>Integración realizada</t>
  </si>
  <si>
    <t>FECHA DE CORTE: 30 SEPTIEMBRE DE 2025</t>
  </si>
  <si>
    <t>FECHA DE CORTE: 30 DE SEPTIEMBRE DE 2025</t>
  </si>
  <si>
    <t>66.67%</t>
  </si>
  <si>
    <t>12. Plan de fortalecimiento del Sistema Integrado de Gestión Instituional - SIGI</t>
  </si>
  <si>
    <t>12. Plan de Fortalecimiento del MIPG</t>
  </si>
  <si>
    <t>85.7%</t>
  </si>
  <si>
    <t>81.8%</t>
  </si>
  <si>
    <t>Actividades finalizadas a septiembre 30 de 2025 Vs programadas a septiembre 30 de 2025</t>
  </si>
  <si>
    <t>Actividades finalizadas a septiembre 30 de 2025 Vs Programadas a  septiembre 30 de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</si>
</sst>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8" formatCode="&quot;$&quot;\ #,##0.00;[Red]\-&quot;$&quot;\ #,##0.00"/>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d/mm/yyyy;@"/>
    <numFmt numFmtId="165" formatCode="_-&quot;$&quot;\ * #,##0.00_-;\-&quot;$&quot;\ * #,##0.00_-;_-&quot;$&quot;\ * &quot;-&quot;_-;_-@_-"/>
    <numFmt numFmtId="166" formatCode="_-&quot;$&quot;\ * #,##0_-;\-&quot;$&quot;\ * #,##0_-;_-&quot;$&quot;\ * &quot;-&quot;??_-;_-@_-"/>
    <numFmt numFmtId="167" formatCode="dd/mm/yyyy;@"/>
  </numFmts>
  <fonts count="67" x14ac:knownFonts="1">
    <font>
      <sz val="11"/>
      <color theme="1"/>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font>
    <font>
      <sz val="11"/>
      <name val="Arial"/>
      <family val="2"/>
    </font>
    <font>
      <b/>
      <sz val="11"/>
      <color theme="1"/>
      <name val="Arial"/>
      <family val="2"/>
    </font>
    <font>
      <sz val="12"/>
      <color theme="1"/>
      <name val="Arial Narrow"/>
      <family val="2"/>
    </font>
    <font>
      <b/>
      <sz val="12"/>
      <color theme="0"/>
      <name val="Arial Narrow"/>
      <family val="2"/>
    </font>
    <font>
      <sz val="12"/>
      <color theme="1"/>
      <name val="Arial"/>
      <family val="2"/>
    </font>
    <font>
      <b/>
      <sz val="11"/>
      <color theme="1"/>
      <name val="Calibri"/>
      <family val="2"/>
    </font>
    <font>
      <sz val="11"/>
      <color theme="1"/>
      <name val="Arial"/>
      <family val="2"/>
    </font>
    <font>
      <b/>
      <sz val="11"/>
      <name val="Arial"/>
      <family val="2"/>
    </font>
    <font>
      <sz val="8"/>
      <name val="Arial"/>
      <family val="2"/>
    </font>
    <font>
      <b/>
      <sz val="11"/>
      <color theme="1"/>
      <name val="Calibri"/>
      <family val="2"/>
      <scheme val="minor"/>
    </font>
    <font>
      <sz val="11"/>
      <color theme="1"/>
      <name val="Arial"/>
      <family val="2"/>
    </font>
    <font>
      <b/>
      <sz val="9"/>
      <color indexed="81"/>
      <name val="Tahoma"/>
      <family val="2"/>
    </font>
    <font>
      <sz val="9.9"/>
      <color theme="1"/>
      <name val="Arial"/>
      <family val="2"/>
    </font>
    <font>
      <sz val="11.5"/>
      <color theme="1"/>
      <name val="Arial"/>
      <family val="2"/>
    </font>
    <font>
      <b/>
      <sz val="9"/>
      <color rgb="FF000000"/>
      <name val="Tahoma"/>
      <family val="2"/>
    </font>
    <font>
      <sz val="9"/>
      <color rgb="FF000000"/>
      <name val="Tahoma"/>
      <family val="2"/>
    </font>
    <font>
      <sz val="11"/>
      <color theme="1"/>
      <name val="Arial Narrow"/>
      <family val="2"/>
    </font>
    <font>
      <sz val="11.5"/>
      <color theme="1"/>
      <name val="Calibri"/>
      <family val="2"/>
    </font>
    <font>
      <sz val="11"/>
      <color theme="5"/>
      <name val="Arial"/>
      <family val="2"/>
    </font>
    <font>
      <sz val="11"/>
      <color theme="4"/>
      <name val="Arial"/>
      <family val="2"/>
    </font>
    <font>
      <sz val="11"/>
      <color rgb="FF00B050"/>
      <name val="Arial"/>
      <family val="2"/>
    </font>
    <font>
      <sz val="11"/>
      <color rgb="FF7030A0"/>
      <name val="Arial"/>
      <family val="2"/>
    </font>
    <font>
      <sz val="11"/>
      <color rgb="FFFF0000"/>
      <name val="Arial"/>
      <family val="2"/>
    </font>
    <font>
      <sz val="11"/>
      <color rgb="FFFF00FF"/>
      <name val="Arial"/>
      <family val="2"/>
    </font>
    <font>
      <sz val="11"/>
      <color rgb="FF996633"/>
      <name val="Arial"/>
      <family val="2"/>
    </font>
    <font>
      <sz val="11"/>
      <color rgb="FF00B0F0"/>
      <name val="Arial"/>
      <family val="2"/>
    </font>
    <font>
      <sz val="11"/>
      <color rgb="FF996633"/>
      <name val="Segoe UI"/>
      <family val="2"/>
    </font>
    <font>
      <sz val="11"/>
      <color rgb="FF0070C0"/>
      <name val="Arial"/>
      <family val="2"/>
    </font>
    <font>
      <sz val="10"/>
      <name val="Arial"/>
      <family val="2"/>
    </font>
    <font>
      <sz val="11"/>
      <color theme="1"/>
      <name val="Arial"/>
      <family val="2"/>
    </font>
    <font>
      <sz val="16"/>
      <color theme="1"/>
      <name val="Nunito Sans"/>
    </font>
    <font>
      <b/>
      <sz val="16"/>
      <color theme="1"/>
      <name val="Nunito Sans"/>
    </font>
    <font>
      <sz val="16"/>
      <color theme="1"/>
      <name val="Verdana"/>
      <family val="2"/>
    </font>
    <font>
      <sz val="16"/>
      <color theme="1"/>
      <name val="Calibri"/>
      <family val="2"/>
      <scheme val="minor"/>
    </font>
    <font>
      <b/>
      <sz val="16"/>
      <name val="Nunito Sans"/>
    </font>
    <font>
      <b/>
      <u/>
      <sz val="16"/>
      <color theme="1"/>
      <name val="Nunito Sans"/>
    </font>
    <font>
      <b/>
      <sz val="16"/>
      <color theme="0"/>
      <name val="Nunito Sans"/>
    </font>
    <font>
      <sz val="16"/>
      <name val="Nunito Sans"/>
    </font>
    <font>
      <sz val="10"/>
      <name val="Nunito"/>
    </font>
    <font>
      <sz val="11"/>
      <name val="Nunito"/>
    </font>
    <font>
      <b/>
      <sz val="16"/>
      <name val="Nunito"/>
    </font>
    <font>
      <b/>
      <sz val="14"/>
      <name val="Nunito"/>
    </font>
    <font>
      <sz val="14"/>
      <name val="Nunito"/>
    </font>
    <font>
      <sz val="12"/>
      <name val="Nunito"/>
    </font>
    <font>
      <sz val="11"/>
      <color rgb="FF000000"/>
      <name val="Calibri"/>
      <family val="2"/>
    </font>
    <font>
      <sz val="11"/>
      <color theme="1"/>
      <name val="Nunito"/>
    </font>
    <font>
      <b/>
      <sz val="11"/>
      <color theme="1"/>
      <name val="Nunito"/>
    </font>
    <font>
      <b/>
      <sz val="11"/>
      <name val="Nunito"/>
    </font>
    <font>
      <b/>
      <sz val="12"/>
      <color theme="0"/>
      <name val="Nunito"/>
    </font>
    <font>
      <sz val="12"/>
      <color theme="1"/>
      <name val="Nunito"/>
    </font>
    <font>
      <b/>
      <sz val="12"/>
      <color theme="1"/>
      <name val="Nunito"/>
    </font>
    <font>
      <b/>
      <sz val="10"/>
      <name val="Nunito"/>
    </font>
    <font>
      <b/>
      <sz val="12"/>
      <name val="Nunito"/>
    </font>
    <font>
      <sz val="9"/>
      <name val="Nunito"/>
    </font>
    <font>
      <sz val="16"/>
      <name val="Nunito"/>
    </font>
    <font>
      <b/>
      <sz val="16"/>
      <color theme="8" tint="-0.499984740745262"/>
      <name val="Nunito"/>
    </font>
    <font>
      <b/>
      <sz val="20"/>
      <name val="Nunito"/>
    </font>
    <font>
      <sz val="12"/>
      <color rgb="FFFF0000"/>
      <name val="Nunito"/>
    </font>
  </fonts>
  <fills count="16">
    <fill>
      <patternFill patternType="none"/>
    </fill>
    <fill>
      <patternFill patternType="gray125"/>
    </fill>
    <fill>
      <patternFill patternType="solid">
        <fgColor theme="0"/>
        <bgColor theme="0"/>
      </patternFill>
    </fill>
    <fill>
      <patternFill patternType="solid">
        <fgColor rgb="FF00447C"/>
        <bgColor rgb="FF00447C"/>
      </patternFill>
    </fill>
    <fill>
      <patternFill patternType="solid">
        <fgColor rgb="FFD8D8D8"/>
        <bgColor rgb="FFD8D8D8"/>
      </patternFill>
    </fill>
    <fill>
      <patternFill patternType="solid">
        <fgColor theme="4" tint="0.79998168889431442"/>
        <bgColor indexed="64"/>
      </patternFill>
    </fill>
    <fill>
      <patternFill patternType="solid">
        <fgColor theme="7" tint="0.79998168889431442"/>
        <bgColor indexed="64"/>
      </patternFill>
    </fill>
    <fill>
      <patternFill patternType="solid">
        <fgColor rgb="FFFFFF00"/>
        <bgColor indexed="64"/>
      </patternFill>
    </fill>
    <fill>
      <patternFill patternType="solid">
        <fgColor theme="0"/>
        <bgColor indexed="64"/>
      </patternFill>
    </fill>
    <fill>
      <patternFill patternType="solid">
        <fgColor rgb="FF00447C"/>
        <bgColor indexed="64"/>
      </patternFill>
    </fill>
    <fill>
      <patternFill patternType="solid">
        <fgColor theme="5"/>
        <bgColor indexed="64"/>
      </patternFill>
    </fill>
    <fill>
      <patternFill patternType="solid">
        <fgColor theme="9" tint="0.79998168889431442"/>
        <bgColor indexed="64"/>
      </patternFill>
    </fill>
    <fill>
      <patternFill patternType="solid">
        <fgColor theme="4" tint="-0.249977111117893"/>
        <bgColor indexed="64"/>
      </patternFill>
    </fill>
    <fill>
      <patternFill patternType="solid">
        <fgColor rgb="FF175099"/>
        <bgColor indexed="64"/>
      </patternFill>
    </fill>
    <fill>
      <patternFill patternType="solid">
        <fgColor theme="3" tint="0.749992370372631"/>
        <bgColor indexed="64"/>
      </patternFill>
    </fill>
    <fill>
      <patternFill patternType="solid">
        <fgColor rgb="FFA2ECF0"/>
        <bgColor indexed="64"/>
      </patternFill>
    </fill>
  </fills>
  <borders count="99">
    <border>
      <left/>
      <right/>
      <top/>
      <bottom/>
      <diagonal/>
    </border>
    <border>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bottom/>
      <diagonal/>
    </border>
    <border>
      <left/>
      <right style="thin">
        <color rgb="FF000000"/>
      </right>
      <top/>
      <bottom style="thin">
        <color rgb="FF000000"/>
      </bottom>
      <diagonal/>
    </border>
    <border>
      <left/>
      <right/>
      <top/>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style="thin">
        <color rgb="FF000000"/>
      </right>
      <top style="medium">
        <color rgb="FF000000"/>
      </top>
      <bottom/>
      <diagonal/>
    </border>
    <border>
      <left style="thin">
        <color rgb="FF000000"/>
      </left>
      <right/>
      <top style="medium">
        <color rgb="FF000000"/>
      </top>
      <bottom/>
      <diagonal/>
    </border>
    <border>
      <left/>
      <right style="medium">
        <color rgb="FF000000"/>
      </right>
      <top style="medium">
        <color rgb="FF000000"/>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auto="1"/>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thin">
        <color rgb="FF000000"/>
      </left>
      <right style="medium">
        <color indexed="64"/>
      </right>
      <top style="thin">
        <color rgb="FF000000"/>
      </top>
      <bottom style="thin">
        <color rgb="FF000000"/>
      </bottom>
      <diagonal/>
    </border>
    <border>
      <left/>
      <right style="thin">
        <color rgb="FF000000"/>
      </right>
      <top style="thin">
        <color rgb="FF000000"/>
      </top>
      <bottom style="medium">
        <color indexed="64"/>
      </bottom>
      <diagonal/>
    </border>
    <border>
      <left/>
      <right style="thin">
        <color rgb="FF000000"/>
      </right>
      <top style="medium">
        <color rgb="FF000000"/>
      </top>
      <bottom/>
      <diagonal/>
    </border>
    <border>
      <left style="medium">
        <color indexed="64"/>
      </left>
      <right/>
      <top style="thin">
        <color indexed="64"/>
      </top>
      <bottom/>
      <diagonal/>
    </border>
    <border>
      <left style="medium">
        <color indexed="64"/>
      </left>
      <right style="thin">
        <color indexed="64"/>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style="thin">
        <color indexed="64"/>
      </left>
      <right/>
      <top/>
      <bottom/>
      <diagonal/>
    </border>
    <border>
      <left/>
      <right style="thin">
        <color indexed="64"/>
      </right>
      <top/>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bottom style="thin">
        <color theme="0" tint="-0.499984740745262"/>
      </bottom>
      <diagonal/>
    </border>
    <border>
      <left style="medium">
        <color theme="0" tint="-0.499984740745262"/>
      </left>
      <right style="thin">
        <color theme="0" tint="-0.499984740745262"/>
      </right>
      <top style="medium">
        <color theme="0" tint="-0.499984740745262"/>
      </top>
      <bottom style="medium">
        <color theme="0" tint="-0.499984740745262"/>
      </bottom>
      <diagonal/>
    </border>
    <border>
      <left/>
      <right style="thin">
        <color theme="0" tint="-0.499984740745262"/>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style="medium">
        <color theme="0" tint="-0.499984740745262"/>
      </left>
      <right style="thin">
        <color theme="0" tint="-0.499984740745262"/>
      </right>
      <top style="medium">
        <color theme="0" tint="-0.499984740745262"/>
      </top>
      <bottom style="thin">
        <color theme="0" tint="-0.499984740745262"/>
      </bottom>
      <diagonal/>
    </border>
    <border>
      <left style="thin">
        <color theme="0" tint="-0.499984740745262"/>
      </left>
      <right style="thin">
        <color theme="0" tint="-0.499984740745262"/>
      </right>
      <top style="medium">
        <color theme="0" tint="-0.499984740745262"/>
      </top>
      <bottom style="thin">
        <color theme="0" tint="-0.499984740745262"/>
      </bottom>
      <diagonal/>
    </border>
    <border>
      <left style="medium">
        <color theme="0" tint="-0.499984740745262"/>
      </left>
      <right style="thin">
        <color theme="0" tint="-0.499984740745262"/>
      </right>
      <top/>
      <bottom style="thin">
        <color theme="0" tint="-0.499984740745262"/>
      </bottom>
      <diagonal/>
    </border>
    <border>
      <left/>
      <right style="medium">
        <color theme="0" tint="-0.499984740745262"/>
      </right>
      <top/>
      <bottom style="thin">
        <color theme="0" tint="-0.499984740745262"/>
      </bottom>
      <diagonal/>
    </border>
    <border>
      <left style="medium">
        <color theme="0" tint="-0.499984740745262"/>
      </left>
      <right style="thin">
        <color theme="0" tint="-0.499984740745262"/>
      </right>
      <top style="thin">
        <color theme="0" tint="-0.499984740745262"/>
      </top>
      <bottom style="thin">
        <color theme="0" tint="-0.499984740745262"/>
      </bottom>
      <diagonal/>
    </border>
    <border>
      <left/>
      <right style="medium">
        <color theme="0" tint="-0.499984740745262"/>
      </right>
      <top style="thin">
        <color theme="0" tint="-0.499984740745262"/>
      </top>
      <bottom style="thin">
        <color theme="0" tint="-0.499984740745262"/>
      </bottom>
      <diagonal/>
    </border>
    <border>
      <left style="thin">
        <color theme="0" tint="-0.499984740745262"/>
      </left>
      <right style="medium">
        <color theme="0" tint="-0.499984740745262"/>
      </right>
      <top/>
      <bottom style="thin">
        <color theme="0" tint="-0.499984740745262"/>
      </bottom>
      <diagonal/>
    </border>
    <border>
      <left style="thin">
        <color theme="0" tint="-0.499984740745262"/>
      </left>
      <right style="medium">
        <color theme="0" tint="-0.499984740745262"/>
      </right>
      <top style="thin">
        <color theme="0" tint="-0.499984740745262"/>
      </top>
      <bottom style="thin">
        <color theme="0" tint="-0.499984740745262"/>
      </bottom>
      <diagonal/>
    </border>
    <border>
      <left style="medium">
        <color theme="0" tint="-0.499984740745262"/>
      </left>
      <right/>
      <top/>
      <bottom/>
      <diagonal/>
    </border>
    <border>
      <left style="medium">
        <color theme="0" tint="-0.499984740745262"/>
      </left>
      <right style="thin">
        <color theme="0" tint="-0.499984740745262"/>
      </right>
      <top style="thin">
        <color theme="0" tint="-0.499984740745262"/>
      </top>
      <bottom/>
      <diagonal/>
    </border>
    <border>
      <left style="thin">
        <color indexed="64"/>
      </left>
      <right style="medium">
        <color theme="0" tint="-0.499984740745262"/>
      </right>
      <top style="thin">
        <color theme="0" tint="-0.499984740745262"/>
      </top>
      <bottom style="thin">
        <color theme="0" tint="-0.499984740745262"/>
      </bottom>
      <diagonal/>
    </border>
    <border>
      <left style="medium">
        <color theme="0" tint="-0.499984740745262"/>
      </left>
      <right style="thin">
        <color theme="0" tint="-0.499984740745262"/>
      </right>
      <top style="thin">
        <color theme="0" tint="-0.499984740745262"/>
      </top>
      <bottom style="medium">
        <color theme="0" tint="-0.499984740745262"/>
      </bottom>
      <diagonal/>
    </border>
    <border>
      <left/>
      <right style="thin">
        <color theme="0" tint="-0.499984740745262"/>
      </right>
      <top/>
      <bottom style="medium">
        <color theme="0" tint="-0.499984740745262"/>
      </bottom>
      <diagonal/>
    </border>
    <border>
      <left style="thin">
        <color theme="0" tint="-0.499984740745262"/>
      </left>
      <right style="medium">
        <color theme="0" tint="-0.499984740745262"/>
      </right>
      <top style="thin">
        <color theme="0" tint="-0.499984740745262"/>
      </top>
      <bottom style="medium">
        <color theme="0" tint="-0.499984740745262"/>
      </bottom>
      <diagonal/>
    </border>
    <border>
      <left style="medium">
        <color indexed="64"/>
      </left>
      <right/>
      <top style="medium">
        <color indexed="64"/>
      </top>
      <bottom style="medium">
        <color indexed="64"/>
      </bottom>
      <diagonal/>
    </border>
    <border>
      <left/>
      <right style="medium">
        <color indexed="64"/>
      </right>
      <top/>
      <bottom/>
      <diagonal/>
    </border>
    <border>
      <left/>
      <right style="medium">
        <color theme="0" tint="-0.499984740745262"/>
      </right>
      <top style="thin">
        <color theme="0" tint="-0.499984740745262"/>
      </top>
      <bottom/>
      <diagonal/>
    </border>
    <border>
      <left/>
      <right style="thin">
        <color indexed="64"/>
      </right>
      <top style="thin">
        <color theme="1"/>
      </top>
      <bottom style="thin">
        <color indexed="64"/>
      </bottom>
      <diagonal/>
    </border>
    <border>
      <left style="thin">
        <color indexed="64"/>
      </left>
      <right style="thin">
        <color rgb="FF000000"/>
      </right>
      <top style="thin">
        <color indexed="64"/>
      </top>
      <bottom style="thin">
        <color indexed="64"/>
      </bottom>
      <diagonal/>
    </border>
    <border>
      <left style="thin">
        <color indexed="64"/>
      </left>
      <right style="thin">
        <color indexed="64"/>
      </right>
      <top style="thin">
        <color indexed="64"/>
      </top>
      <bottom style="thin">
        <color rgb="FF000000"/>
      </bottom>
      <diagonal/>
    </border>
  </borders>
  <cellStyleXfs count="27">
    <xf numFmtId="0" fontId="0" fillId="0" borderId="0"/>
    <xf numFmtId="0" fontId="7" fillId="0" borderId="5"/>
    <xf numFmtId="42" fontId="19" fillId="0" borderId="5" applyFont="0" applyFill="0" applyBorder="0" applyAlignment="0" applyProtection="0"/>
    <xf numFmtId="0" fontId="15" fillId="0" borderId="5"/>
    <xf numFmtId="9" fontId="15" fillId="0" borderId="5" applyFont="0" applyFill="0" applyBorder="0" applyAlignment="0" applyProtection="0"/>
    <xf numFmtId="0" fontId="19" fillId="0" borderId="5"/>
    <xf numFmtId="0" fontId="6" fillId="0" borderId="5"/>
    <xf numFmtId="9" fontId="19" fillId="0" borderId="5" applyFont="0" applyFill="0" applyBorder="0" applyAlignment="0" applyProtection="0"/>
    <xf numFmtId="41" fontId="19" fillId="0" borderId="5" applyFont="0" applyFill="0" applyBorder="0" applyAlignment="0" applyProtection="0"/>
    <xf numFmtId="44" fontId="19" fillId="0" borderId="5" applyFont="0" applyFill="0" applyBorder="0" applyAlignment="0" applyProtection="0"/>
    <xf numFmtId="0" fontId="19" fillId="0" borderId="5"/>
    <xf numFmtId="42" fontId="15" fillId="0" borderId="5" applyFont="0" applyFill="0" applyBorder="0" applyAlignment="0" applyProtection="0"/>
    <xf numFmtId="42" fontId="15" fillId="0" borderId="5" applyFont="0" applyFill="0" applyBorder="0" applyAlignment="0" applyProtection="0"/>
    <xf numFmtId="41" fontId="15" fillId="0" borderId="5" applyFont="0" applyFill="0" applyBorder="0" applyAlignment="0" applyProtection="0"/>
    <xf numFmtId="0" fontId="19" fillId="0" borderId="5"/>
    <xf numFmtId="0" fontId="5" fillId="0" borderId="5"/>
    <xf numFmtId="0" fontId="37" fillId="0" borderId="5"/>
    <xf numFmtId="9" fontId="5" fillId="0" borderId="5" applyFont="0" applyFill="0" applyBorder="0" applyAlignment="0" applyProtection="0"/>
    <xf numFmtId="0" fontId="38" fillId="0" borderId="5"/>
    <xf numFmtId="0" fontId="4" fillId="0" borderId="5"/>
    <xf numFmtId="44" fontId="15" fillId="0" borderId="5" applyFont="0" applyFill="0" applyBorder="0" applyAlignment="0" applyProtection="0"/>
    <xf numFmtId="0" fontId="3" fillId="0" borderId="5"/>
    <xf numFmtId="0" fontId="2" fillId="0" borderId="5"/>
    <xf numFmtId="0" fontId="2" fillId="0" borderId="5"/>
    <xf numFmtId="0" fontId="1" fillId="0" borderId="5"/>
    <xf numFmtId="43" fontId="1" fillId="0" borderId="5" applyFont="0" applyFill="0" applyBorder="0" applyAlignment="0" applyProtection="0"/>
    <xf numFmtId="9" fontId="1" fillId="0" borderId="5" applyFont="0" applyFill="0" applyBorder="0" applyAlignment="0" applyProtection="0"/>
  </cellStyleXfs>
  <cellXfs count="683">
    <xf numFmtId="0" fontId="0" fillId="0" borderId="0" xfId="0"/>
    <xf numFmtId="0" fontId="8" fillId="0" borderId="0" xfId="0" applyFont="1" applyAlignment="1">
      <alignment vertical="center"/>
    </xf>
    <xf numFmtId="0" fontId="10" fillId="0" borderId="2" xfId="0" applyFont="1" applyBorder="1" applyAlignment="1">
      <alignment horizontal="left" vertical="center"/>
    </xf>
    <xf numFmtId="0" fontId="10" fillId="0" borderId="2" xfId="0" applyFont="1" applyBorder="1" applyAlignment="1">
      <alignment horizontal="center" vertical="center"/>
    </xf>
    <xf numFmtId="0" fontId="8" fillId="0" borderId="0" xfId="0" applyFont="1" applyAlignment="1">
      <alignment vertical="center" wrapText="1"/>
    </xf>
    <xf numFmtId="0" fontId="14" fillId="4" borderId="5" xfId="0" applyFont="1" applyFill="1" applyBorder="1" applyAlignment="1">
      <alignment horizontal="center" vertical="center" wrapText="1"/>
    </xf>
    <xf numFmtId="0" fontId="15" fillId="0" borderId="0" xfId="0" applyFont="1" applyAlignment="1">
      <alignment vertical="center" wrapText="1"/>
    </xf>
    <xf numFmtId="0" fontId="0" fillId="0" borderId="0" xfId="0" applyAlignment="1">
      <alignment horizontal="left"/>
    </xf>
    <xf numFmtId="0" fontId="15" fillId="0" borderId="0" xfId="0" applyFont="1"/>
    <xf numFmtId="0" fontId="14" fillId="4" borderId="0" xfId="0" applyFont="1" applyFill="1" applyAlignment="1">
      <alignment horizontal="left" vertical="center"/>
    </xf>
    <xf numFmtId="0" fontId="0" fillId="0" borderId="0" xfId="0" applyAlignment="1">
      <alignment wrapText="1"/>
    </xf>
    <xf numFmtId="0" fontId="7" fillId="0" borderId="5" xfId="1"/>
    <xf numFmtId="0" fontId="18" fillId="0" borderId="5" xfId="1" applyFont="1"/>
    <xf numFmtId="0" fontId="0" fillId="0" borderId="0" xfId="0" applyProtection="1">
      <protection locked="0"/>
    </xf>
    <xf numFmtId="0" fontId="18" fillId="5" borderId="7" xfId="0" applyFont="1" applyFill="1" applyBorder="1" applyProtection="1">
      <protection locked="0"/>
    </xf>
    <xf numFmtId="0" fontId="0" fillId="0" borderId="7" xfId="0" applyBorder="1" applyProtection="1">
      <protection locked="0"/>
    </xf>
    <xf numFmtId="0" fontId="18" fillId="6" borderId="5" xfId="1" applyFont="1" applyFill="1"/>
    <xf numFmtId="0" fontId="7" fillId="6" borderId="5" xfId="1" applyFill="1"/>
    <xf numFmtId="0" fontId="15" fillId="0" borderId="0" xfId="0" applyFont="1" applyAlignment="1">
      <alignment horizontal="left"/>
    </xf>
    <xf numFmtId="14" fontId="16" fillId="0" borderId="12" xfId="0" applyNumberFormat="1" applyFont="1" applyBorder="1" applyAlignment="1">
      <alignment horizontal="center" vertical="center"/>
    </xf>
    <xf numFmtId="0" fontId="0" fillId="0" borderId="5" xfId="0" applyBorder="1" applyAlignment="1" applyProtection="1">
      <alignment horizontal="center"/>
      <protection locked="0"/>
    </xf>
    <xf numFmtId="0" fontId="18" fillId="0" borderId="5" xfId="0" applyFont="1" applyBorder="1" applyAlignment="1" applyProtection="1">
      <alignment horizontal="center" vertical="center"/>
      <protection locked="0"/>
    </xf>
    <xf numFmtId="0" fontId="15" fillId="0" borderId="0" xfId="0" applyFont="1" applyAlignment="1">
      <alignment wrapText="1"/>
    </xf>
    <xf numFmtId="0" fontId="14" fillId="4" borderId="0" xfId="0" applyFont="1" applyFill="1" applyAlignment="1">
      <alignment horizontal="left" vertical="center" wrapText="1"/>
    </xf>
    <xf numFmtId="0" fontId="0" fillId="0" borderId="0" xfId="0" applyAlignment="1">
      <alignment horizontal="justify" vertical="center" wrapText="1"/>
    </xf>
    <xf numFmtId="42" fontId="15" fillId="0" borderId="7" xfId="2" applyFont="1" applyFill="1" applyBorder="1" applyAlignment="1">
      <alignment horizontal="center" vertical="center" wrapText="1"/>
    </xf>
    <xf numFmtId="42" fontId="15" fillId="0" borderId="7" xfId="2" applyFont="1" applyFill="1" applyBorder="1" applyAlignment="1">
      <alignment vertical="center" wrapText="1"/>
    </xf>
    <xf numFmtId="9" fontId="15" fillId="0" borderId="7" xfId="4" applyFont="1" applyFill="1" applyBorder="1" applyAlignment="1">
      <alignment horizontal="center" vertical="center" wrapText="1"/>
    </xf>
    <xf numFmtId="9" fontId="15" fillId="0" borderId="7" xfId="2" applyNumberFormat="1" applyFont="1" applyFill="1" applyBorder="1" applyAlignment="1">
      <alignment vertical="center" wrapText="1"/>
    </xf>
    <xf numFmtId="14" fontId="15" fillId="0" borderId="7" xfId="3" applyNumberFormat="1" applyBorder="1" applyAlignment="1">
      <alignment horizontal="right" vertical="center" wrapText="1"/>
    </xf>
    <xf numFmtId="0" fontId="19" fillId="0" borderId="5" xfId="5" applyAlignment="1">
      <alignment vertical="center"/>
    </xf>
    <xf numFmtId="0" fontId="19" fillId="0" borderId="5" xfId="5" applyAlignment="1">
      <alignment horizontal="center" vertical="center"/>
    </xf>
    <xf numFmtId="0" fontId="10" fillId="0" borderId="8" xfId="5" applyFont="1" applyBorder="1" applyAlignment="1">
      <alignment horizontal="center" vertical="center"/>
    </xf>
    <xf numFmtId="0" fontId="10" fillId="0" borderId="32" xfId="5" applyFont="1" applyBorder="1" applyAlignment="1">
      <alignment horizontal="center" vertical="center"/>
    </xf>
    <xf numFmtId="0" fontId="10" fillId="0" borderId="11" xfId="5" applyFont="1" applyBorder="1" applyAlignment="1">
      <alignment horizontal="center" vertical="center"/>
    </xf>
    <xf numFmtId="0" fontId="10" fillId="0" borderId="33" xfId="5" applyFont="1" applyBorder="1" applyAlignment="1">
      <alignment horizontal="center" vertical="center"/>
    </xf>
    <xf numFmtId="14" fontId="10" fillId="0" borderId="33" xfId="5" applyNumberFormat="1" applyFont="1" applyBorder="1" applyAlignment="1">
      <alignment horizontal="center" vertical="center"/>
    </xf>
    <xf numFmtId="0" fontId="10" fillId="0" borderId="42" xfId="5" applyFont="1" applyBorder="1" applyAlignment="1">
      <alignment horizontal="center" vertical="center"/>
    </xf>
    <xf numFmtId="14" fontId="10" fillId="0" borderId="43" xfId="5" applyNumberFormat="1" applyFont="1" applyBorder="1" applyAlignment="1">
      <alignment horizontal="center" vertical="center"/>
    </xf>
    <xf numFmtId="0" fontId="11" fillId="8" borderId="5" xfId="5" applyFont="1" applyFill="1" applyAlignment="1">
      <alignment horizontal="center" vertical="center" wrapText="1"/>
    </xf>
    <xf numFmtId="14" fontId="12" fillId="9" borderId="21" xfId="5" applyNumberFormat="1" applyFont="1" applyFill="1" applyBorder="1" applyAlignment="1">
      <alignment horizontal="center" vertical="center" wrapText="1"/>
    </xf>
    <xf numFmtId="0" fontId="11" fillId="10" borderId="5" xfId="5" applyFont="1" applyFill="1" applyAlignment="1">
      <alignment horizontal="center" vertical="center" wrapText="1"/>
    </xf>
    <xf numFmtId="0" fontId="15" fillId="0" borderId="7" xfId="5" applyFont="1" applyBorder="1" applyAlignment="1">
      <alignment horizontal="left" vertical="center" wrapText="1"/>
    </xf>
    <xf numFmtId="0" fontId="15" fillId="0" borderId="16" xfId="5" applyFont="1" applyBorder="1" applyAlignment="1">
      <alignment horizontal="left" vertical="center" wrapText="1"/>
    </xf>
    <xf numFmtId="0" fontId="15" fillId="0" borderId="7" xfId="5" applyFont="1" applyBorder="1" applyAlignment="1">
      <alignment horizontal="center" vertical="center" wrapText="1"/>
    </xf>
    <xf numFmtId="14" fontId="15" fillId="0" borderId="7" xfId="5" applyNumberFormat="1" applyFont="1" applyBorder="1" applyAlignment="1">
      <alignment horizontal="right" vertical="center" wrapText="1"/>
    </xf>
    <xf numFmtId="9" fontId="15" fillId="0" borderId="7" xfId="5" applyNumberFormat="1" applyFont="1" applyBorder="1" applyAlignment="1">
      <alignment horizontal="center" vertical="center" wrapText="1"/>
    </xf>
    <xf numFmtId="0" fontId="19" fillId="0" borderId="5" xfId="5" applyAlignment="1">
      <alignment horizontal="left" vertical="center" wrapText="1"/>
    </xf>
    <xf numFmtId="0" fontId="9" fillId="7" borderId="7" xfId="5" applyFont="1" applyFill="1" applyBorder="1" applyAlignment="1">
      <alignment horizontal="left" vertical="center" wrapText="1"/>
    </xf>
    <xf numFmtId="0" fontId="9" fillId="0" borderId="7" xfId="5" applyFont="1" applyBorder="1" applyAlignment="1">
      <alignment horizontal="left" vertical="center" wrapText="1"/>
    </xf>
    <xf numFmtId="14" fontId="15" fillId="0" borderId="7" xfId="5" applyNumberFormat="1" applyFont="1" applyBorder="1" applyAlignment="1">
      <alignment horizontal="center" vertical="center" wrapText="1"/>
    </xf>
    <xf numFmtId="0" fontId="15" fillId="0" borderId="7" xfId="5" applyFont="1" applyBorder="1" applyAlignment="1">
      <alignment vertical="center" wrapText="1"/>
    </xf>
    <xf numFmtId="14" fontId="15" fillId="0" borderId="7" xfId="5" applyNumberFormat="1" applyFont="1" applyBorder="1" applyAlignment="1">
      <alignment vertical="center" wrapText="1"/>
    </xf>
    <xf numFmtId="0" fontId="15" fillId="7" borderId="7" xfId="5" applyFont="1" applyFill="1" applyBorder="1" applyAlignment="1">
      <alignment horizontal="left" vertical="center" wrapText="1"/>
    </xf>
    <xf numFmtId="0" fontId="15" fillId="0" borderId="21" xfId="5" applyFont="1" applyBorder="1" applyAlignment="1">
      <alignment vertical="center" wrapText="1"/>
    </xf>
    <xf numFmtId="0" fontId="15" fillId="0" borderId="25" xfId="5" applyFont="1" applyBorder="1" applyAlignment="1">
      <alignment vertical="center" wrapText="1"/>
    </xf>
    <xf numFmtId="0" fontId="15" fillId="0" borderId="7" xfId="5" applyFont="1" applyBorder="1" applyAlignment="1">
      <alignment horizontal="right" vertical="center" wrapText="1"/>
    </xf>
    <xf numFmtId="9" fontId="15" fillId="0" borderId="7" xfId="5" applyNumberFormat="1" applyFont="1" applyBorder="1" applyAlignment="1">
      <alignment horizontal="left" vertical="center" wrapText="1"/>
    </xf>
    <xf numFmtId="0" fontId="15" fillId="0" borderId="7" xfId="6" applyFont="1" applyBorder="1" applyAlignment="1">
      <alignment horizontal="center" vertical="center" wrapText="1"/>
    </xf>
    <xf numFmtId="0" fontId="15" fillId="0" borderId="7" xfId="5" applyFont="1" applyBorder="1" applyAlignment="1">
      <alignment horizontal="justify" vertical="center" wrapText="1"/>
    </xf>
    <xf numFmtId="0" fontId="22" fillId="0" borderId="7" xfId="5" applyFont="1" applyBorder="1" applyAlignment="1">
      <alignment horizontal="justify" vertical="center" readingOrder="1"/>
    </xf>
    <xf numFmtId="42" fontId="15" fillId="11" borderId="7" xfId="2" applyFont="1" applyFill="1" applyBorder="1" applyAlignment="1">
      <alignment vertical="center" wrapText="1"/>
    </xf>
    <xf numFmtId="0" fontId="15" fillId="11" borderId="7" xfId="5" applyFont="1" applyFill="1" applyBorder="1" applyAlignment="1">
      <alignment horizontal="left" vertical="center" wrapText="1"/>
    </xf>
    <xf numFmtId="14" fontId="15" fillId="0" borderId="7" xfId="5" applyNumberFormat="1" applyFont="1" applyBorder="1" applyAlignment="1">
      <alignment vertical="center"/>
    </xf>
    <xf numFmtId="0" fontId="8" fillId="0" borderId="7" xfId="5" applyFont="1" applyBorder="1" applyAlignment="1">
      <alignment horizontal="left" vertical="center" wrapText="1"/>
    </xf>
    <xf numFmtId="9" fontId="15" fillId="0" borderId="7" xfId="7" applyFont="1" applyFill="1" applyBorder="1" applyAlignment="1">
      <alignment horizontal="center" vertical="center" wrapText="1"/>
    </xf>
    <xf numFmtId="0" fontId="15" fillId="0" borderId="7" xfId="5" applyFont="1" applyBorder="1" applyAlignment="1">
      <alignment horizontal="justify" vertical="center"/>
    </xf>
    <xf numFmtId="0" fontId="15" fillId="0" borderId="7" xfId="6" applyFont="1" applyBorder="1" applyAlignment="1">
      <alignment horizontal="left" vertical="center" wrapText="1"/>
    </xf>
    <xf numFmtId="0" fontId="15" fillId="0" borderId="7" xfId="6" applyFont="1" applyBorder="1" applyAlignment="1">
      <alignment vertical="center" wrapText="1"/>
    </xf>
    <xf numFmtId="14" fontId="15" fillId="0" borderId="7" xfId="6" applyNumberFormat="1" applyFont="1" applyBorder="1" applyAlignment="1">
      <alignment horizontal="center" vertical="center" wrapText="1"/>
    </xf>
    <xf numFmtId="42" fontId="15" fillId="11" borderId="7" xfId="2" applyFont="1" applyFill="1" applyBorder="1" applyAlignment="1">
      <alignment horizontal="center" vertical="center" wrapText="1"/>
    </xf>
    <xf numFmtId="0" fontId="15" fillId="11" borderId="7" xfId="2" applyNumberFormat="1" applyFont="1" applyFill="1" applyBorder="1" applyAlignment="1">
      <alignment horizontal="center" vertical="center" wrapText="1"/>
    </xf>
    <xf numFmtId="10" fontId="15" fillId="0" borderId="7" xfId="6" applyNumberFormat="1" applyFont="1" applyBorder="1" applyAlignment="1">
      <alignment horizontal="center" vertical="center" wrapText="1"/>
    </xf>
    <xf numFmtId="49" fontId="15" fillId="0" borderId="7" xfId="6" applyNumberFormat="1" applyFont="1" applyBorder="1" applyAlignment="1" applyProtection="1">
      <alignment horizontal="center" vertical="center" wrapText="1"/>
      <protection locked="0"/>
    </xf>
    <xf numFmtId="14" fontId="8" fillId="0" borderId="7" xfId="5" applyNumberFormat="1" applyFont="1" applyBorder="1" applyAlignment="1">
      <alignment horizontal="center" vertical="center" wrapText="1"/>
    </xf>
    <xf numFmtId="41" fontId="15" fillId="0" borderId="7" xfId="8" applyFont="1" applyFill="1" applyBorder="1" applyAlignment="1">
      <alignment vertical="center" wrapText="1"/>
    </xf>
    <xf numFmtId="0" fontId="15" fillId="0" borderId="7" xfId="5" applyFont="1" applyBorder="1" applyAlignment="1">
      <alignment vertical="center"/>
    </xf>
    <xf numFmtId="9" fontId="15" fillId="0" borderId="7" xfId="6" applyNumberFormat="1" applyFont="1" applyBorder="1" applyAlignment="1">
      <alignment horizontal="center" vertical="center" wrapText="1"/>
    </xf>
    <xf numFmtId="0" fontId="15" fillId="0" borderId="16" xfId="6" applyFont="1" applyBorder="1" applyAlignment="1">
      <alignment horizontal="left" vertical="center" wrapText="1"/>
    </xf>
    <xf numFmtId="0" fontId="19" fillId="7" borderId="5" xfId="5" applyFill="1" applyAlignment="1">
      <alignment vertical="center"/>
    </xf>
    <xf numFmtId="0" fontId="15" fillId="11" borderId="7" xfId="5" applyFont="1" applyFill="1" applyBorder="1" applyAlignment="1">
      <alignment horizontal="center" vertical="center" wrapText="1"/>
    </xf>
    <xf numFmtId="9" fontId="15" fillId="0" borderId="7" xfId="5" applyNumberFormat="1" applyFont="1" applyBorder="1" applyAlignment="1">
      <alignment vertical="center" wrapText="1"/>
    </xf>
    <xf numFmtId="164" fontId="25" fillId="0" borderId="7" xfId="5" applyNumberFormat="1" applyFont="1" applyBorder="1" applyAlignment="1">
      <alignment horizontal="center" vertical="center" wrapText="1"/>
    </xf>
    <xf numFmtId="166" fontId="15" fillId="0" borderId="7" xfId="9" applyNumberFormat="1" applyFont="1" applyFill="1" applyBorder="1" applyAlignment="1">
      <alignment vertical="center" wrapText="1"/>
    </xf>
    <xf numFmtId="0" fontId="19" fillId="0" borderId="7" xfId="5" applyBorder="1" applyAlignment="1">
      <alignment horizontal="left" vertical="center" wrapText="1"/>
    </xf>
    <xf numFmtId="0" fontId="19" fillId="0" borderId="7" xfId="5" applyBorder="1" applyAlignment="1">
      <alignment horizontal="center" vertical="center" wrapText="1"/>
    </xf>
    <xf numFmtId="14" fontId="19" fillId="0" borderId="7" xfId="5" applyNumberFormat="1" applyBorder="1" applyAlignment="1">
      <alignment horizontal="right" vertical="center" wrapText="1"/>
    </xf>
    <xf numFmtId="42" fontId="0" fillId="0" borderId="7" xfId="2" applyFont="1" applyFill="1" applyBorder="1" applyAlignment="1">
      <alignment vertical="center" wrapText="1"/>
    </xf>
    <xf numFmtId="0" fontId="15" fillId="0" borderId="7" xfId="5" applyFont="1" applyBorder="1" applyAlignment="1">
      <alignment horizontal="center" vertical="center"/>
    </xf>
    <xf numFmtId="14" fontId="9" fillId="0" borderId="7" xfId="5" applyNumberFormat="1" applyFont="1" applyBorder="1" applyAlignment="1">
      <alignment horizontal="right" vertical="center" wrapText="1"/>
    </xf>
    <xf numFmtId="42" fontId="9" fillId="0" borderId="7" xfId="2" applyFont="1" applyFill="1" applyBorder="1" applyAlignment="1">
      <alignment vertical="center" wrapText="1"/>
    </xf>
    <xf numFmtId="0" fontId="19" fillId="0" borderId="5" xfId="10" applyAlignment="1">
      <alignment vertical="center"/>
    </xf>
    <xf numFmtId="0" fontId="19" fillId="0" borderId="5" xfId="10" applyAlignment="1">
      <alignment horizontal="center" vertical="center"/>
    </xf>
    <xf numFmtId="0" fontId="10" fillId="0" borderId="8" xfId="10" applyFont="1" applyBorder="1" applyAlignment="1">
      <alignment horizontal="center" vertical="center"/>
    </xf>
    <xf numFmtId="0" fontId="10" fillId="0" borderId="32" xfId="10" applyFont="1" applyBorder="1" applyAlignment="1">
      <alignment horizontal="center" vertical="center"/>
    </xf>
    <xf numFmtId="0" fontId="10" fillId="0" borderId="11" xfId="10" applyFont="1" applyBorder="1" applyAlignment="1">
      <alignment horizontal="center" vertical="center"/>
    </xf>
    <xf numFmtId="0" fontId="10" fillId="0" borderId="33" xfId="10" applyFont="1" applyBorder="1" applyAlignment="1">
      <alignment horizontal="center" vertical="center"/>
    </xf>
    <xf numFmtId="14" fontId="10" fillId="0" borderId="33" xfId="10" applyNumberFormat="1" applyFont="1" applyBorder="1" applyAlignment="1">
      <alignment horizontal="center" vertical="center"/>
    </xf>
    <xf numFmtId="0" fontId="10" fillId="0" borderId="42" xfId="10" applyFont="1" applyBorder="1" applyAlignment="1">
      <alignment horizontal="center" vertical="center"/>
    </xf>
    <xf numFmtId="14" fontId="10" fillId="0" borderId="43" xfId="10" applyNumberFormat="1" applyFont="1" applyBorder="1" applyAlignment="1">
      <alignment horizontal="center" vertical="center"/>
    </xf>
    <xf numFmtId="0" fontId="11" fillId="8" borderId="5" xfId="10" applyFont="1" applyFill="1" applyAlignment="1">
      <alignment horizontal="center" vertical="center" wrapText="1"/>
    </xf>
    <xf numFmtId="14" fontId="12" fillId="9" borderId="21" xfId="10" applyNumberFormat="1" applyFont="1" applyFill="1" applyBorder="1" applyAlignment="1">
      <alignment horizontal="center" vertical="center" wrapText="1"/>
    </xf>
    <xf numFmtId="0" fontId="11" fillId="10" borderId="5" xfId="10" applyFont="1" applyFill="1" applyAlignment="1">
      <alignment horizontal="center" vertical="center" wrapText="1"/>
    </xf>
    <xf numFmtId="0" fontId="15" fillId="0" borderId="7" xfId="10" applyFont="1" applyBorder="1" applyAlignment="1">
      <alignment horizontal="left" vertical="center" wrapText="1"/>
    </xf>
    <xf numFmtId="0" fontId="15" fillId="0" borderId="16" xfId="10" applyFont="1" applyBorder="1" applyAlignment="1">
      <alignment horizontal="left" vertical="center" wrapText="1"/>
    </xf>
    <xf numFmtId="0" fontId="31" fillId="0" borderId="7" xfId="10" applyFont="1" applyBorder="1" applyAlignment="1">
      <alignment horizontal="left" vertical="center" wrapText="1"/>
    </xf>
    <xf numFmtId="0" fontId="15" fillId="0" borderId="7" xfId="10" applyFont="1" applyBorder="1" applyAlignment="1">
      <alignment horizontal="center" vertical="center" wrapText="1"/>
    </xf>
    <xf numFmtId="14" fontId="15" fillId="0" borderId="7" xfId="10" applyNumberFormat="1" applyFont="1" applyBorder="1" applyAlignment="1">
      <alignment horizontal="right" vertical="center" wrapText="1"/>
    </xf>
    <xf numFmtId="42" fontId="15" fillId="0" borderId="7" xfId="11" applyFont="1" applyFill="1" applyBorder="1" applyAlignment="1">
      <alignment vertical="center" wrapText="1"/>
    </xf>
    <xf numFmtId="9" fontId="15" fillId="0" borderId="7" xfId="10" applyNumberFormat="1" applyFont="1" applyBorder="1" applyAlignment="1">
      <alignment horizontal="center" vertical="center" wrapText="1"/>
    </xf>
    <xf numFmtId="0" fontId="19" fillId="0" borderId="5" xfId="10" applyAlignment="1">
      <alignment horizontal="left" vertical="center" wrapText="1"/>
    </xf>
    <xf numFmtId="0" fontId="15" fillId="0" borderId="5" xfId="10" applyFont="1" applyAlignment="1">
      <alignment vertical="center"/>
    </xf>
    <xf numFmtId="0" fontId="15" fillId="0" borderId="5" xfId="10" applyFont="1" applyAlignment="1">
      <alignment horizontal="left" vertical="center" wrapText="1"/>
    </xf>
    <xf numFmtId="0" fontId="29" fillId="0" borderId="7" xfId="10" applyFont="1" applyBorder="1" applyAlignment="1">
      <alignment horizontal="left" vertical="center" wrapText="1"/>
    </xf>
    <xf numFmtId="0" fontId="30" fillId="0" borderId="7" xfId="10" applyFont="1" applyBorder="1" applyAlignment="1">
      <alignment horizontal="left" vertical="center" wrapText="1"/>
    </xf>
    <xf numFmtId="42" fontId="15" fillId="0" borderId="7" xfId="12" applyFont="1" applyFill="1" applyBorder="1" applyAlignment="1">
      <alignment vertical="center" wrapText="1"/>
    </xf>
    <xf numFmtId="0" fontId="34" fillId="0" borderId="7" xfId="10" applyFont="1" applyBorder="1" applyAlignment="1">
      <alignment horizontal="left" vertical="center" wrapText="1"/>
    </xf>
    <xf numFmtId="0" fontId="32" fillId="0" borderId="7" xfId="10" applyFont="1" applyBorder="1" applyAlignment="1">
      <alignment horizontal="left" vertical="center" wrapText="1"/>
    </xf>
    <xf numFmtId="14" fontId="15" fillId="0" borderId="7" xfId="10" applyNumberFormat="1" applyFont="1" applyBorder="1" applyAlignment="1">
      <alignment horizontal="center" vertical="center" wrapText="1"/>
    </xf>
    <xf numFmtId="0" fontId="33" fillId="0" borderId="7" xfId="10" applyFont="1" applyBorder="1" applyAlignment="1">
      <alignment horizontal="left" vertical="center" wrapText="1"/>
    </xf>
    <xf numFmtId="0" fontId="35" fillId="0" borderId="5" xfId="10" applyFont="1" applyAlignment="1">
      <alignment vertical="center" wrapText="1"/>
    </xf>
    <xf numFmtId="14" fontId="15" fillId="0" borderId="7" xfId="10" applyNumberFormat="1" applyFont="1" applyBorder="1" applyAlignment="1">
      <alignment vertical="center" wrapText="1"/>
    </xf>
    <xf numFmtId="165" fontId="15" fillId="0" borderId="7" xfId="11" applyNumberFormat="1" applyFont="1" applyFill="1" applyBorder="1" applyAlignment="1">
      <alignment horizontal="right" vertical="center" wrapText="1"/>
    </xf>
    <xf numFmtId="0" fontId="15" fillId="0" borderId="7" xfId="10" applyFont="1" applyBorder="1" applyAlignment="1">
      <alignment vertical="center" wrapText="1"/>
    </xf>
    <xf numFmtId="42" fontId="15" fillId="0" borderId="7" xfId="11" applyFont="1" applyFill="1" applyBorder="1" applyAlignment="1">
      <alignment horizontal="center" vertical="center" wrapText="1"/>
    </xf>
    <xf numFmtId="0" fontId="15" fillId="0" borderId="21" xfId="10" applyFont="1" applyBorder="1" applyAlignment="1">
      <alignment vertical="center" wrapText="1"/>
    </xf>
    <xf numFmtId="0" fontId="34" fillId="0" borderId="7" xfId="10" applyFont="1" applyBorder="1" applyAlignment="1">
      <alignment vertical="center" wrapText="1"/>
    </xf>
    <xf numFmtId="0" fontId="31" fillId="0" borderId="7" xfId="10" applyFont="1" applyBorder="1" applyAlignment="1">
      <alignment vertical="center" wrapText="1"/>
    </xf>
    <xf numFmtId="0" fontId="32" fillId="0" borderId="7" xfId="10" applyFont="1" applyBorder="1" applyAlignment="1">
      <alignment vertical="center" wrapText="1"/>
    </xf>
    <xf numFmtId="0" fontId="15" fillId="0" borderId="7" xfId="10" applyFont="1" applyBorder="1" applyAlignment="1">
      <alignment horizontal="right" vertical="center" wrapText="1"/>
    </xf>
    <xf numFmtId="0" fontId="15" fillId="0" borderId="25" xfId="10" applyFont="1" applyBorder="1" applyAlignment="1">
      <alignment vertical="center" wrapText="1"/>
    </xf>
    <xf numFmtId="42" fontId="15" fillId="0" borderId="7" xfId="12" applyFont="1" applyFill="1" applyBorder="1" applyAlignment="1">
      <alignment horizontal="center" vertical="center" wrapText="1"/>
    </xf>
    <xf numFmtId="0" fontId="15" fillId="7" borderId="7" xfId="10" applyFont="1" applyFill="1" applyBorder="1" applyAlignment="1">
      <alignment horizontal="left" vertical="center" wrapText="1"/>
    </xf>
    <xf numFmtId="9" fontId="15" fillId="0" borderId="7" xfId="10" applyNumberFormat="1" applyFont="1" applyBorder="1" applyAlignment="1">
      <alignment horizontal="left" vertical="center" wrapText="1"/>
    </xf>
    <xf numFmtId="0" fontId="15" fillId="0" borderId="7" xfId="10" applyFont="1" applyBorder="1" applyAlignment="1">
      <alignment horizontal="justify" vertical="center" wrapText="1"/>
    </xf>
    <xf numFmtId="0" fontId="22" fillId="0" borderId="7" xfId="10" applyFont="1" applyBorder="1" applyAlignment="1">
      <alignment horizontal="justify" vertical="center" readingOrder="1"/>
    </xf>
    <xf numFmtId="14" fontId="15" fillId="0" borderId="7" xfId="10" applyNumberFormat="1" applyFont="1" applyBorder="1" applyAlignment="1">
      <alignment vertical="center"/>
    </xf>
    <xf numFmtId="0" fontId="8" fillId="0" borderId="7" xfId="10" applyFont="1" applyBorder="1" applyAlignment="1">
      <alignment horizontal="left" vertical="center" wrapText="1"/>
    </xf>
    <xf numFmtId="0" fontId="15" fillId="0" borderId="7" xfId="10" applyFont="1" applyBorder="1" applyAlignment="1">
      <alignment horizontal="justify" vertical="center"/>
    </xf>
    <xf numFmtId="14" fontId="8" fillId="0" borderId="7" xfId="10" applyNumberFormat="1" applyFont="1" applyBorder="1" applyAlignment="1">
      <alignment horizontal="center" vertical="center" wrapText="1"/>
    </xf>
    <xf numFmtId="41" fontId="15" fillId="0" borderId="7" xfId="13" applyFont="1" applyFill="1" applyBorder="1" applyAlignment="1">
      <alignment vertical="center" wrapText="1"/>
    </xf>
    <xf numFmtId="0" fontId="15" fillId="0" borderId="7" xfId="10" applyFont="1" applyBorder="1" applyAlignment="1">
      <alignment vertical="center"/>
    </xf>
    <xf numFmtId="0" fontId="13" fillId="0" borderId="7" xfId="10" applyFont="1" applyBorder="1" applyAlignment="1">
      <alignment horizontal="left" vertical="center" wrapText="1"/>
    </xf>
    <xf numFmtId="164" fontId="25" fillId="0" borderId="7" xfId="10" applyNumberFormat="1" applyFont="1" applyBorder="1" applyAlignment="1">
      <alignment horizontal="center" vertical="center" wrapText="1"/>
    </xf>
    <xf numFmtId="9" fontId="15" fillId="0" borderId="7" xfId="12" applyNumberFormat="1" applyFont="1" applyFill="1" applyBorder="1" applyAlignment="1">
      <alignment vertical="center" wrapText="1"/>
    </xf>
    <xf numFmtId="9" fontId="15" fillId="0" borderId="7" xfId="10" applyNumberFormat="1" applyFont="1" applyBorder="1" applyAlignment="1">
      <alignment vertical="center" wrapText="1"/>
    </xf>
    <xf numFmtId="0" fontId="15" fillId="0" borderId="7" xfId="10" applyFont="1" applyBorder="1" applyAlignment="1">
      <alignment horizontal="center" vertical="center"/>
    </xf>
    <xf numFmtId="0" fontId="36" fillId="0" borderId="7" xfId="10" applyFont="1" applyBorder="1" applyAlignment="1">
      <alignment horizontal="left" vertical="center" wrapText="1"/>
    </xf>
    <xf numFmtId="0" fontId="28" fillId="0" borderId="7" xfId="10" applyFont="1" applyBorder="1" applyAlignment="1">
      <alignment horizontal="left" vertical="center" wrapText="1"/>
    </xf>
    <xf numFmtId="0" fontId="27" fillId="0" borderId="7" xfId="10" applyFont="1" applyBorder="1" applyAlignment="1">
      <alignment horizontal="left" vertical="center" wrapText="1"/>
    </xf>
    <xf numFmtId="42" fontId="15" fillId="0" borderId="7" xfId="11" applyFont="1" applyFill="1" applyBorder="1" applyAlignment="1">
      <alignment horizontal="right" vertical="center" wrapText="1"/>
    </xf>
    <xf numFmtId="0" fontId="15" fillId="0" borderId="7" xfId="10" applyFont="1" applyBorder="1" applyAlignment="1">
      <alignment horizontal="right" vertical="center"/>
    </xf>
    <xf numFmtId="14" fontId="15" fillId="0" borderId="21" xfId="10" applyNumberFormat="1" applyFont="1" applyBorder="1" applyAlignment="1">
      <alignment horizontal="right" vertical="center" wrapText="1"/>
    </xf>
    <xf numFmtId="0" fontId="15" fillId="0" borderId="5" xfId="10" applyFont="1" applyAlignment="1">
      <alignment horizontal="center" vertical="center"/>
    </xf>
    <xf numFmtId="0" fontId="19" fillId="0" borderId="5" xfId="14" applyAlignment="1">
      <alignment vertical="center"/>
    </xf>
    <xf numFmtId="0" fontId="19" fillId="0" borderId="5" xfId="14" applyAlignment="1">
      <alignment horizontal="center" vertical="center"/>
    </xf>
    <xf numFmtId="0" fontId="10" fillId="0" borderId="8" xfId="14" applyFont="1" applyBorder="1" applyAlignment="1">
      <alignment horizontal="center" vertical="center"/>
    </xf>
    <xf numFmtId="0" fontId="10" fillId="0" borderId="32" xfId="14" applyFont="1" applyBorder="1" applyAlignment="1">
      <alignment horizontal="center" vertical="center"/>
    </xf>
    <xf numFmtId="0" fontId="10" fillId="0" borderId="11" xfId="14" applyFont="1" applyBorder="1" applyAlignment="1">
      <alignment horizontal="center" vertical="center"/>
    </xf>
    <xf numFmtId="0" fontId="10" fillId="0" borderId="33" xfId="14" applyFont="1" applyBorder="1" applyAlignment="1">
      <alignment horizontal="center" vertical="center"/>
    </xf>
    <xf numFmtId="14" fontId="10" fillId="0" borderId="33" xfId="14" applyNumberFormat="1" applyFont="1" applyBorder="1" applyAlignment="1">
      <alignment horizontal="center" vertical="center"/>
    </xf>
    <xf numFmtId="0" fontId="10" fillId="0" borderId="42" xfId="14" applyFont="1" applyBorder="1" applyAlignment="1">
      <alignment horizontal="center" vertical="center"/>
    </xf>
    <xf numFmtId="14" fontId="10" fillId="0" borderId="43" xfId="14" applyNumberFormat="1" applyFont="1" applyBorder="1" applyAlignment="1">
      <alignment horizontal="center" vertical="center"/>
    </xf>
    <xf numFmtId="0" fontId="11" fillId="8" borderId="5" xfId="14" applyFont="1" applyFill="1" applyAlignment="1">
      <alignment horizontal="center" vertical="center" wrapText="1"/>
    </xf>
    <xf numFmtId="14" fontId="12" fillId="9" borderId="21" xfId="14" applyNumberFormat="1" applyFont="1" applyFill="1" applyBorder="1" applyAlignment="1">
      <alignment horizontal="center" vertical="center" wrapText="1"/>
    </xf>
    <xf numFmtId="0" fontId="11" fillId="10" borderId="5" xfId="14" applyFont="1" applyFill="1" applyAlignment="1">
      <alignment horizontal="center" vertical="center" wrapText="1"/>
    </xf>
    <xf numFmtId="0" fontId="15" fillId="0" borderId="7" xfId="14" applyFont="1" applyBorder="1" applyAlignment="1">
      <alignment horizontal="left" vertical="center" wrapText="1"/>
    </xf>
    <xf numFmtId="0" fontId="15" fillId="0" borderId="16" xfId="14" applyFont="1" applyBorder="1" applyAlignment="1">
      <alignment horizontal="left" vertical="center" wrapText="1"/>
    </xf>
    <xf numFmtId="0" fontId="31" fillId="0" borderId="7" xfId="14" applyFont="1" applyBorder="1" applyAlignment="1">
      <alignment horizontal="left" vertical="center" wrapText="1"/>
    </xf>
    <xf numFmtId="0" fontId="15" fillId="0" borderId="7" xfId="14" applyFont="1" applyBorder="1" applyAlignment="1">
      <alignment horizontal="center" vertical="center" wrapText="1"/>
    </xf>
    <xf numFmtId="14" fontId="15" fillId="0" borderId="7" xfId="14" applyNumberFormat="1" applyFont="1" applyBorder="1" applyAlignment="1">
      <alignment horizontal="right" vertical="center" wrapText="1"/>
    </xf>
    <xf numFmtId="9" fontId="15" fillId="0" borderId="7" xfId="14" applyNumberFormat="1" applyFont="1" applyBorder="1" applyAlignment="1">
      <alignment horizontal="center" vertical="center" wrapText="1"/>
    </xf>
    <xf numFmtId="0" fontId="19" fillId="0" borderId="5" xfId="14" applyAlignment="1">
      <alignment horizontal="left" vertical="center" wrapText="1"/>
    </xf>
    <xf numFmtId="0" fontId="15" fillId="0" borderId="5" xfId="14" applyFont="1" applyAlignment="1">
      <alignment vertical="center"/>
    </xf>
    <xf numFmtId="0" fontId="15" fillId="0" borderId="5" xfId="14" applyFont="1" applyAlignment="1">
      <alignment horizontal="left" vertical="center" wrapText="1"/>
    </xf>
    <xf numFmtId="0" fontId="29" fillId="0" borderId="7" xfId="14" applyFont="1" applyBorder="1" applyAlignment="1">
      <alignment horizontal="left" vertical="center" wrapText="1"/>
    </xf>
    <xf numFmtId="0" fontId="30" fillId="0" borderId="7" xfId="14" applyFont="1" applyBorder="1" applyAlignment="1">
      <alignment horizontal="left" vertical="center" wrapText="1"/>
    </xf>
    <xf numFmtId="0" fontId="34" fillId="0" borderId="7" xfId="14" applyFont="1" applyBorder="1" applyAlignment="1">
      <alignment horizontal="left" vertical="center" wrapText="1"/>
    </xf>
    <xf numFmtId="0" fontId="32" fillId="0" borderId="7" xfId="14" applyFont="1" applyBorder="1" applyAlignment="1">
      <alignment horizontal="left" vertical="center" wrapText="1"/>
    </xf>
    <xf numFmtId="14" fontId="15" fillId="0" borderId="7" xfId="14" applyNumberFormat="1" applyFont="1" applyBorder="1" applyAlignment="1">
      <alignment horizontal="center" vertical="center" wrapText="1"/>
    </xf>
    <xf numFmtId="0" fontId="33" fillId="0" borderId="7" xfId="14" applyFont="1" applyBorder="1" applyAlignment="1">
      <alignment horizontal="left" vertical="center" wrapText="1"/>
    </xf>
    <xf numFmtId="0" fontId="35" fillId="0" borderId="5" xfId="14" applyFont="1" applyAlignment="1">
      <alignment vertical="center" wrapText="1"/>
    </xf>
    <xf numFmtId="14" fontId="15" fillId="0" borderId="7" xfId="14" applyNumberFormat="1" applyFont="1" applyBorder="1" applyAlignment="1">
      <alignment vertical="center" wrapText="1"/>
    </xf>
    <xf numFmtId="165" fontId="15" fillId="0" borderId="7" xfId="2" applyNumberFormat="1" applyFont="1" applyFill="1" applyBorder="1" applyAlignment="1">
      <alignment horizontal="right" vertical="center" wrapText="1"/>
    </xf>
    <xf numFmtId="0" fontId="15" fillId="0" borderId="7" xfId="14" applyFont="1" applyBorder="1" applyAlignment="1">
      <alignment vertical="center" wrapText="1"/>
    </xf>
    <xf numFmtId="0" fontId="15" fillId="0" borderId="21" xfId="14" applyFont="1" applyBorder="1" applyAlignment="1">
      <alignment vertical="center" wrapText="1"/>
    </xf>
    <xf numFmtId="0" fontId="34" fillId="0" borderId="7" xfId="14" applyFont="1" applyBorder="1" applyAlignment="1">
      <alignment vertical="center" wrapText="1"/>
    </xf>
    <xf numFmtId="0" fontId="31" fillId="0" borderId="7" xfId="14" applyFont="1" applyBorder="1" applyAlignment="1">
      <alignment vertical="center" wrapText="1"/>
    </xf>
    <xf numFmtId="0" fontId="32" fillId="0" borderId="7" xfId="14" applyFont="1" applyBorder="1" applyAlignment="1">
      <alignment vertical="center" wrapText="1"/>
    </xf>
    <xf numFmtId="0" fontId="15" fillId="0" borderId="7" xfId="14" applyFont="1" applyBorder="1" applyAlignment="1">
      <alignment horizontal="right" vertical="center" wrapText="1"/>
    </xf>
    <xf numFmtId="0" fontId="15" fillId="0" borderId="25" xfId="14" applyFont="1" applyBorder="1" applyAlignment="1">
      <alignment vertical="center" wrapText="1"/>
    </xf>
    <xf numFmtId="9" fontId="15" fillId="0" borderId="7" xfId="14" applyNumberFormat="1" applyFont="1" applyBorder="1" applyAlignment="1">
      <alignment horizontal="left" vertical="center" wrapText="1"/>
    </xf>
    <xf numFmtId="0" fontId="15" fillId="0" borderId="7" xfId="14" applyFont="1" applyBorder="1" applyAlignment="1">
      <alignment horizontal="justify" vertical="center" wrapText="1"/>
    </xf>
    <xf numFmtId="0" fontId="22" fillId="0" borderId="7" xfId="14" applyFont="1" applyBorder="1" applyAlignment="1">
      <alignment horizontal="justify" vertical="center" readingOrder="1"/>
    </xf>
    <xf numFmtId="14" fontId="15" fillId="0" borderId="7" xfId="14" applyNumberFormat="1" applyFont="1" applyBorder="1" applyAlignment="1">
      <alignment vertical="center"/>
    </xf>
    <xf numFmtId="0" fontId="8" fillId="0" borderId="7" xfId="14" applyFont="1" applyBorder="1" applyAlignment="1">
      <alignment horizontal="left" vertical="center" wrapText="1"/>
    </xf>
    <xf numFmtId="0" fontId="15" fillId="0" borderId="7" xfId="14" applyFont="1" applyBorder="1" applyAlignment="1">
      <alignment horizontal="justify" vertical="center"/>
    </xf>
    <xf numFmtId="14" fontId="8" fillId="0" borderId="7" xfId="14" applyNumberFormat="1" applyFont="1" applyBorder="1" applyAlignment="1">
      <alignment horizontal="center" vertical="center" wrapText="1"/>
    </xf>
    <xf numFmtId="0" fontId="15" fillId="0" borderId="7" xfId="14" applyFont="1" applyBorder="1" applyAlignment="1">
      <alignment vertical="center"/>
    </xf>
    <xf numFmtId="0" fontId="13" fillId="0" borderId="7" xfId="14" applyFont="1" applyBorder="1" applyAlignment="1">
      <alignment horizontal="left" vertical="center" wrapText="1"/>
    </xf>
    <xf numFmtId="164" fontId="25" fillId="0" borderId="7" xfId="14" applyNumberFormat="1" applyFont="1" applyBorder="1" applyAlignment="1">
      <alignment horizontal="center" vertical="center" wrapText="1"/>
    </xf>
    <xf numFmtId="9" fontId="15" fillId="0" borderId="7" xfId="14" applyNumberFormat="1" applyFont="1" applyBorder="1" applyAlignment="1">
      <alignment vertical="center" wrapText="1"/>
    </xf>
    <xf numFmtId="0" fontId="15" fillId="0" borderId="7" xfId="14" applyFont="1" applyBorder="1" applyAlignment="1">
      <alignment horizontal="center" vertical="center"/>
    </xf>
    <xf numFmtId="0" fontId="36" fillId="0" borderId="7" xfId="14" applyFont="1" applyBorder="1" applyAlignment="1">
      <alignment horizontal="left" vertical="center" wrapText="1"/>
    </xf>
    <xf numFmtId="0" fontId="28" fillId="0" borderId="7" xfId="14" applyFont="1" applyBorder="1" applyAlignment="1">
      <alignment horizontal="left" vertical="center" wrapText="1"/>
    </xf>
    <xf numFmtId="0" fontId="27" fillId="0" borderId="7" xfId="14" applyFont="1" applyBorder="1" applyAlignment="1">
      <alignment horizontal="left" vertical="center" wrapText="1"/>
    </xf>
    <xf numFmtId="42" fontId="15" fillId="0" borderId="7" xfId="2" applyFont="1" applyFill="1" applyBorder="1" applyAlignment="1">
      <alignment horizontal="right" vertical="center" wrapText="1"/>
    </xf>
    <xf numFmtId="0" fontId="15" fillId="0" borderId="7" xfId="14" applyFont="1" applyBorder="1" applyAlignment="1">
      <alignment horizontal="right" vertical="center"/>
    </xf>
    <xf numFmtId="14" fontId="15" fillId="0" borderId="21" xfId="14" applyNumberFormat="1" applyFont="1" applyBorder="1" applyAlignment="1">
      <alignment horizontal="right" vertical="center" wrapText="1"/>
    </xf>
    <xf numFmtId="0" fontId="15" fillId="0" borderId="5" xfId="14" applyFont="1" applyAlignment="1">
      <alignment horizontal="center" vertical="center"/>
    </xf>
    <xf numFmtId="8" fontId="15" fillId="0" borderId="7" xfId="2" applyNumberFormat="1" applyFont="1" applyFill="1" applyBorder="1" applyAlignment="1">
      <alignment vertical="center" wrapText="1"/>
    </xf>
    <xf numFmtId="0" fontId="31" fillId="0" borderId="7" xfId="5" applyFont="1" applyBorder="1" applyAlignment="1">
      <alignment horizontal="left" vertical="center" wrapText="1"/>
    </xf>
    <xf numFmtId="0" fontId="15" fillId="0" borderId="5" xfId="5" applyFont="1" applyAlignment="1">
      <alignment vertical="center"/>
    </xf>
    <xf numFmtId="0" fontId="15" fillId="0" borderId="5" xfId="5" applyFont="1" applyAlignment="1">
      <alignment horizontal="left" vertical="center" wrapText="1"/>
    </xf>
    <xf numFmtId="0" fontId="29" fillId="0" borderId="7" xfId="5" applyFont="1" applyBorder="1" applyAlignment="1">
      <alignment horizontal="left" vertical="center" wrapText="1"/>
    </xf>
    <xf numFmtId="0" fontId="30" fillId="0" borderId="7" xfId="5" applyFont="1" applyBorder="1" applyAlignment="1">
      <alignment horizontal="left" vertical="center" wrapText="1"/>
    </xf>
    <xf numFmtId="0" fontId="34" fillId="0" borderId="7" xfId="5" applyFont="1" applyBorder="1" applyAlignment="1">
      <alignment horizontal="left" vertical="center" wrapText="1"/>
    </xf>
    <xf numFmtId="0" fontId="32" fillId="0" borderId="7" xfId="5" applyFont="1" applyBorder="1" applyAlignment="1">
      <alignment horizontal="left" vertical="center" wrapText="1"/>
    </xf>
    <xf numFmtId="0" fontId="33" fillId="0" borderId="7" xfId="5" applyFont="1" applyBorder="1" applyAlignment="1">
      <alignment horizontal="left" vertical="center" wrapText="1"/>
    </xf>
    <xf numFmtId="0" fontId="35" fillId="0" borderId="5" xfId="5" applyFont="1" applyAlignment="1">
      <alignment vertical="center" wrapText="1"/>
    </xf>
    <xf numFmtId="0" fontId="34" fillId="0" borderId="7" xfId="5" applyFont="1" applyBorder="1" applyAlignment="1">
      <alignment vertical="center" wrapText="1"/>
    </xf>
    <xf numFmtId="0" fontId="31" fillId="0" borderId="7" xfId="5" applyFont="1" applyBorder="1" applyAlignment="1">
      <alignment vertical="center" wrapText="1"/>
    </xf>
    <xf numFmtId="0" fontId="32" fillId="0" borderId="7" xfId="5" applyFont="1" applyBorder="1" applyAlignment="1">
      <alignment vertical="center" wrapText="1"/>
    </xf>
    <xf numFmtId="49" fontId="15" fillId="0" borderId="7" xfId="5" applyNumberFormat="1" applyFont="1" applyBorder="1" applyAlignment="1">
      <alignment horizontal="center" vertical="center" wrapText="1"/>
    </xf>
    <xf numFmtId="39" fontId="15" fillId="0" borderId="7" xfId="5" applyNumberFormat="1" applyFont="1" applyBorder="1" applyAlignment="1">
      <alignment vertical="center" wrapText="1"/>
    </xf>
    <xf numFmtId="0" fontId="13" fillId="0" borderId="7" xfId="5" applyFont="1" applyBorder="1" applyAlignment="1">
      <alignment horizontal="left" vertical="center" wrapText="1"/>
    </xf>
    <xf numFmtId="0" fontId="36" fillId="0" borderId="7" xfId="5" applyFont="1" applyBorder="1" applyAlignment="1">
      <alignment horizontal="left" vertical="center" wrapText="1"/>
    </xf>
    <xf numFmtId="0" fontId="28" fillId="0" borderId="7" xfId="5" applyFont="1" applyBorder="1" applyAlignment="1">
      <alignment horizontal="left" vertical="center" wrapText="1"/>
    </xf>
    <xf numFmtId="0" fontId="27" fillId="0" borderId="7" xfId="5" applyFont="1" applyBorder="1" applyAlignment="1">
      <alignment horizontal="left" vertical="center" wrapText="1"/>
    </xf>
    <xf numFmtId="0" fontId="15" fillId="0" borderId="7" xfId="5" applyFont="1" applyBorder="1" applyAlignment="1">
      <alignment horizontal="right" vertical="center"/>
    </xf>
    <xf numFmtId="14" fontId="15" fillId="0" borderId="21" xfId="5" applyNumberFormat="1" applyFont="1" applyBorder="1" applyAlignment="1">
      <alignment horizontal="right" vertical="center" wrapText="1"/>
    </xf>
    <xf numFmtId="0" fontId="15" fillId="0" borderId="5" xfId="5" applyFont="1" applyAlignment="1">
      <alignment horizontal="center" vertical="center"/>
    </xf>
    <xf numFmtId="0" fontId="42" fillId="0" borderId="5" xfId="22" applyFont="1"/>
    <xf numFmtId="0" fontId="42" fillId="0" borderId="5" xfId="22" applyFont="1" applyAlignment="1">
      <alignment horizontal="center"/>
    </xf>
    <xf numFmtId="0" fontId="42" fillId="0" borderId="5" xfId="22" applyFont="1" applyAlignment="1">
      <alignment horizontal="center" vertical="center"/>
    </xf>
    <xf numFmtId="0" fontId="42" fillId="0" borderId="5" xfId="22" applyFont="1" applyAlignment="1">
      <alignment horizontal="left"/>
    </xf>
    <xf numFmtId="0" fontId="39" fillId="0" borderId="5" xfId="22" applyFont="1" applyAlignment="1">
      <alignment horizontal="center"/>
    </xf>
    <xf numFmtId="0" fontId="39" fillId="0" borderId="5" xfId="22" applyFont="1" applyAlignment="1">
      <alignment horizontal="center" vertical="center"/>
    </xf>
    <xf numFmtId="0" fontId="39" fillId="0" borderId="5" xfId="22" applyFont="1" applyAlignment="1">
      <alignment horizontal="left"/>
    </xf>
    <xf numFmtId="9" fontId="39" fillId="0" borderId="14" xfId="22" applyNumberFormat="1" applyFont="1" applyBorder="1" applyAlignment="1">
      <alignment horizontal="center" vertical="center" wrapText="1"/>
    </xf>
    <xf numFmtId="0" fontId="39" fillId="0" borderId="14" xfId="22" applyFont="1" applyBorder="1" applyAlignment="1">
      <alignment horizontal="center" vertical="center" wrapText="1"/>
    </xf>
    <xf numFmtId="0" fontId="39" fillId="0" borderId="14" xfId="22" applyFont="1" applyBorder="1" applyAlignment="1">
      <alignment horizontal="left" vertical="center" wrapText="1"/>
    </xf>
    <xf numFmtId="0" fontId="39" fillId="0" borderId="14" xfId="22" applyFont="1" applyBorder="1" applyAlignment="1">
      <alignment horizontal="center" vertical="center"/>
    </xf>
    <xf numFmtId="0" fontId="39" fillId="0" borderId="13" xfId="22" applyFont="1" applyBorder="1" applyAlignment="1">
      <alignment horizontal="center" vertical="center" wrapText="1"/>
    </xf>
    <xf numFmtId="9" fontId="39" fillId="0" borderId="7" xfId="22" applyNumberFormat="1" applyFont="1" applyBorder="1" applyAlignment="1">
      <alignment horizontal="center" vertical="center" wrapText="1"/>
    </xf>
    <xf numFmtId="0" fontId="39" fillId="0" borderId="7" xfId="22" applyFont="1" applyBorder="1" applyAlignment="1">
      <alignment horizontal="center" vertical="center" wrapText="1"/>
    </xf>
    <xf numFmtId="0" fontId="39" fillId="0" borderId="7" xfId="22" applyFont="1" applyBorder="1" applyAlignment="1">
      <alignment horizontal="left" vertical="center" wrapText="1"/>
    </xf>
    <xf numFmtId="0" fontId="39" fillId="0" borderId="7" xfId="22" applyFont="1" applyBorder="1" applyAlignment="1">
      <alignment horizontal="center" vertical="center"/>
    </xf>
    <xf numFmtId="0" fontId="39" fillId="0" borderId="11" xfId="22" applyFont="1" applyBorder="1" applyAlignment="1">
      <alignment horizontal="center" vertical="center" wrapText="1"/>
    </xf>
    <xf numFmtId="0" fontId="39" fillId="0" borderId="23" xfId="22" applyFont="1" applyBorder="1" applyAlignment="1">
      <alignment horizontal="center" vertical="center" wrapText="1"/>
    </xf>
    <xf numFmtId="0" fontId="46" fillId="0" borderId="7" xfId="22" applyFont="1" applyBorder="1" applyAlignment="1">
      <alignment horizontal="center" vertical="center" wrapText="1"/>
    </xf>
    <xf numFmtId="0" fontId="39" fillId="0" borderId="7" xfId="22" applyFont="1" applyBorder="1" applyAlignment="1">
      <alignment vertical="center" wrapText="1"/>
    </xf>
    <xf numFmtId="0" fontId="39" fillId="0" borderId="9" xfId="22" applyFont="1" applyBorder="1" applyAlignment="1">
      <alignment horizontal="center" vertical="center" wrapText="1"/>
    </xf>
    <xf numFmtId="0" fontId="45" fillId="13" borderId="65" xfId="22" applyFont="1" applyFill="1" applyBorder="1" applyAlignment="1">
      <alignment horizontal="center" vertical="center" wrapText="1"/>
    </xf>
    <xf numFmtId="0" fontId="45" fillId="13" borderId="14" xfId="22" applyFont="1" applyFill="1" applyBorder="1" applyAlignment="1">
      <alignment horizontal="center" vertical="center" wrapText="1"/>
    </xf>
    <xf numFmtId="0" fontId="45" fillId="13" borderId="5" xfId="22" applyFont="1" applyFill="1" applyAlignment="1">
      <alignment horizontal="center" vertical="center" wrapText="1"/>
    </xf>
    <xf numFmtId="0" fontId="45" fillId="13" borderId="61" xfId="22" applyFont="1" applyFill="1" applyBorder="1" applyAlignment="1">
      <alignment horizontal="center" vertical="center" wrapText="1"/>
    </xf>
    <xf numFmtId="0" fontId="41" fillId="0" borderId="5" xfId="22" applyFont="1" applyAlignment="1">
      <alignment horizontal="center" wrapText="1"/>
    </xf>
    <xf numFmtId="0" fontId="39" fillId="0" borderId="5" xfId="22" applyFont="1" applyAlignment="1">
      <alignment horizontal="center" wrapText="1"/>
    </xf>
    <xf numFmtId="0" fontId="39" fillId="0" borderId="5" xfId="22" applyFont="1" applyAlignment="1">
      <alignment horizontal="center" vertical="center" wrapText="1"/>
    </xf>
    <xf numFmtId="0" fontId="40" fillId="0" borderId="5" xfId="22" applyFont="1" applyAlignment="1">
      <alignment horizontal="left" vertical="center" wrapText="1"/>
    </xf>
    <xf numFmtId="0" fontId="40" fillId="0" borderId="5" xfId="22" applyFont="1" applyAlignment="1">
      <alignment horizontal="center" vertical="center" wrapText="1"/>
    </xf>
    <xf numFmtId="0" fontId="44" fillId="0" borderId="5" xfId="22" applyFont="1" applyAlignment="1">
      <alignment horizontal="center" vertical="center" wrapText="1"/>
    </xf>
    <xf numFmtId="0" fontId="40" fillId="0" borderId="15" xfId="22" applyFont="1" applyBorder="1" applyAlignment="1">
      <alignment horizontal="center" vertical="center" wrapText="1"/>
    </xf>
    <xf numFmtId="14" fontId="43" fillId="0" borderId="12" xfId="22" applyNumberFormat="1" applyFont="1" applyBorder="1" applyAlignment="1">
      <alignment horizontal="center" vertical="center" wrapText="1"/>
    </xf>
    <xf numFmtId="0" fontId="43" fillId="0" borderId="12" xfId="22" applyFont="1" applyBorder="1" applyAlignment="1">
      <alignment horizontal="center" vertical="center" wrapText="1"/>
    </xf>
    <xf numFmtId="0" fontId="40" fillId="0" borderId="10" xfId="22" applyFont="1" applyBorder="1" applyAlignment="1">
      <alignment horizontal="center" vertical="center" wrapText="1"/>
    </xf>
    <xf numFmtId="0" fontId="47" fillId="0" borderId="5" xfId="24" applyFont="1" applyProtection="1">
      <protection hidden="1"/>
    </xf>
    <xf numFmtId="0" fontId="48" fillId="0" borderId="5" xfId="24" applyFont="1"/>
    <xf numFmtId="0" fontId="49" fillId="0" borderId="5" xfId="24" applyFont="1" applyAlignment="1" applyProtection="1">
      <alignment horizontal="center"/>
      <protection hidden="1"/>
    </xf>
    <xf numFmtId="0" fontId="50" fillId="15" borderId="9" xfId="24" applyFont="1" applyFill="1" applyBorder="1" applyAlignment="1" applyProtection="1">
      <alignment horizontal="centerContinuous" vertical="center"/>
      <protection hidden="1"/>
    </xf>
    <xf numFmtId="0" fontId="51" fillId="0" borderId="5" xfId="24" applyFont="1"/>
    <xf numFmtId="0" fontId="50" fillId="14" borderId="13" xfId="24" applyFont="1" applyFill="1" applyBorder="1" applyAlignment="1">
      <alignment horizontal="center" vertical="center" wrapText="1"/>
    </xf>
    <xf numFmtId="0" fontId="50" fillId="14" borderId="14" xfId="24" applyFont="1" applyFill="1" applyBorder="1" applyAlignment="1">
      <alignment horizontal="center" vertical="center" wrapText="1"/>
    </xf>
    <xf numFmtId="0" fontId="50" fillId="14" borderId="14" xfId="24" applyFont="1" applyFill="1" applyBorder="1" applyAlignment="1" applyProtection="1">
      <alignment horizontal="center" vertical="center" wrapText="1"/>
      <protection hidden="1"/>
    </xf>
    <xf numFmtId="43" fontId="50" fillId="15" borderId="14" xfId="25" applyFont="1" applyFill="1" applyBorder="1" applyAlignment="1" applyProtection="1">
      <alignment horizontal="center" vertical="center" wrapText="1"/>
      <protection hidden="1"/>
    </xf>
    <xf numFmtId="14" fontId="50" fillId="14" borderId="14" xfId="24" applyNumberFormat="1" applyFont="1" applyFill="1" applyBorder="1" applyAlignment="1">
      <alignment horizontal="center" vertical="center" wrapText="1"/>
    </xf>
    <xf numFmtId="14" fontId="50" fillId="15" borderId="14" xfId="24" applyNumberFormat="1" applyFont="1" applyFill="1" applyBorder="1" applyAlignment="1">
      <alignment horizontal="center" vertical="center" wrapText="1"/>
    </xf>
    <xf numFmtId="14" fontId="50" fillId="14" borderId="15" xfId="24" applyNumberFormat="1" applyFont="1" applyFill="1" applyBorder="1" applyAlignment="1">
      <alignment horizontal="center" vertical="center" wrapText="1"/>
    </xf>
    <xf numFmtId="0" fontId="48" fillId="7" borderId="5" xfId="24" applyFont="1" applyFill="1"/>
    <xf numFmtId="0" fontId="54" fillId="0" borderId="0" xfId="0" applyFont="1"/>
    <xf numFmtId="0" fontId="54" fillId="0" borderId="0" xfId="0" applyFont="1" applyAlignment="1">
      <alignment wrapText="1"/>
    </xf>
    <xf numFmtId="0" fontId="55" fillId="0" borderId="8" xfId="0" applyFont="1" applyBorder="1" applyAlignment="1">
      <alignment horizontal="center" vertical="center" wrapText="1"/>
    </xf>
    <xf numFmtId="0" fontId="55" fillId="0" borderId="10" xfId="0" applyFont="1" applyBorder="1" applyAlignment="1">
      <alignment horizontal="center" vertical="center" wrapText="1"/>
    </xf>
    <xf numFmtId="0" fontId="55" fillId="0" borderId="34" xfId="0" applyFont="1" applyBorder="1" applyAlignment="1">
      <alignment horizontal="left" vertical="center"/>
    </xf>
    <xf numFmtId="0" fontId="55" fillId="0" borderId="35" xfId="0" applyFont="1" applyBorder="1" applyAlignment="1">
      <alignment horizontal="center" vertical="center"/>
    </xf>
    <xf numFmtId="0" fontId="55" fillId="0" borderId="6" xfId="0" applyFont="1" applyBorder="1" applyAlignment="1">
      <alignment horizontal="left" vertical="center"/>
    </xf>
    <xf numFmtId="0" fontId="55" fillId="0" borderId="36" xfId="0" applyFont="1" applyBorder="1" applyAlignment="1">
      <alignment horizontal="center" vertical="center"/>
    </xf>
    <xf numFmtId="0" fontId="55" fillId="0" borderId="37" xfId="0" applyFont="1" applyBorder="1" applyAlignment="1">
      <alignment horizontal="left" vertical="center"/>
    </xf>
    <xf numFmtId="14" fontId="55" fillId="0" borderId="33" xfId="0" applyNumberFormat="1" applyFont="1" applyBorder="1" applyAlignment="1">
      <alignment horizontal="center" vertical="center"/>
    </xf>
    <xf numFmtId="0" fontId="57" fillId="3" borderId="18" xfId="0" applyFont="1" applyFill="1" applyBorder="1" applyAlignment="1">
      <alignment horizontal="center" vertical="center" wrapText="1"/>
    </xf>
    <xf numFmtId="0" fontId="57" fillId="3" borderId="8" xfId="0" applyFont="1" applyFill="1" applyBorder="1" applyAlignment="1">
      <alignment horizontal="center" vertical="center" wrapText="1"/>
    </xf>
    <xf numFmtId="0" fontId="57" fillId="3" borderId="11" xfId="0" applyFont="1" applyFill="1" applyBorder="1" applyAlignment="1">
      <alignment horizontal="center" vertical="center" wrapText="1"/>
    </xf>
    <xf numFmtId="0" fontId="58" fillId="0" borderId="7" xfId="0" applyFont="1" applyBorder="1" applyAlignment="1">
      <alignment horizontal="center" vertical="center" wrapText="1"/>
    </xf>
    <xf numFmtId="0" fontId="57" fillId="3" borderId="13" xfId="0" applyFont="1" applyFill="1" applyBorder="1" applyAlignment="1">
      <alignment horizontal="center" vertical="center" wrapText="1"/>
    </xf>
    <xf numFmtId="0" fontId="61" fillId="0" borderId="61" xfId="16" applyFont="1" applyBorder="1"/>
    <xf numFmtId="0" fontId="52" fillId="0" borderId="5" xfId="16" applyFont="1"/>
    <xf numFmtId="0" fontId="61" fillId="0" borderId="5" xfId="16" applyFont="1"/>
    <xf numFmtId="0" fontId="61" fillId="0" borderId="5" xfId="16" applyFont="1" applyAlignment="1">
      <alignment horizontal="center" vertical="center"/>
    </xf>
    <xf numFmtId="0" fontId="55" fillId="0" borderId="5" xfId="3" applyFont="1" applyAlignment="1">
      <alignment vertical="center"/>
    </xf>
    <xf numFmtId="0" fontId="57" fillId="12" borderId="76" xfId="0" applyFont="1" applyFill="1" applyBorder="1" applyAlignment="1">
      <alignment horizontal="center" vertical="center" wrapText="1"/>
    </xf>
    <xf numFmtId="0" fontId="57" fillId="12" borderId="77" xfId="0" applyFont="1" applyFill="1" applyBorder="1" applyAlignment="1">
      <alignment horizontal="center" vertical="center" wrapText="1"/>
    </xf>
    <xf numFmtId="0" fontId="57" fillId="12" borderId="78" xfId="0" applyFont="1" applyFill="1" applyBorder="1" applyAlignment="1">
      <alignment horizontal="center" vertical="center" wrapText="1"/>
    </xf>
    <xf numFmtId="0" fontId="52" fillId="0" borderId="79" xfId="16" applyFont="1" applyBorder="1" applyAlignment="1">
      <alignment horizontal="justify" vertical="center" wrapText="1"/>
    </xf>
    <xf numFmtId="0" fontId="52" fillId="0" borderId="80" xfId="16" applyFont="1" applyBorder="1" applyAlignment="1">
      <alignment horizontal="justify" vertical="center" wrapText="1"/>
    </xf>
    <xf numFmtId="9" fontId="52" fillId="0" borderId="7" xfId="17" applyFont="1" applyFill="1" applyBorder="1" applyAlignment="1" applyProtection="1">
      <alignment horizontal="center" vertical="center" wrapText="1"/>
    </xf>
    <xf numFmtId="0" fontId="47" fillId="0" borderId="5" xfId="16" applyFont="1"/>
    <xf numFmtId="0" fontId="52" fillId="0" borderId="81" xfId="16" applyFont="1" applyBorder="1" applyAlignment="1">
      <alignment horizontal="justify" vertical="center" wrapText="1"/>
    </xf>
    <xf numFmtId="0" fontId="52" fillId="0" borderId="69" xfId="16" applyFont="1" applyBorder="1" applyAlignment="1">
      <alignment horizontal="justify" vertical="center" wrapText="1"/>
    </xf>
    <xf numFmtId="9" fontId="52" fillId="0" borderId="82" xfId="17" applyFont="1" applyFill="1" applyBorder="1" applyAlignment="1" applyProtection="1">
      <alignment horizontal="center" vertical="center" wrapText="1"/>
    </xf>
    <xf numFmtId="0" fontId="52" fillId="0" borderId="83" xfId="16" applyFont="1" applyBorder="1" applyAlignment="1">
      <alignment horizontal="justify" vertical="center" wrapText="1"/>
    </xf>
    <xf numFmtId="0" fontId="52" fillId="0" borderId="71" xfId="16" applyFont="1" applyBorder="1" applyAlignment="1">
      <alignment horizontal="justify" vertical="center" wrapText="1"/>
    </xf>
    <xf numFmtId="9" fontId="52" fillId="0" borderId="84" xfId="17" applyFont="1" applyFill="1" applyBorder="1" applyAlignment="1" applyProtection="1">
      <alignment horizontal="center" vertical="center" wrapText="1"/>
    </xf>
    <xf numFmtId="0" fontId="52" fillId="0" borderId="88" xfId="16" applyFont="1" applyBorder="1" applyAlignment="1">
      <alignment horizontal="justify" vertical="center" wrapText="1"/>
    </xf>
    <xf numFmtId="0" fontId="52" fillId="0" borderId="72" xfId="16" applyFont="1" applyBorder="1" applyAlignment="1">
      <alignment horizontal="justify" vertical="center" wrapText="1"/>
    </xf>
    <xf numFmtId="9" fontId="52" fillId="0" borderId="95" xfId="17" applyFont="1" applyFill="1" applyBorder="1" applyAlignment="1" applyProtection="1">
      <alignment horizontal="center" vertical="center" wrapText="1"/>
    </xf>
    <xf numFmtId="0" fontId="52" fillId="0" borderId="7" xfId="16" applyFont="1" applyBorder="1" applyAlignment="1">
      <alignment horizontal="justify" vertical="center" wrapText="1"/>
    </xf>
    <xf numFmtId="0" fontId="52" fillId="0" borderId="5" xfId="16" applyFont="1" applyAlignment="1">
      <alignment horizontal="justify" vertical="center" wrapText="1"/>
    </xf>
    <xf numFmtId="9" fontId="52" fillId="0" borderId="5" xfId="17" applyFont="1" applyFill="1" applyBorder="1" applyAlignment="1" applyProtection="1">
      <alignment horizontal="center" vertical="center" wrapText="1"/>
    </xf>
    <xf numFmtId="0" fontId="52" fillId="0" borderId="5" xfId="16" applyFont="1" applyAlignment="1">
      <alignment horizontal="center"/>
    </xf>
    <xf numFmtId="0" fontId="56" fillId="0" borderId="5" xfId="16" applyFont="1" applyAlignment="1">
      <alignment vertical="center"/>
    </xf>
    <xf numFmtId="0" fontId="62" fillId="0" borderId="5" xfId="16" applyFont="1" applyAlignment="1">
      <alignment vertical="center"/>
    </xf>
    <xf numFmtId="0" fontId="48" fillId="0" borderId="5" xfId="16" applyFont="1"/>
    <xf numFmtId="0" fontId="48" fillId="0" borderId="5" xfId="16" applyFont="1" applyAlignment="1">
      <alignment vertical="center"/>
    </xf>
    <xf numFmtId="0" fontId="64" fillId="0" borderId="5" xfId="16" applyFont="1" applyAlignment="1">
      <alignment vertical="center" wrapText="1"/>
    </xf>
    <xf numFmtId="0" fontId="63" fillId="0" borderId="5" xfId="16" applyFont="1"/>
    <xf numFmtId="0" fontId="65" fillId="0" borderId="5" xfId="16" applyFont="1" applyAlignment="1">
      <alignment vertical="center" wrapText="1"/>
    </xf>
    <xf numFmtId="0" fontId="54" fillId="0" borderId="81" xfId="0" applyFont="1" applyBorder="1" applyAlignment="1">
      <alignment horizontal="justify" vertical="center" wrapText="1"/>
    </xf>
    <xf numFmtId="9" fontId="54" fillId="0" borderId="72" xfId="0" applyNumberFormat="1" applyFont="1" applyBorder="1" applyAlignment="1">
      <alignment horizontal="center" vertical="center"/>
    </xf>
    <xf numFmtId="0" fontId="54" fillId="0" borderId="85" xfId="0" applyFont="1" applyBorder="1" applyAlignment="1">
      <alignment horizontal="justify" vertical="center" wrapText="1"/>
    </xf>
    <xf numFmtId="0" fontId="54" fillId="0" borderId="83" xfId="0" applyFont="1" applyBorder="1" applyAlignment="1">
      <alignment horizontal="justify" vertical="center" wrapText="1"/>
    </xf>
    <xf numFmtId="0" fontId="54" fillId="0" borderId="86" xfId="0" applyFont="1" applyBorder="1" applyAlignment="1">
      <alignment horizontal="justify" vertical="center" wrapText="1"/>
    </xf>
    <xf numFmtId="0" fontId="54" fillId="0" borderId="87" xfId="0" applyFont="1" applyBorder="1" applyAlignment="1">
      <alignment horizontal="justify" vertical="center" wrapText="1"/>
    </xf>
    <xf numFmtId="9" fontId="54" fillId="0" borderId="69" xfId="0" applyNumberFormat="1" applyFont="1" applyBorder="1" applyAlignment="1">
      <alignment horizontal="center" vertical="center"/>
    </xf>
    <xf numFmtId="0" fontId="54" fillId="0" borderId="88" xfId="0" applyFont="1" applyBorder="1" applyAlignment="1">
      <alignment horizontal="justify" vertical="center" wrapText="1"/>
    </xf>
    <xf numFmtId="0" fontId="54" fillId="0" borderId="89" xfId="0" applyFont="1" applyBorder="1" applyAlignment="1">
      <alignment horizontal="justify" vertical="center" wrapText="1"/>
    </xf>
    <xf numFmtId="9" fontId="54" fillId="0" borderId="75" xfId="0" applyNumberFormat="1" applyFont="1" applyBorder="1" applyAlignment="1">
      <alignment horizontal="center" vertical="center"/>
    </xf>
    <xf numFmtId="0" fontId="54" fillId="0" borderId="82" xfId="0" applyFont="1" applyBorder="1" applyAlignment="1">
      <alignment horizontal="justify" vertical="center" wrapText="1"/>
    </xf>
    <xf numFmtId="9" fontId="54" fillId="0" borderId="70" xfId="0" applyNumberFormat="1" applyFont="1" applyBorder="1" applyAlignment="1">
      <alignment horizontal="center" vertical="center"/>
    </xf>
    <xf numFmtId="0" fontId="54" fillId="0" borderId="84" xfId="0" applyFont="1" applyBorder="1" applyAlignment="1">
      <alignment horizontal="justify" vertical="center" wrapText="1"/>
    </xf>
    <xf numFmtId="0" fontId="54" fillId="0" borderId="90" xfId="0" applyFont="1" applyBorder="1" applyAlignment="1">
      <alignment horizontal="justify" vertical="center" wrapText="1"/>
    </xf>
    <xf numFmtId="9" fontId="54" fillId="0" borderId="91" xfId="0" applyNumberFormat="1" applyFont="1" applyBorder="1" applyAlignment="1">
      <alignment horizontal="center" vertical="center"/>
    </xf>
    <xf numFmtId="0" fontId="54" fillId="0" borderId="92" xfId="0" applyFont="1" applyBorder="1" applyAlignment="1">
      <alignment horizontal="justify" vertical="center" wrapText="1"/>
    </xf>
    <xf numFmtId="0" fontId="54" fillId="0" borderId="5" xfId="0" applyFont="1" applyBorder="1" applyAlignment="1">
      <alignment horizontal="justify" vertical="center" wrapText="1"/>
    </xf>
    <xf numFmtId="9" fontId="54" fillId="0" borderId="5" xfId="0" applyNumberFormat="1" applyFont="1" applyBorder="1" applyAlignment="1">
      <alignment horizontal="center" vertical="center"/>
    </xf>
    <xf numFmtId="0" fontId="63" fillId="0" borderId="5" xfId="16" applyFont="1" applyAlignment="1">
      <alignment horizontal="center"/>
    </xf>
    <xf numFmtId="0" fontId="52" fillId="0" borderId="5" xfId="24" applyFont="1"/>
    <xf numFmtId="0" fontId="52" fillId="0" borderId="5" xfId="24" applyFont="1" applyAlignment="1">
      <alignment horizontal="justify" vertical="center"/>
    </xf>
    <xf numFmtId="0" fontId="52" fillId="0" borderId="5" xfId="24" applyFont="1" applyAlignment="1">
      <alignment horizontal="center" vertical="center"/>
    </xf>
    <xf numFmtId="0" fontId="52" fillId="0" borderId="5" xfId="24" applyFont="1" applyAlignment="1">
      <alignment horizontal="center"/>
    </xf>
    <xf numFmtId="0" fontId="52" fillId="0" borderId="5" xfId="24" applyFont="1" applyAlignment="1">
      <alignment horizontal="justify" vertical="center" wrapText="1"/>
    </xf>
    <xf numFmtId="0" fontId="48" fillId="0" borderId="5" xfId="24" applyFont="1" applyAlignment="1">
      <alignment horizontal="justify" vertical="center"/>
    </xf>
    <xf numFmtId="0" fontId="48" fillId="0" borderId="5" xfId="24" applyFont="1" applyAlignment="1">
      <alignment horizontal="center" vertical="center"/>
    </xf>
    <xf numFmtId="0" fontId="48" fillId="0" borderId="5" xfId="24" applyFont="1" applyAlignment="1">
      <alignment horizontal="justify" vertical="center" wrapText="1"/>
    </xf>
    <xf numFmtId="0" fontId="48" fillId="0" borderId="5" xfId="24" applyFont="1" applyAlignment="1">
      <alignment horizontal="center"/>
    </xf>
    <xf numFmtId="0" fontId="58" fillId="0" borderId="11" xfId="24" applyFont="1" applyBorder="1" applyAlignment="1">
      <alignment horizontal="justify" vertical="center" wrapText="1"/>
    </xf>
    <xf numFmtId="0" fontId="58" fillId="0" borderId="7" xfId="24" applyFont="1" applyBorder="1" applyAlignment="1">
      <alignment horizontal="center" vertical="center" wrapText="1"/>
    </xf>
    <xf numFmtId="0" fontId="58" fillId="0" borderId="7" xfId="24" applyFont="1" applyBorder="1" applyAlignment="1">
      <alignment horizontal="justify" vertical="center" wrapText="1"/>
    </xf>
    <xf numFmtId="0" fontId="58" fillId="0" borderId="7" xfId="24" applyFont="1" applyBorder="1" applyAlignment="1">
      <alignment horizontal="justify" vertical="center"/>
    </xf>
    <xf numFmtId="14" fontId="58" fillId="0" borderId="7" xfId="24" applyNumberFormat="1" applyFont="1" applyBorder="1" applyAlignment="1">
      <alignment horizontal="justify" vertical="center"/>
    </xf>
    <xf numFmtId="0" fontId="58" fillId="0" borderId="7" xfId="24" applyFont="1" applyBorder="1" applyAlignment="1">
      <alignment horizontal="center" vertical="center"/>
    </xf>
    <xf numFmtId="9" fontId="58" fillId="0" borderId="7" xfId="26" applyFont="1" applyFill="1" applyBorder="1" applyAlignment="1">
      <alignment horizontal="center" vertical="center"/>
    </xf>
    <xf numFmtId="0" fontId="58" fillId="0" borderId="12" xfId="24" applyFont="1" applyBorder="1" applyAlignment="1">
      <alignment horizontal="justify" vertical="center"/>
    </xf>
    <xf numFmtId="0" fontId="58" fillId="0" borderId="5" xfId="24" applyFont="1"/>
    <xf numFmtId="0" fontId="58" fillId="0" borderId="11" xfId="24" applyFont="1" applyBorder="1" applyAlignment="1">
      <alignment horizontal="justify" vertical="center"/>
    </xf>
    <xf numFmtId="0" fontId="58" fillId="0" borderId="12" xfId="24" applyFont="1" applyBorder="1" applyAlignment="1">
      <alignment horizontal="justify" vertical="center" wrapText="1"/>
    </xf>
    <xf numFmtId="9" fontId="58" fillId="0" borderId="7" xfId="24" applyNumberFormat="1" applyFont="1" applyBorder="1" applyAlignment="1">
      <alignment horizontal="center" vertical="center"/>
    </xf>
    <xf numFmtId="0" fontId="58" fillId="0" borderId="7" xfId="24" applyFont="1" applyBorder="1" applyAlignment="1" applyProtection="1">
      <alignment horizontal="justify" vertical="center"/>
      <protection hidden="1"/>
    </xf>
    <xf numFmtId="0" fontId="58" fillId="0" borderId="7" xfId="24" applyFont="1" applyBorder="1" applyAlignment="1" applyProtection="1">
      <alignment horizontal="justify" vertical="center"/>
      <protection locked="0"/>
    </xf>
    <xf numFmtId="0" fontId="58" fillId="0" borderId="21" xfId="24" applyFont="1" applyBorder="1" applyAlignment="1">
      <alignment horizontal="center" vertical="center" wrapText="1"/>
    </xf>
    <xf numFmtId="0" fontId="58" fillId="0" borderId="21" xfId="24" applyFont="1" applyBorder="1" applyAlignment="1">
      <alignment horizontal="center" vertical="center"/>
    </xf>
    <xf numFmtId="0" fontId="58" fillId="0" borderId="11" xfId="24" applyFont="1" applyBorder="1" applyAlignment="1" applyProtection="1">
      <alignment horizontal="justify" vertical="center"/>
      <protection hidden="1"/>
    </xf>
    <xf numFmtId="0" fontId="58" fillId="0" borderId="7" xfId="24" applyFont="1" applyBorder="1" applyAlignment="1" applyProtection="1">
      <alignment horizontal="center" vertical="center" wrapText="1"/>
      <protection hidden="1"/>
    </xf>
    <xf numFmtId="0" fontId="58" fillId="0" borderId="7" xfId="24" applyFont="1" applyBorder="1" applyAlignment="1" applyProtection="1">
      <alignment horizontal="justify" vertical="center" wrapText="1"/>
      <protection locked="0"/>
    </xf>
    <xf numFmtId="0" fontId="58" fillId="0" borderId="7" xfId="24" applyFont="1" applyBorder="1" applyAlignment="1" applyProtection="1">
      <alignment horizontal="justify" vertical="center" wrapText="1"/>
      <protection hidden="1"/>
    </xf>
    <xf numFmtId="14" fontId="58" fillId="0" borderId="7" xfId="24" applyNumberFormat="1" applyFont="1" applyBorder="1" applyAlignment="1" applyProtection="1">
      <alignment horizontal="justify" vertical="center"/>
      <protection locked="0"/>
    </xf>
    <xf numFmtId="0" fontId="58" fillId="0" borderId="7" xfId="24" applyFont="1" applyBorder="1" applyAlignment="1" applyProtection="1">
      <alignment horizontal="center" vertical="center"/>
      <protection locked="0"/>
    </xf>
    <xf numFmtId="0" fontId="58" fillId="0" borderId="12" xfId="24" applyFont="1" applyBorder="1" applyAlignment="1" applyProtection="1">
      <alignment horizontal="justify" vertical="center" wrapText="1"/>
      <protection locked="0"/>
    </xf>
    <xf numFmtId="0" fontId="58" fillId="0" borderId="22" xfId="24" applyFont="1" applyBorder="1" applyAlignment="1">
      <alignment horizontal="center" vertical="center"/>
    </xf>
    <xf numFmtId="9" fontId="58" fillId="0" borderId="7" xfId="24" applyNumberFormat="1" applyFont="1" applyBorder="1" applyAlignment="1" applyProtection="1">
      <alignment horizontal="center" vertical="center"/>
      <protection locked="0"/>
    </xf>
    <xf numFmtId="0" fontId="58" fillId="0" borderId="11" xfId="24" applyFont="1" applyBorder="1" applyAlignment="1" applyProtection="1">
      <alignment horizontal="justify" vertical="center" wrapText="1"/>
      <protection hidden="1"/>
    </xf>
    <xf numFmtId="0" fontId="58" fillId="0" borderId="7" xfId="24" applyFont="1" applyBorder="1" applyAlignment="1" applyProtection="1">
      <alignment horizontal="center" vertical="center" wrapText="1"/>
      <protection locked="0"/>
    </xf>
    <xf numFmtId="9" fontId="58" fillId="0" borderId="7" xfId="24" applyNumberFormat="1" applyFont="1" applyBorder="1" applyAlignment="1">
      <alignment horizontal="center" vertical="center" wrapText="1"/>
    </xf>
    <xf numFmtId="14" fontId="58" fillId="0" borderId="7" xfId="24" applyNumberFormat="1" applyFont="1" applyBorder="1" applyAlignment="1" applyProtection="1">
      <alignment horizontal="justify" vertical="center" wrapText="1"/>
      <protection locked="0"/>
    </xf>
    <xf numFmtId="2" fontId="58" fillId="0" borderId="7" xfId="24" applyNumberFormat="1" applyFont="1" applyBorder="1" applyAlignment="1" applyProtection="1">
      <alignment horizontal="justify" vertical="center"/>
      <protection locked="0"/>
    </xf>
    <xf numFmtId="16" fontId="58" fillId="0" borderId="7" xfId="24" applyNumberFormat="1" applyFont="1" applyBorder="1" applyAlignment="1" applyProtection="1">
      <alignment horizontal="center" vertical="center" wrapText="1"/>
      <protection hidden="1"/>
    </xf>
    <xf numFmtId="9" fontId="58" fillId="0" borderId="7" xfId="24" applyNumberFormat="1" applyFont="1" applyBorder="1" applyAlignment="1" applyProtection="1">
      <alignment horizontal="center" vertical="center" wrapText="1"/>
      <protection locked="0"/>
    </xf>
    <xf numFmtId="0" fontId="58" fillId="0" borderId="5" xfId="24" applyFont="1" applyAlignment="1">
      <alignment horizontal="justify" vertical="center"/>
    </xf>
    <xf numFmtId="0" fontId="58" fillId="0" borderId="96" xfId="24" applyFont="1" applyBorder="1" applyAlignment="1">
      <alignment horizontal="justify" vertical="center"/>
    </xf>
    <xf numFmtId="0" fontId="58" fillId="0" borderId="97" xfId="24" applyFont="1" applyBorder="1" applyAlignment="1">
      <alignment horizontal="justify" vertical="center"/>
    </xf>
    <xf numFmtId="0" fontId="58" fillId="0" borderId="7" xfId="24" applyFont="1" applyBorder="1" applyAlignment="1">
      <alignment horizontal="center"/>
    </xf>
    <xf numFmtId="0" fontId="58" fillId="0" borderId="5" xfId="24" applyFont="1" applyAlignment="1">
      <alignment horizontal="center" vertical="center"/>
    </xf>
    <xf numFmtId="167" fontId="58" fillId="0" borderId="7" xfId="24" applyNumberFormat="1" applyFont="1" applyBorder="1" applyAlignment="1">
      <alignment horizontal="justify" vertical="center" wrapText="1"/>
    </xf>
    <xf numFmtId="0" fontId="58" fillId="0" borderId="7" xfId="24" applyFont="1" applyBorder="1"/>
    <xf numFmtId="9" fontId="58" fillId="0" borderId="7" xfId="26" applyFont="1" applyFill="1" applyBorder="1" applyAlignment="1">
      <alignment horizontal="center" vertical="center" wrapText="1"/>
    </xf>
    <xf numFmtId="0" fontId="58" fillId="0" borderId="11" xfId="0" applyFont="1" applyBorder="1" applyAlignment="1">
      <alignment horizontal="justify" vertical="center" wrapText="1"/>
    </xf>
    <xf numFmtId="0" fontId="58" fillId="0" borderId="7" xfId="0" applyFont="1" applyBorder="1" applyAlignment="1">
      <alignment horizontal="justify" vertical="center" wrapText="1"/>
    </xf>
    <xf numFmtId="0" fontId="58" fillId="0" borderId="7" xfId="0" applyFont="1" applyBorder="1" applyAlignment="1" applyProtection="1">
      <alignment horizontal="justify" vertical="center"/>
      <protection locked="0"/>
    </xf>
    <xf numFmtId="0" fontId="58" fillId="0" borderId="7" xfId="0" applyFont="1" applyBorder="1" applyAlignment="1" applyProtection="1">
      <alignment horizontal="justify" vertical="center" wrapText="1"/>
      <protection hidden="1"/>
    </xf>
    <xf numFmtId="0" fontId="58" fillId="0" borderId="7" xfId="0" applyFont="1" applyBorder="1" applyAlignment="1" applyProtection="1">
      <alignment horizontal="justify" vertical="center"/>
      <protection hidden="1"/>
    </xf>
    <xf numFmtId="167" fontId="58" fillId="0" borderId="7" xfId="0" applyNumberFormat="1" applyFont="1" applyBorder="1" applyAlignment="1">
      <alignment horizontal="justify" vertical="center" wrapText="1"/>
    </xf>
    <xf numFmtId="0" fontId="58" fillId="0" borderId="12" xfId="0" applyFont="1" applyBorder="1" applyAlignment="1">
      <alignment horizontal="justify" vertical="center" wrapText="1"/>
    </xf>
    <xf numFmtId="0" fontId="58" fillId="0" borderId="21" xfId="24" applyFont="1" applyBorder="1" applyAlignment="1">
      <alignment horizontal="justify" vertical="center" wrapText="1"/>
    </xf>
    <xf numFmtId="0" fontId="58" fillId="0" borderId="98" xfId="24" applyFont="1" applyBorder="1" applyAlignment="1">
      <alignment horizontal="justify" vertical="center"/>
    </xf>
    <xf numFmtId="9" fontId="58" fillId="0" borderId="21" xfId="24" applyNumberFormat="1" applyFont="1" applyBorder="1" applyAlignment="1">
      <alignment horizontal="center" vertical="center"/>
    </xf>
    <xf numFmtId="9" fontId="54" fillId="0" borderId="73" xfId="0" applyNumberFormat="1" applyFont="1" applyBorder="1" applyAlignment="1">
      <alignment horizontal="center" vertical="center"/>
    </xf>
    <xf numFmtId="9" fontId="54" fillId="0" borderId="74" xfId="0" applyNumberFormat="1" applyFont="1" applyBorder="1" applyAlignment="1">
      <alignment horizontal="center" vertical="center"/>
    </xf>
    <xf numFmtId="9" fontId="66" fillId="0" borderId="7" xfId="26" applyFont="1" applyFill="1" applyBorder="1" applyAlignment="1">
      <alignment horizontal="center" vertical="center"/>
    </xf>
    <xf numFmtId="9" fontId="66" fillId="0" borderId="7" xfId="24" applyNumberFormat="1" applyFont="1" applyBorder="1" applyAlignment="1">
      <alignment horizontal="center" vertical="center"/>
    </xf>
    <xf numFmtId="0" fontId="66" fillId="0" borderId="7" xfId="0" applyFont="1" applyBorder="1" applyAlignment="1">
      <alignment horizontal="justify" vertical="center"/>
    </xf>
    <xf numFmtId="0" fontId="66" fillId="0" borderId="7" xfId="0" applyFont="1" applyBorder="1" applyAlignment="1" applyProtection="1">
      <alignment horizontal="justify" vertical="center" wrapText="1"/>
      <protection locked="0"/>
    </xf>
    <xf numFmtId="0" fontId="66" fillId="0" borderId="7" xfId="0" applyFont="1" applyBorder="1" applyAlignment="1" applyProtection="1">
      <alignment horizontal="justify" vertical="center"/>
      <protection locked="0"/>
    </xf>
    <xf numFmtId="0" fontId="52" fillId="0" borderId="7" xfId="0" applyFont="1" applyBorder="1" applyAlignment="1">
      <alignment horizontal="justify" vertical="center"/>
    </xf>
    <xf numFmtId="0" fontId="66" fillId="0" borderId="7" xfId="0" applyFont="1" applyBorder="1" applyAlignment="1">
      <alignment horizontal="justify" vertical="center" wrapText="1"/>
    </xf>
    <xf numFmtId="14" fontId="66" fillId="0" borderId="7" xfId="0" applyNumberFormat="1" applyFont="1" applyBorder="1" applyAlignment="1">
      <alignment horizontal="justify" vertical="center"/>
    </xf>
    <xf numFmtId="9" fontId="66" fillId="0" borderId="7" xfId="0" applyNumberFormat="1" applyFont="1" applyBorder="1" applyAlignment="1">
      <alignment horizontal="center" vertical="center"/>
    </xf>
    <xf numFmtId="0" fontId="66" fillId="0" borderId="5" xfId="0" applyFont="1" applyBorder="1" applyAlignment="1">
      <alignment horizontal="center" vertical="center"/>
    </xf>
    <xf numFmtId="0" fontId="66" fillId="0" borderId="5" xfId="0" applyFont="1" applyBorder="1" applyAlignment="1">
      <alignment horizontal="justify" vertical="center"/>
    </xf>
    <xf numFmtId="0" fontId="66" fillId="0" borderId="7" xfId="0" applyFont="1" applyBorder="1" applyAlignment="1">
      <alignment horizontal="center" vertical="center" wrapText="1"/>
    </xf>
    <xf numFmtId="0" fontId="66" fillId="0" borderId="7" xfId="0" applyFont="1" applyBorder="1" applyAlignment="1" applyProtection="1">
      <alignment horizontal="justify" vertical="center" wrapText="1"/>
      <protection hidden="1"/>
    </xf>
    <xf numFmtId="0" fontId="66" fillId="0" borderId="7" xfId="0" applyFont="1" applyBorder="1" applyAlignment="1" applyProtection="1">
      <alignment horizontal="justify" vertical="center"/>
      <protection hidden="1"/>
    </xf>
    <xf numFmtId="14" fontId="66" fillId="0" borderId="7" xfId="0" applyNumberFormat="1" applyFont="1" applyBorder="1" applyAlignment="1" applyProtection="1">
      <alignment horizontal="justify" vertical="center"/>
      <protection locked="0"/>
    </xf>
    <xf numFmtId="0" fontId="52" fillId="0" borderId="7" xfId="0" applyFont="1" applyBorder="1" applyAlignment="1">
      <alignment horizontal="center" vertical="center"/>
    </xf>
    <xf numFmtId="0" fontId="66" fillId="0" borderId="7" xfId="0" applyFont="1" applyBorder="1" applyAlignment="1">
      <alignment horizontal="center" vertical="center"/>
    </xf>
    <xf numFmtId="9" fontId="39" fillId="0" borderId="9" xfId="22" applyNumberFormat="1" applyFont="1" applyBorder="1" applyAlignment="1">
      <alignment horizontal="center" vertical="center" wrapText="1"/>
    </xf>
    <xf numFmtId="9" fontId="39" fillId="0" borderId="7" xfId="22" applyNumberFormat="1" applyFont="1" applyBorder="1" applyAlignment="1">
      <alignment horizontal="center" vertical="center" wrapText="1"/>
    </xf>
    <xf numFmtId="0" fontId="39" fillId="0" borderId="21" xfId="22" applyFont="1" applyBorder="1" applyAlignment="1">
      <alignment horizontal="center" vertical="center" wrapText="1"/>
    </xf>
    <xf numFmtId="0" fontId="39" fillId="0" borderId="23" xfId="22" applyFont="1" applyBorder="1" applyAlignment="1">
      <alignment horizontal="center" vertical="center" wrapText="1"/>
    </xf>
    <xf numFmtId="0" fontId="45" fillId="13" borderId="7" xfId="22" applyFont="1" applyFill="1" applyBorder="1" applyAlignment="1">
      <alignment horizontal="center" vertical="center" wrapText="1"/>
    </xf>
    <xf numFmtId="0" fontId="45" fillId="13" borderId="14" xfId="22" applyFont="1" applyFill="1" applyBorder="1" applyAlignment="1">
      <alignment horizontal="center" vertical="center" wrapText="1"/>
    </xf>
    <xf numFmtId="0" fontId="39" fillId="0" borderId="9" xfId="22" applyFont="1" applyBorder="1" applyAlignment="1">
      <alignment horizontal="center" vertical="center" wrapText="1"/>
    </xf>
    <xf numFmtId="0" fontId="39" fillId="0" borderId="7" xfId="22" applyFont="1" applyBorder="1" applyAlignment="1">
      <alignment horizontal="center" vertical="center" wrapText="1"/>
    </xf>
    <xf numFmtId="0" fontId="39" fillId="0" borderId="66" xfId="22" applyFont="1" applyBorder="1" applyAlignment="1">
      <alignment horizontal="center" vertical="center" wrapText="1"/>
    </xf>
    <xf numFmtId="0" fontId="39" fillId="0" borderId="67" xfId="22" applyFont="1" applyBorder="1" applyAlignment="1">
      <alignment horizontal="center" vertical="center" wrapText="1"/>
    </xf>
    <xf numFmtId="0" fontId="45" fillId="13" borderId="16" xfId="22" applyFont="1" applyFill="1" applyBorder="1" applyAlignment="1">
      <alignment horizontal="center" vertical="center" wrapText="1"/>
    </xf>
    <xf numFmtId="0" fontId="45" fillId="13" borderId="24" xfId="22" applyFont="1" applyFill="1" applyBorder="1" applyAlignment="1">
      <alignment horizontal="center" vertical="center" wrapText="1"/>
    </xf>
    <xf numFmtId="0" fontId="45" fillId="13" borderId="17" xfId="22" applyFont="1" applyFill="1" applyBorder="1" applyAlignment="1">
      <alignment horizontal="center" vertical="center" wrapText="1"/>
    </xf>
    <xf numFmtId="0" fontId="45" fillId="13" borderId="7" xfId="22" applyFont="1" applyFill="1" applyBorder="1" applyAlignment="1">
      <alignment horizontal="left" vertical="center" wrapText="1"/>
    </xf>
    <xf numFmtId="0" fontId="45" fillId="13" borderId="14" xfId="22" applyFont="1" applyFill="1" applyBorder="1" applyAlignment="1">
      <alignment horizontal="left" vertical="center" wrapText="1"/>
    </xf>
    <xf numFmtId="0" fontId="39" fillId="0" borderId="10" xfId="22" applyFont="1" applyBorder="1" applyAlignment="1">
      <alignment horizontal="center" vertical="center" wrapText="1"/>
    </xf>
    <xf numFmtId="0" fontId="39" fillId="0" borderId="12" xfId="22" applyFont="1" applyBorder="1" applyAlignment="1">
      <alignment horizontal="center" vertical="center" wrapText="1"/>
    </xf>
    <xf numFmtId="0" fontId="40" fillId="0" borderId="9" xfId="22" applyFont="1" applyBorder="1" applyAlignment="1">
      <alignment horizontal="center" vertical="center" wrapText="1"/>
    </xf>
    <xf numFmtId="0" fontId="40" fillId="0" borderId="10" xfId="22" applyFont="1" applyBorder="1" applyAlignment="1">
      <alignment horizontal="center" vertical="center" wrapText="1"/>
    </xf>
    <xf numFmtId="0" fontId="40" fillId="0" borderId="7" xfId="22" applyFont="1" applyBorder="1" applyAlignment="1">
      <alignment horizontal="center" vertical="center" wrapText="1"/>
    </xf>
    <xf numFmtId="0" fontId="40" fillId="0" borderId="12" xfId="22" applyFont="1" applyBorder="1" applyAlignment="1">
      <alignment horizontal="center" vertical="center" wrapText="1"/>
    </xf>
    <xf numFmtId="0" fontId="40" fillId="0" borderId="14" xfId="22" applyFont="1" applyBorder="1" applyAlignment="1">
      <alignment horizontal="center" vertical="center" wrapText="1"/>
    </xf>
    <xf numFmtId="0" fontId="40" fillId="0" borderId="15" xfId="22" applyFont="1" applyBorder="1" applyAlignment="1">
      <alignment horizontal="center" vertical="center" wrapText="1"/>
    </xf>
    <xf numFmtId="0" fontId="40" fillId="0" borderId="53" xfId="22" applyFont="1" applyBorder="1" applyAlignment="1">
      <alignment horizontal="center" vertical="center" wrapText="1"/>
    </xf>
    <xf numFmtId="0" fontId="40" fillId="0" borderId="54" xfId="22" applyFont="1" applyBorder="1" applyAlignment="1">
      <alignment horizontal="center" vertical="center" wrapText="1"/>
    </xf>
    <xf numFmtId="0" fontId="43" fillId="0" borderId="56" xfId="22" applyFont="1" applyBorder="1" applyAlignment="1">
      <alignment horizontal="center" vertical="center" wrapText="1"/>
    </xf>
    <xf numFmtId="0" fontId="43" fillId="0" borderId="17" xfId="22" applyFont="1" applyBorder="1" applyAlignment="1">
      <alignment horizontal="center" vertical="center" wrapText="1"/>
    </xf>
    <xf numFmtId="0" fontId="40" fillId="0" borderId="57" xfId="22" applyFont="1" applyBorder="1" applyAlignment="1">
      <alignment horizontal="center" vertical="center" wrapText="1"/>
    </xf>
    <xf numFmtId="0" fontId="40" fillId="0" borderId="58" xfId="22" applyFont="1" applyBorder="1" applyAlignment="1">
      <alignment horizontal="center" vertical="center" wrapText="1"/>
    </xf>
    <xf numFmtId="0" fontId="39" fillId="0" borderId="44" xfId="22" applyFont="1" applyBorder="1" applyAlignment="1">
      <alignment horizontal="center" wrapText="1"/>
    </xf>
    <xf numFmtId="0" fontId="39" fillId="0" borderId="55" xfId="22" applyFont="1" applyBorder="1" applyAlignment="1">
      <alignment horizontal="center" wrapText="1"/>
    </xf>
    <xf numFmtId="0" fontId="39" fillId="0" borderId="49" xfId="22" applyFont="1" applyBorder="1" applyAlignment="1">
      <alignment horizontal="center" wrapText="1"/>
    </xf>
    <xf numFmtId="0" fontId="45" fillId="13" borderId="8" xfId="22" applyFont="1" applyFill="1" applyBorder="1" applyAlignment="1">
      <alignment horizontal="center" vertical="center" wrapText="1"/>
    </xf>
    <xf numFmtId="0" fontId="45" fillId="13" borderId="9" xfId="22" applyFont="1" applyFill="1" applyBorder="1" applyAlignment="1">
      <alignment horizontal="center" vertical="center" wrapText="1"/>
    </xf>
    <xf numFmtId="0" fontId="45" fillId="13" borderId="64" xfId="22" applyFont="1" applyFill="1" applyBorder="1" applyAlignment="1">
      <alignment horizontal="center" vertical="center" wrapText="1"/>
    </xf>
    <xf numFmtId="0" fontId="45" fillId="13" borderId="10" xfId="22" applyFont="1" applyFill="1" applyBorder="1" applyAlignment="1">
      <alignment horizontal="center" vertical="center" wrapText="1"/>
    </xf>
    <xf numFmtId="0" fontId="45" fillId="13" borderId="11" xfId="22" applyFont="1" applyFill="1" applyBorder="1" applyAlignment="1">
      <alignment horizontal="center" vertical="center" wrapText="1"/>
    </xf>
    <xf numFmtId="0" fontId="45" fillId="13" borderId="13" xfId="22" applyFont="1" applyFill="1" applyBorder="1" applyAlignment="1">
      <alignment horizontal="center" vertical="center" wrapText="1"/>
    </xf>
    <xf numFmtId="0" fontId="45" fillId="13" borderId="12" xfId="22" applyFont="1" applyFill="1" applyBorder="1" applyAlignment="1">
      <alignment horizontal="center" vertical="center" wrapText="1"/>
    </xf>
    <xf numFmtId="0" fontId="45" fillId="13" borderId="15" xfId="22" applyFont="1" applyFill="1" applyBorder="1" applyAlignment="1">
      <alignment horizontal="center" vertical="center" wrapText="1"/>
    </xf>
    <xf numFmtId="0" fontId="40" fillId="0" borderId="8" xfId="22" applyFont="1" applyBorder="1" applyAlignment="1">
      <alignment horizontal="center" vertical="center" wrapText="1"/>
    </xf>
    <xf numFmtId="0" fontId="40" fillId="0" borderId="11" xfId="22" applyFont="1" applyBorder="1" applyAlignment="1">
      <alignment horizontal="center" vertical="center" wrapText="1"/>
    </xf>
    <xf numFmtId="0" fontId="43" fillId="0" borderId="93" xfId="22" applyFont="1" applyBorder="1" applyAlignment="1">
      <alignment horizontal="center" vertical="center" wrapText="1"/>
    </xf>
    <xf numFmtId="0" fontId="43" fillId="0" borderId="59" xfId="22" applyFont="1" applyBorder="1" applyAlignment="1">
      <alignment horizontal="center" vertical="center" wrapText="1"/>
    </xf>
    <xf numFmtId="0" fontId="43" fillId="0" borderId="60" xfId="22" applyFont="1" applyBorder="1" applyAlignment="1">
      <alignment horizontal="center" vertical="center" wrapText="1"/>
    </xf>
    <xf numFmtId="0" fontId="45" fillId="13" borderId="5" xfId="22" applyFont="1" applyFill="1" applyAlignment="1">
      <alignment horizontal="center" vertical="center" wrapText="1"/>
    </xf>
    <xf numFmtId="0" fontId="45" fillId="13" borderId="94" xfId="22" applyFont="1" applyFill="1" applyBorder="1" applyAlignment="1">
      <alignment horizontal="center" vertical="center" wrapText="1"/>
    </xf>
    <xf numFmtId="0" fontId="43" fillId="0" borderId="62" xfId="22" applyFont="1" applyBorder="1" applyAlignment="1">
      <alignment horizontal="center" vertical="center" wrapText="1"/>
    </xf>
    <xf numFmtId="0" fontId="43" fillId="0" borderId="63" xfId="22" applyFont="1" applyBorder="1" applyAlignment="1">
      <alignment horizontal="center" vertical="center" wrapText="1"/>
    </xf>
    <xf numFmtId="0" fontId="40" fillId="0" borderId="13" xfId="22" applyFont="1" applyBorder="1" applyAlignment="1">
      <alignment horizontal="center" vertical="center" wrapText="1"/>
    </xf>
    <xf numFmtId="0" fontId="44" fillId="0" borderId="5" xfId="22" applyFont="1" applyAlignment="1">
      <alignment horizontal="left" vertical="center" wrapText="1"/>
    </xf>
    <xf numFmtId="0" fontId="39" fillId="0" borderId="8" xfId="22" applyFont="1" applyBorder="1" applyAlignment="1">
      <alignment horizontal="center" vertical="center" wrapText="1"/>
    </xf>
    <xf numFmtId="0" fontId="39" fillId="0" borderId="11" xfId="22" applyFont="1" applyBorder="1" applyAlignment="1">
      <alignment horizontal="center" vertical="center" wrapText="1"/>
    </xf>
    <xf numFmtId="0" fontId="39" fillId="0" borderId="22" xfId="22" applyFont="1" applyBorder="1" applyAlignment="1">
      <alignment horizontal="center" vertical="center" wrapText="1"/>
    </xf>
    <xf numFmtId="9" fontId="39" fillId="0" borderId="21" xfId="22" applyNumberFormat="1" applyFont="1" applyBorder="1" applyAlignment="1">
      <alignment horizontal="center" vertical="center" wrapText="1"/>
    </xf>
    <xf numFmtId="9" fontId="39" fillId="0" borderId="23" xfId="22" applyNumberFormat="1" applyFont="1" applyBorder="1" applyAlignment="1">
      <alignment horizontal="center" vertical="center" wrapText="1"/>
    </xf>
    <xf numFmtId="0" fontId="46" fillId="0" borderId="7" xfId="22" applyFont="1" applyBorder="1" applyAlignment="1">
      <alignment horizontal="center" vertical="center" wrapText="1"/>
    </xf>
    <xf numFmtId="0" fontId="39" fillId="0" borderId="40" xfId="22" applyFont="1" applyBorder="1" applyAlignment="1">
      <alignment horizontal="center" vertical="center" wrapText="1"/>
    </xf>
    <xf numFmtId="0" fontId="39" fillId="0" borderId="68" xfId="22" applyFont="1" applyBorder="1" applyAlignment="1">
      <alignment horizontal="center" vertical="center" wrapText="1"/>
    </xf>
    <xf numFmtId="0" fontId="39" fillId="0" borderId="7" xfId="22" applyFont="1" applyBorder="1" applyAlignment="1">
      <alignment horizontal="center" vertical="center"/>
    </xf>
    <xf numFmtId="0" fontId="39" fillId="0" borderId="15" xfId="22" applyFont="1" applyBorder="1" applyAlignment="1">
      <alignment horizontal="center" vertical="center" wrapText="1"/>
    </xf>
    <xf numFmtId="0" fontId="39" fillId="0" borderId="14" xfId="22" applyFont="1" applyBorder="1" applyAlignment="1">
      <alignment horizontal="center" vertical="center" wrapText="1"/>
    </xf>
    <xf numFmtId="9" fontId="58" fillId="0" borderId="21" xfId="24" applyNumberFormat="1" applyFont="1" applyBorder="1" applyAlignment="1">
      <alignment horizontal="center" vertical="center"/>
    </xf>
    <xf numFmtId="0" fontId="58" fillId="0" borderId="22" xfId="24" applyFont="1" applyBorder="1" applyAlignment="1">
      <alignment horizontal="center" vertical="center"/>
    </xf>
    <xf numFmtId="0" fontId="58" fillId="0" borderId="23" xfId="24" applyFont="1" applyBorder="1" applyAlignment="1">
      <alignment horizontal="center" vertical="center"/>
    </xf>
    <xf numFmtId="0" fontId="58" fillId="0" borderId="21" xfId="24" applyFont="1" applyBorder="1" applyAlignment="1">
      <alignment horizontal="center" vertical="center" wrapText="1"/>
    </xf>
    <xf numFmtId="0" fontId="58" fillId="0" borderId="22" xfId="24" applyFont="1" applyBorder="1" applyAlignment="1">
      <alignment horizontal="center" vertical="center" wrapText="1"/>
    </xf>
    <xf numFmtId="0" fontId="58" fillId="0" borderId="23" xfId="24" applyFont="1" applyBorder="1" applyAlignment="1">
      <alignment horizontal="center" vertical="center" wrapText="1"/>
    </xf>
    <xf numFmtId="0" fontId="58" fillId="0" borderId="21" xfId="24" applyFont="1" applyBorder="1" applyAlignment="1">
      <alignment horizontal="left" vertical="center" wrapText="1"/>
    </xf>
    <xf numFmtId="0" fontId="58" fillId="0" borderId="23" xfId="24" applyFont="1" applyBorder="1" applyAlignment="1">
      <alignment horizontal="left" vertical="center" wrapText="1"/>
    </xf>
    <xf numFmtId="9" fontId="58" fillId="0" borderId="21" xfId="24" applyNumberFormat="1" applyFont="1" applyBorder="1" applyAlignment="1">
      <alignment horizontal="center" vertical="center" wrapText="1"/>
    </xf>
    <xf numFmtId="0" fontId="58" fillId="0" borderId="21" xfId="24" applyFont="1" applyBorder="1" applyAlignment="1">
      <alignment horizontal="center" vertical="center"/>
    </xf>
    <xf numFmtId="0" fontId="58" fillId="0" borderId="12" xfId="24" applyFont="1" applyBorder="1" applyAlignment="1">
      <alignment horizontal="justify" vertical="center" wrapText="1"/>
    </xf>
    <xf numFmtId="0" fontId="58" fillId="0" borderId="66" xfId="24" applyFont="1" applyBorder="1" applyAlignment="1">
      <alignment horizontal="justify" vertical="center" wrapText="1"/>
    </xf>
    <xf numFmtId="9" fontId="58" fillId="0" borderId="22" xfId="24" applyNumberFormat="1" applyFont="1" applyBorder="1" applyAlignment="1">
      <alignment horizontal="center" vertical="center"/>
    </xf>
    <xf numFmtId="9" fontId="58" fillId="0" borderId="23" xfId="24" applyNumberFormat="1" applyFont="1" applyBorder="1" applyAlignment="1">
      <alignment horizontal="center" vertical="center"/>
    </xf>
    <xf numFmtId="0" fontId="58" fillId="0" borderId="7" xfId="24" applyFont="1" applyBorder="1" applyAlignment="1">
      <alignment horizontal="center" vertical="center"/>
    </xf>
    <xf numFmtId="0" fontId="58" fillId="0" borderId="7" xfId="24" applyFont="1" applyBorder="1" applyAlignment="1">
      <alignment horizontal="justify" vertical="center" wrapText="1"/>
    </xf>
    <xf numFmtId="0" fontId="58" fillId="0" borderId="21" xfId="24" applyFont="1" applyBorder="1" applyAlignment="1">
      <alignment horizontal="justify" vertical="center" wrapText="1"/>
    </xf>
    <xf numFmtId="14" fontId="58" fillId="0" borderId="7" xfId="24" applyNumberFormat="1" applyFont="1" applyBorder="1" applyAlignment="1">
      <alignment horizontal="justify" vertical="center"/>
    </xf>
    <xf numFmtId="14" fontId="58" fillId="0" borderId="21" xfId="24" applyNumberFormat="1" applyFont="1" applyBorder="1" applyAlignment="1">
      <alignment horizontal="justify" vertical="center"/>
    </xf>
    <xf numFmtId="0" fontId="58" fillId="0" borderId="7" xfId="24" applyFont="1" applyBorder="1" applyAlignment="1">
      <alignment horizontal="justify" vertical="center"/>
    </xf>
    <xf numFmtId="0" fontId="58" fillId="0" borderId="21" xfId="24" applyFont="1" applyBorder="1" applyAlignment="1">
      <alignment horizontal="justify" vertical="center"/>
    </xf>
    <xf numFmtId="0" fontId="58" fillId="0" borderId="11" xfId="24" applyFont="1" applyBorder="1" applyAlignment="1">
      <alignment horizontal="justify" vertical="center"/>
    </xf>
    <xf numFmtId="0" fontId="58" fillId="0" borderId="40" xfId="24" applyFont="1" applyBorder="1" applyAlignment="1">
      <alignment horizontal="justify" vertical="center"/>
    </xf>
    <xf numFmtId="0" fontId="58" fillId="0" borderId="7" xfId="24" applyFont="1" applyBorder="1" applyAlignment="1">
      <alignment horizontal="center" vertical="center" wrapText="1"/>
    </xf>
    <xf numFmtId="9" fontId="58" fillId="0" borderId="7" xfId="24" applyNumberFormat="1" applyFont="1" applyBorder="1" applyAlignment="1">
      <alignment horizontal="center" vertical="center"/>
    </xf>
    <xf numFmtId="9" fontId="58" fillId="0" borderId="7" xfId="24" applyNumberFormat="1" applyFont="1" applyBorder="1" applyAlignment="1">
      <alignment horizontal="center" vertical="center" wrapText="1"/>
    </xf>
    <xf numFmtId="0" fontId="58" fillId="0" borderId="11" xfId="24" applyFont="1" applyBorder="1" applyAlignment="1">
      <alignment horizontal="justify" vertical="center" wrapText="1"/>
    </xf>
    <xf numFmtId="0" fontId="58" fillId="0" borderId="7" xfId="24" applyFont="1" applyBorder="1" applyAlignment="1" applyProtection="1">
      <alignment horizontal="justify" vertical="center"/>
      <protection locked="0"/>
    </xf>
    <xf numFmtId="0" fontId="49" fillId="0" borderId="5" xfId="24" applyFont="1" applyAlignment="1" applyProtection="1">
      <alignment horizontal="center"/>
      <protection hidden="1"/>
    </xf>
    <xf numFmtId="0" fontId="50" fillId="14" borderId="8" xfId="24" applyFont="1" applyFill="1" applyBorder="1" applyAlignment="1" applyProtection="1">
      <alignment horizontal="center" vertical="center"/>
      <protection hidden="1"/>
    </xf>
    <xf numFmtId="0" fontId="50" fillId="14" borderId="9" xfId="24" applyFont="1" applyFill="1" applyBorder="1" applyAlignment="1" applyProtection="1">
      <alignment horizontal="center" vertical="center"/>
      <protection hidden="1"/>
    </xf>
    <xf numFmtId="0" fontId="50" fillId="15" borderId="9" xfId="24" applyFont="1" applyFill="1" applyBorder="1" applyAlignment="1" applyProtection="1">
      <alignment horizontal="center" vertical="center"/>
      <protection hidden="1"/>
    </xf>
    <xf numFmtId="0" fontId="50" fillId="14" borderId="10" xfId="24" applyFont="1" applyFill="1" applyBorder="1" applyAlignment="1" applyProtection="1">
      <alignment horizontal="center" vertical="center"/>
      <protection hidden="1"/>
    </xf>
    <xf numFmtId="0" fontId="12" fillId="9" borderId="7" xfId="10" applyFont="1" applyFill="1" applyBorder="1" applyAlignment="1">
      <alignment horizontal="center" vertical="center" wrapText="1"/>
    </xf>
    <xf numFmtId="0" fontId="12" fillId="9" borderId="21" xfId="10" applyFont="1" applyFill="1" applyBorder="1" applyAlignment="1">
      <alignment horizontal="center" vertical="center" wrapText="1"/>
    </xf>
    <xf numFmtId="0" fontId="12" fillId="9" borderId="23" xfId="10" applyFont="1" applyFill="1" applyBorder="1" applyAlignment="1">
      <alignment horizontal="center" vertical="center" wrapText="1"/>
    </xf>
    <xf numFmtId="0" fontId="12" fillId="9" borderId="22" xfId="10" applyFont="1" applyFill="1" applyBorder="1" applyAlignment="1">
      <alignment horizontal="center" vertical="center" wrapText="1"/>
    </xf>
    <xf numFmtId="0" fontId="15" fillId="0" borderId="8" xfId="10" applyFont="1" applyBorder="1" applyAlignment="1">
      <alignment horizontal="center" vertical="center"/>
    </xf>
    <xf numFmtId="0" fontId="15" fillId="0" borderId="11" xfId="10" applyFont="1" applyBorder="1" applyAlignment="1">
      <alignment horizontal="center" vertical="center"/>
    </xf>
    <xf numFmtId="0" fontId="15" fillId="0" borderId="40" xfId="10" applyFont="1" applyBorder="1" applyAlignment="1">
      <alignment horizontal="center" vertical="center"/>
    </xf>
    <xf numFmtId="0" fontId="15" fillId="0" borderId="13" xfId="10" applyFont="1" applyBorder="1" applyAlignment="1">
      <alignment horizontal="center" vertical="center"/>
    </xf>
    <xf numFmtId="0" fontId="10" fillId="0" borderId="46" xfId="10" applyFont="1" applyBorder="1" applyAlignment="1">
      <alignment horizontal="center" vertical="center"/>
    </xf>
    <xf numFmtId="0" fontId="10" fillId="0" borderId="48" xfId="10" applyFont="1" applyBorder="1" applyAlignment="1">
      <alignment horizontal="center" vertical="center"/>
    </xf>
    <xf numFmtId="0" fontId="10" fillId="0" borderId="44" xfId="10" applyFont="1" applyBorder="1" applyAlignment="1">
      <alignment horizontal="center" vertical="center" wrapText="1"/>
    </xf>
    <xf numFmtId="0" fontId="10" fillId="0" borderId="45" xfId="10" applyFont="1" applyBorder="1" applyAlignment="1">
      <alignment horizontal="center" vertical="center" wrapText="1"/>
    </xf>
    <xf numFmtId="0" fontId="10" fillId="0" borderId="46" xfId="10" applyFont="1" applyBorder="1" applyAlignment="1">
      <alignment horizontal="center" vertical="center" wrapText="1"/>
    </xf>
    <xf numFmtId="0" fontId="10" fillId="0" borderId="47" xfId="10" applyFont="1" applyBorder="1" applyAlignment="1">
      <alignment horizontal="center" vertical="center" wrapText="1"/>
    </xf>
    <xf numFmtId="0" fontId="10" fillId="0" borderId="28" xfId="10" applyFont="1" applyBorder="1" applyAlignment="1">
      <alignment horizontal="center" vertical="center" wrapText="1"/>
    </xf>
    <xf numFmtId="0" fontId="10" fillId="0" borderId="48" xfId="10" applyFont="1" applyBorder="1" applyAlignment="1">
      <alignment horizontal="center" vertical="center" wrapText="1"/>
    </xf>
    <xf numFmtId="0" fontId="10" fillId="0" borderId="41" xfId="10" applyFont="1" applyBorder="1" applyAlignment="1">
      <alignment horizontal="center" vertical="center"/>
    </xf>
    <xf numFmtId="0" fontId="10" fillId="0" borderId="43" xfId="10" applyFont="1" applyBorder="1" applyAlignment="1">
      <alignment horizontal="center" vertical="center"/>
    </xf>
    <xf numFmtId="0" fontId="10" fillId="0" borderId="39" xfId="10" applyFont="1" applyBorder="1" applyAlignment="1">
      <alignment horizontal="center" vertical="center" wrapText="1"/>
    </xf>
    <xf numFmtId="0" fontId="10" fillId="0" borderId="26" xfId="10" applyFont="1" applyBorder="1" applyAlignment="1">
      <alignment horizontal="center" vertical="center" wrapText="1"/>
    </xf>
    <xf numFmtId="0" fontId="10" fillId="0" borderId="41" xfId="10" applyFont="1" applyBorder="1" applyAlignment="1">
      <alignment horizontal="center" vertical="center" wrapText="1"/>
    </xf>
    <xf numFmtId="0" fontId="10" fillId="0" borderId="49" xfId="10" applyFont="1" applyBorder="1" applyAlignment="1">
      <alignment horizontal="center" vertical="center" wrapText="1"/>
    </xf>
    <xf numFmtId="0" fontId="10" fillId="0" borderId="50" xfId="10" applyFont="1" applyBorder="1" applyAlignment="1">
      <alignment horizontal="center" vertical="center" wrapText="1"/>
    </xf>
    <xf numFmtId="0" fontId="10" fillId="0" borderId="43" xfId="10" applyFont="1" applyBorder="1" applyAlignment="1">
      <alignment horizontal="center" vertical="center" wrapText="1"/>
    </xf>
    <xf numFmtId="14" fontId="12" fillId="9" borderId="21" xfId="10" applyNumberFormat="1" applyFont="1" applyFill="1" applyBorder="1" applyAlignment="1">
      <alignment horizontal="center" vertical="center" wrapText="1"/>
    </xf>
    <xf numFmtId="14" fontId="12" fillId="9" borderId="22" xfId="10" applyNumberFormat="1" applyFont="1" applyFill="1" applyBorder="1" applyAlignment="1">
      <alignment horizontal="center" vertical="center" wrapText="1"/>
    </xf>
    <xf numFmtId="0" fontId="12" fillId="9" borderId="25" xfId="10" applyFont="1" applyFill="1" applyBorder="1" applyAlignment="1">
      <alignment horizontal="center" vertical="center" wrapText="1"/>
    </xf>
    <xf numFmtId="0" fontId="12" fillId="9" borderId="26" xfId="10" applyFont="1" applyFill="1" applyBorder="1" applyAlignment="1">
      <alignment horizontal="center" vertical="center" wrapText="1"/>
    </xf>
    <xf numFmtId="0" fontId="12" fillId="9" borderId="27" xfId="10" applyFont="1" applyFill="1" applyBorder="1" applyAlignment="1">
      <alignment horizontal="center" vertical="center" wrapText="1"/>
    </xf>
    <xf numFmtId="0" fontId="12" fillId="9" borderId="51" xfId="10" applyFont="1" applyFill="1" applyBorder="1" applyAlignment="1">
      <alignment horizontal="center" vertical="center" wrapText="1"/>
    </xf>
    <xf numFmtId="0" fontId="12" fillId="9" borderId="5" xfId="10" applyFont="1" applyFill="1" applyAlignment="1">
      <alignment horizontal="center" vertical="center" wrapText="1"/>
    </xf>
    <xf numFmtId="0" fontId="12" fillId="9" borderId="52" xfId="10" applyFont="1" applyFill="1" applyBorder="1" applyAlignment="1">
      <alignment horizontal="center" vertical="center" wrapText="1"/>
    </xf>
    <xf numFmtId="14" fontId="12" fillId="9" borderId="7" xfId="10" applyNumberFormat="1" applyFont="1" applyFill="1" applyBorder="1" applyAlignment="1">
      <alignment horizontal="center" vertical="center" wrapText="1"/>
    </xf>
    <xf numFmtId="14" fontId="12" fillId="9" borderId="25" xfId="10" applyNumberFormat="1" applyFont="1" applyFill="1" applyBorder="1" applyAlignment="1">
      <alignment horizontal="center" vertical="center" wrapText="1"/>
    </xf>
    <xf numFmtId="14" fontId="12" fillId="9" borderId="26" xfId="10" applyNumberFormat="1" applyFont="1" applyFill="1" applyBorder="1" applyAlignment="1">
      <alignment horizontal="center" vertical="center" wrapText="1"/>
    </xf>
    <xf numFmtId="14" fontId="12" fillId="9" borderId="27" xfId="10" applyNumberFormat="1" applyFont="1" applyFill="1" applyBorder="1" applyAlignment="1">
      <alignment horizontal="center" vertical="center" wrapText="1"/>
    </xf>
    <xf numFmtId="14" fontId="12" fillId="9" borderId="51" xfId="10" applyNumberFormat="1" applyFont="1" applyFill="1" applyBorder="1" applyAlignment="1">
      <alignment horizontal="center" vertical="center" wrapText="1"/>
    </xf>
    <xf numFmtId="14" fontId="12" fillId="9" borderId="5" xfId="10" applyNumberFormat="1" applyFont="1" applyFill="1" applyAlignment="1">
      <alignment horizontal="center" vertical="center" wrapText="1"/>
    </xf>
    <xf numFmtId="14" fontId="12" fillId="9" borderId="52" xfId="10" applyNumberFormat="1" applyFont="1" applyFill="1" applyBorder="1" applyAlignment="1">
      <alignment horizontal="center" vertical="center" wrapText="1"/>
    </xf>
    <xf numFmtId="14" fontId="12" fillId="9" borderId="16" xfId="10" applyNumberFormat="1" applyFont="1" applyFill="1" applyBorder="1" applyAlignment="1">
      <alignment horizontal="center" vertical="center" wrapText="1"/>
    </xf>
    <xf numFmtId="14" fontId="12" fillId="9" borderId="24" xfId="10" applyNumberFormat="1" applyFont="1" applyFill="1" applyBorder="1" applyAlignment="1">
      <alignment horizontal="center" vertical="center" wrapText="1"/>
    </xf>
    <xf numFmtId="0" fontId="61" fillId="0" borderId="9" xfId="16" applyFont="1" applyBorder="1" applyAlignment="1">
      <alignment horizontal="center" vertical="center" wrapText="1"/>
    </xf>
    <xf numFmtId="0" fontId="61" fillId="0" borderId="7" xfId="16" applyFont="1" applyBorder="1" applyAlignment="1">
      <alignment horizontal="center" vertical="center" wrapText="1"/>
    </xf>
    <xf numFmtId="0" fontId="61" fillId="0" borderId="14" xfId="16" applyFont="1" applyBorder="1" applyAlignment="1">
      <alignment horizontal="center" vertical="center" wrapText="1"/>
    </xf>
    <xf numFmtId="0" fontId="63" fillId="0" borderId="8" xfId="16" applyFont="1" applyBorder="1" applyAlignment="1">
      <alignment horizontal="center"/>
    </xf>
    <xf numFmtId="0" fontId="63" fillId="0" borderId="11" xfId="16" applyFont="1" applyBorder="1" applyAlignment="1">
      <alignment horizontal="center"/>
    </xf>
    <xf numFmtId="0" fontId="63" fillId="0" borderId="13" xfId="16" applyFont="1" applyBorder="1" applyAlignment="1">
      <alignment horizontal="center"/>
    </xf>
    <xf numFmtId="0" fontId="56" fillId="0" borderId="62" xfId="16" applyFont="1" applyBorder="1" applyAlignment="1">
      <alignment horizontal="center" vertical="center"/>
    </xf>
    <xf numFmtId="0" fontId="61" fillId="0" borderId="5" xfId="16" applyFont="1" applyAlignment="1">
      <alignment horizontal="center" wrapText="1"/>
    </xf>
    <xf numFmtId="0" fontId="54" fillId="0" borderId="29" xfId="0" applyFont="1" applyBorder="1" applyAlignment="1">
      <alignment horizontal="center" vertical="center"/>
    </xf>
    <xf numFmtId="0" fontId="48" fillId="0" borderId="30" xfId="0" applyFont="1" applyBorder="1"/>
    <xf numFmtId="0" fontId="48" fillId="0" borderId="31" xfId="0" applyFont="1" applyBorder="1"/>
    <xf numFmtId="0" fontId="57" fillId="3" borderId="19" xfId="0" applyFont="1" applyFill="1" applyBorder="1" applyAlignment="1">
      <alignment horizontal="center" vertical="center" wrapText="1"/>
    </xf>
    <xf numFmtId="0" fontId="48" fillId="0" borderId="20" xfId="0" applyFont="1" applyBorder="1"/>
    <xf numFmtId="0" fontId="58" fillId="2" borderId="9" xfId="0" applyFont="1" applyFill="1" applyBorder="1" applyAlignment="1">
      <alignment horizontal="center" vertical="center" wrapText="1"/>
    </xf>
    <xf numFmtId="0" fontId="48" fillId="0" borderId="10" xfId="0" applyFont="1" applyBorder="1"/>
    <xf numFmtId="0" fontId="58" fillId="2" borderId="7" xfId="0" applyFont="1" applyFill="1" applyBorder="1" applyAlignment="1">
      <alignment horizontal="center" vertical="center" wrapText="1"/>
    </xf>
    <xf numFmtId="0" fontId="48" fillId="0" borderId="12" xfId="0" applyFont="1" applyBorder="1"/>
    <xf numFmtId="0" fontId="57" fillId="3" borderId="38" xfId="0" applyFont="1" applyFill="1" applyBorder="1" applyAlignment="1">
      <alignment horizontal="center" vertical="center" wrapText="1"/>
    </xf>
    <xf numFmtId="0" fontId="56" fillId="0" borderId="11" xfId="0" applyFont="1" applyBorder="1" applyAlignment="1">
      <alignment horizontal="center" vertical="center"/>
    </xf>
    <xf numFmtId="0" fontId="56" fillId="0" borderId="13" xfId="0" applyFont="1" applyBorder="1" applyAlignment="1">
      <alignment horizontal="center" vertical="center"/>
    </xf>
    <xf numFmtId="0" fontId="56" fillId="0" borderId="12" xfId="0" applyFont="1" applyBorder="1" applyAlignment="1">
      <alignment horizontal="center" vertical="center"/>
    </xf>
    <xf numFmtId="0" fontId="56" fillId="0" borderId="15" xfId="0" applyFont="1" applyBorder="1" applyAlignment="1">
      <alignment horizontal="center" vertical="center"/>
    </xf>
    <xf numFmtId="0" fontId="58" fillId="2" borderId="9" xfId="0" applyFont="1" applyFill="1" applyBorder="1" applyAlignment="1">
      <alignment horizontal="justify" vertical="center" wrapText="1"/>
    </xf>
    <xf numFmtId="0" fontId="58" fillId="2" borderId="7" xfId="0" applyFont="1" applyFill="1" applyBorder="1" applyAlignment="1">
      <alignment horizontal="justify" vertical="center" wrapText="1"/>
    </xf>
    <xf numFmtId="0" fontId="58" fillId="0" borderId="7" xfId="0" applyFont="1" applyBorder="1" applyAlignment="1">
      <alignment horizontal="center" vertical="center" wrapText="1"/>
    </xf>
    <xf numFmtId="0" fontId="58" fillId="0" borderId="14" xfId="0" applyFont="1" applyBorder="1" applyAlignment="1">
      <alignment horizontal="center" vertical="center" wrapText="1"/>
    </xf>
    <xf numFmtId="0" fontId="48" fillId="0" borderId="15" xfId="0" applyFont="1" applyBorder="1"/>
    <xf numFmtId="0" fontId="58" fillId="2" borderId="14" xfId="0" applyFont="1" applyFill="1" applyBorder="1" applyAlignment="1">
      <alignment horizontal="justify" vertical="center" wrapText="1"/>
    </xf>
    <xf numFmtId="0" fontId="12" fillId="9" borderId="7" xfId="5" applyFont="1" applyFill="1" applyBorder="1" applyAlignment="1">
      <alignment horizontal="center" vertical="center" wrapText="1"/>
    </xf>
    <xf numFmtId="0" fontId="12" fillId="9" borderId="21" xfId="5" applyFont="1" applyFill="1" applyBorder="1" applyAlignment="1">
      <alignment horizontal="center" vertical="center" wrapText="1"/>
    </xf>
    <xf numFmtId="0" fontId="12" fillId="9" borderId="23" xfId="5" applyFont="1" applyFill="1" applyBorder="1" applyAlignment="1">
      <alignment horizontal="center" vertical="center" wrapText="1"/>
    </xf>
    <xf numFmtId="0" fontId="12" fillId="9" borderId="22" xfId="5" applyFont="1" applyFill="1" applyBorder="1" applyAlignment="1">
      <alignment horizontal="center" vertical="center" wrapText="1"/>
    </xf>
    <xf numFmtId="0" fontId="15" fillId="0" borderId="8" xfId="5" applyFont="1" applyBorder="1" applyAlignment="1">
      <alignment horizontal="center" vertical="center"/>
    </xf>
    <xf numFmtId="0" fontId="15" fillId="0" borderId="11" xfId="5" applyFont="1" applyBorder="1" applyAlignment="1">
      <alignment horizontal="center" vertical="center"/>
    </xf>
    <xf numFmtId="0" fontId="15" fillId="0" borderId="40" xfId="5" applyFont="1" applyBorder="1" applyAlignment="1">
      <alignment horizontal="center" vertical="center"/>
    </xf>
    <xf numFmtId="0" fontId="15" fillId="0" borderId="13" xfId="5" applyFont="1" applyBorder="1" applyAlignment="1">
      <alignment horizontal="center" vertical="center"/>
    </xf>
    <xf numFmtId="0" fontId="10" fillId="0" borderId="46" xfId="5" applyFont="1" applyBorder="1" applyAlignment="1">
      <alignment horizontal="center" vertical="center"/>
    </xf>
    <xf numFmtId="0" fontId="10" fillId="0" borderId="48" xfId="5" applyFont="1" applyBorder="1" applyAlignment="1">
      <alignment horizontal="center" vertical="center"/>
    </xf>
    <xf numFmtId="0" fontId="10" fillId="0" borderId="44" xfId="5" applyFont="1" applyBorder="1" applyAlignment="1">
      <alignment horizontal="center" vertical="center" wrapText="1"/>
    </xf>
    <xf numFmtId="0" fontId="10" fillId="0" borderId="45" xfId="5" applyFont="1" applyBorder="1" applyAlignment="1">
      <alignment horizontal="center" vertical="center" wrapText="1"/>
    </xf>
    <xf numFmtId="0" fontId="10" fillId="0" borderId="46" xfId="5" applyFont="1" applyBorder="1" applyAlignment="1">
      <alignment horizontal="center" vertical="center" wrapText="1"/>
    </xf>
    <xf numFmtId="0" fontId="10" fillId="0" borderId="47" xfId="5" applyFont="1" applyBorder="1" applyAlignment="1">
      <alignment horizontal="center" vertical="center" wrapText="1"/>
    </xf>
    <xf numFmtId="0" fontId="10" fillId="0" borderId="28" xfId="5" applyFont="1" applyBorder="1" applyAlignment="1">
      <alignment horizontal="center" vertical="center" wrapText="1"/>
    </xf>
    <xf numFmtId="0" fontId="10" fillId="0" borderId="48" xfId="5" applyFont="1" applyBorder="1" applyAlignment="1">
      <alignment horizontal="center" vertical="center" wrapText="1"/>
    </xf>
    <xf numFmtId="0" fontId="10" fillId="0" borderId="41" xfId="5" applyFont="1" applyBorder="1" applyAlignment="1">
      <alignment horizontal="center" vertical="center"/>
    </xf>
    <xf numFmtId="0" fontId="10" fillId="0" borderId="43" xfId="5" applyFont="1" applyBorder="1" applyAlignment="1">
      <alignment horizontal="center" vertical="center"/>
    </xf>
    <xf numFmtId="0" fontId="10" fillId="0" borderId="39" xfId="5" applyFont="1" applyBorder="1" applyAlignment="1">
      <alignment horizontal="center" vertical="center" wrapText="1"/>
    </xf>
    <xf numFmtId="0" fontId="10" fillId="0" borderId="26" xfId="5" applyFont="1" applyBorder="1" applyAlignment="1">
      <alignment horizontal="center" vertical="center" wrapText="1"/>
    </xf>
    <xf numFmtId="0" fontId="10" fillId="0" borderId="41" xfId="5" applyFont="1" applyBorder="1" applyAlignment="1">
      <alignment horizontal="center" vertical="center" wrapText="1"/>
    </xf>
    <xf numFmtId="0" fontId="10" fillId="0" borderId="49" xfId="5" applyFont="1" applyBorder="1" applyAlignment="1">
      <alignment horizontal="center" vertical="center" wrapText="1"/>
    </xf>
    <xf numFmtId="0" fontId="10" fillId="0" borderId="50" xfId="5" applyFont="1" applyBorder="1" applyAlignment="1">
      <alignment horizontal="center" vertical="center" wrapText="1"/>
    </xf>
    <xf numFmtId="0" fontId="10" fillId="0" borderId="43" xfId="5" applyFont="1" applyBorder="1" applyAlignment="1">
      <alignment horizontal="center" vertical="center" wrapText="1"/>
    </xf>
    <xf numFmtId="14" fontId="12" fillId="9" borderId="21" xfId="5" applyNumberFormat="1" applyFont="1" applyFill="1" applyBorder="1" applyAlignment="1">
      <alignment horizontal="center" vertical="center" wrapText="1"/>
    </xf>
    <xf numFmtId="14" fontId="12" fillId="9" borderId="22" xfId="5" applyNumberFormat="1" applyFont="1" applyFill="1" applyBorder="1" applyAlignment="1">
      <alignment horizontal="center" vertical="center" wrapText="1"/>
    </xf>
    <xf numFmtId="0" fontId="12" fillId="9" borderId="25" xfId="5" applyFont="1" applyFill="1" applyBorder="1" applyAlignment="1">
      <alignment horizontal="center" vertical="center" wrapText="1"/>
    </xf>
    <xf numFmtId="0" fontId="12" fillId="9" borderId="26" xfId="5" applyFont="1" applyFill="1" applyBorder="1" applyAlignment="1">
      <alignment horizontal="center" vertical="center" wrapText="1"/>
    </xf>
    <xf numFmtId="0" fontId="12" fillId="9" borderId="27" xfId="5" applyFont="1" applyFill="1" applyBorder="1" applyAlignment="1">
      <alignment horizontal="center" vertical="center" wrapText="1"/>
    </xf>
    <xf numFmtId="0" fontId="12" fillId="9" borderId="51" xfId="5" applyFont="1" applyFill="1" applyBorder="1" applyAlignment="1">
      <alignment horizontal="center" vertical="center" wrapText="1"/>
    </xf>
    <xf numFmtId="0" fontId="12" fillId="9" borderId="5" xfId="5" applyFont="1" applyFill="1" applyAlignment="1">
      <alignment horizontal="center" vertical="center" wrapText="1"/>
    </xf>
    <xf numFmtId="0" fontId="12" fillId="9" borderId="52" xfId="5" applyFont="1" applyFill="1" applyBorder="1" applyAlignment="1">
      <alignment horizontal="center" vertical="center" wrapText="1"/>
    </xf>
    <xf numFmtId="14" fontId="12" fillId="9" borderId="7" xfId="5" applyNumberFormat="1" applyFont="1" applyFill="1" applyBorder="1" applyAlignment="1">
      <alignment horizontal="center" vertical="center" wrapText="1"/>
    </xf>
    <xf numFmtId="14" fontId="12" fillId="9" borderId="25" xfId="5" applyNumberFormat="1" applyFont="1" applyFill="1" applyBorder="1" applyAlignment="1">
      <alignment horizontal="center" vertical="center" wrapText="1"/>
    </xf>
    <xf numFmtId="14" fontId="12" fillId="9" borderId="26" xfId="5" applyNumberFormat="1" applyFont="1" applyFill="1" applyBorder="1" applyAlignment="1">
      <alignment horizontal="center" vertical="center" wrapText="1"/>
    </xf>
    <xf numFmtId="14" fontId="12" fillId="9" borderId="27" xfId="5" applyNumberFormat="1" applyFont="1" applyFill="1" applyBorder="1" applyAlignment="1">
      <alignment horizontal="center" vertical="center" wrapText="1"/>
    </xf>
    <xf numFmtId="14" fontId="12" fillId="9" borderId="51" xfId="5" applyNumberFormat="1" applyFont="1" applyFill="1" applyBorder="1" applyAlignment="1">
      <alignment horizontal="center" vertical="center" wrapText="1"/>
    </xf>
    <xf numFmtId="14" fontId="12" fillId="9" borderId="5" xfId="5" applyNumberFormat="1" applyFont="1" applyFill="1" applyAlignment="1">
      <alignment horizontal="center" vertical="center" wrapText="1"/>
    </xf>
    <xf numFmtId="14" fontId="12" fillId="9" borderId="52" xfId="5" applyNumberFormat="1" applyFont="1" applyFill="1" applyBorder="1" applyAlignment="1">
      <alignment horizontal="center" vertical="center" wrapText="1"/>
    </xf>
    <xf numFmtId="14" fontId="12" fillId="9" borderId="16" xfId="5" applyNumberFormat="1" applyFont="1" applyFill="1" applyBorder="1" applyAlignment="1">
      <alignment horizontal="center" vertical="center" wrapText="1"/>
    </xf>
    <xf numFmtId="14" fontId="12" fillId="9" borderId="24" xfId="5" applyNumberFormat="1" applyFont="1" applyFill="1" applyBorder="1" applyAlignment="1">
      <alignment horizontal="center" vertical="center" wrapText="1"/>
    </xf>
    <xf numFmtId="0" fontId="12" fillId="9" borderId="7" xfId="14" applyFont="1" applyFill="1" applyBorder="1" applyAlignment="1">
      <alignment horizontal="center" vertical="center" wrapText="1"/>
    </xf>
    <xf numFmtId="0" fontId="12" fillId="9" borderId="21" xfId="14" applyFont="1" applyFill="1" applyBorder="1" applyAlignment="1">
      <alignment horizontal="center" vertical="center" wrapText="1"/>
    </xf>
    <xf numFmtId="0" fontId="12" fillId="9" borderId="23" xfId="14" applyFont="1" applyFill="1" applyBorder="1" applyAlignment="1">
      <alignment horizontal="center" vertical="center" wrapText="1"/>
    </xf>
    <xf numFmtId="0" fontId="12" fillId="9" borderId="22" xfId="14" applyFont="1" applyFill="1" applyBorder="1" applyAlignment="1">
      <alignment horizontal="center" vertical="center" wrapText="1"/>
    </xf>
    <xf numFmtId="0" fontId="15" fillId="0" borderId="8" xfId="14" applyFont="1" applyBorder="1" applyAlignment="1">
      <alignment horizontal="center" vertical="center"/>
    </xf>
    <xf numFmtId="0" fontId="15" fillId="0" borderId="11" xfId="14" applyFont="1" applyBorder="1" applyAlignment="1">
      <alignment horizontal="center" vertical="center"/>
    </xf>
    <xf numFmtId="0" fontId="15" fillId="0" borderId="40" xfId="14" applyFont="1" applyBorder="1" applyAlignment="1">
      <alignment horizontal="center" vertical="center"/>
    </xf>
    <xf numFmtId="0" fontId="15" fillId="0" borderId="13" xfId="14" applyFont="1" applyBorder="1" applyAlignment="1">
      <alignment horizontal="center" vertical="center"/>
    </xf>
    <xf numFmtId="0" fontId="10" fillId="0" borderId="46" xfId="14" applyFont="1" applyBorder="1" applyAlignment="1">
      <alignment horizontal="center" vertical="center"/>
    </xf>
    <xf numFmtId="0" fontId="10" fillId="0" borderId="48" xfId="14" applyFont="1" applyBorder="1" applyAlignment="1">
      <alignment horizontal="center" vertical="center"/>
    </xf>
    <xf numFmtId="0" fontId="10" fillId="0" borderId="44" xfId="14" applyFont="1" applyBorder="1" applyAlignment="1">
      <alignment horizontal="center" vertical="center" wrapText="1"/>
    </xf>
    <xf numFmtId="0" fontId="10" fillId="0" borderId="45" xfId="14" applyFont="1" applyBorder="1" applyAlignment="1">
      <alignment horizontal="center" vertical="center" wrapText="1"/>
    </xf>
    <xf numFmtId="0" fontId="10" fillId="0" borderId="46" xfId="14" applyFont="1" applyBorder="1" applyAlignment="1">
      <alignment horizontal="center" vertical="center" wrapText="1"/>
    </xf>
    <xf numFmtId="0" fontId="10" fillId="0" borderId="47" xfId="14" applyFont="1" applyBorder="1" applyAlignment="1">
      <alignment horizontal="center" vertical="center" wrapText="1"/>
    </xf>
    <xf numFmtId="0" fontId="10" fillId="0" borderId="28" xfId="14" applyFont="1" applyBorder="1" applyAlignment="1">
      <alignment horizontal="center" vertical="center" wrapText="1"/>
    </xf>
    <xf numFmtId="0" fontId="10" fillId="0" borderId="48" xfId="14" applyFont="1" applyBorder="1" applyAlignment="1">
      <alignment horizontal="center" vertical="center" wrapText="1"/>
    </xf>
    <xf numFmtId="0" fontId="10" fillId="0" borderId="41" xfId="14" applyFont="1" applyBorder="1" applyAlignment="1">
      <alignment horizontal="center" vertical="center"/>
    </xf>
    <xf numFmtId="0" fontId="10" fillId="0" borderId="43" xfId="14" applyFont="1" applyBorder="1" applyAlignment="1">
      <alignment horizontal="center" vertical="center"/>
    </xf>
    <xf numFmtId="0" fontId="10" fillId="0" borderId="39" xfId="14" applyFont="1" applyBorder="1" applyAlignment="1">
      <alignment horizontal="center" vertical="center" wrapText="1"/>
    </xf>
    <xf numFmtId="0" fontId="10" fillId="0" borderId="26" xfId="14" applyFont="1" applyBorder="1" applyAlignment="1">
      <alignment horizontal="center" vertical="center" wrapText="1"/>
    </xf>
    <xf numFmtId="0" fontId="10" fillId="0" borderId="41" xfId="14" applyFont="1" applyBorder="1" applyAlignment="1">
      <alignment horizontal="center" vertical="center" wrapText="1"/>
    </xf>
    <xf numFmtId="0" fontId="10" fillId="0" borderId="49" xfId="14" applyFont="1" applyBorder="1" applyAlignment="1">
      <alignment horizontal="center" vertical="center" wrapText="1"/>
    </xf>
    <xf numFmtId="0" fontId="10" fillId="0" borderId="50" xfId="14" applyFont="1" applyBorder="1" applyAlignment="1">
      <alignment horizontal="center" vertical="center" wrapText="1"/>
    </xf>
    <xf numFmtId="0" fontId="10" fillId="0" borderId="43" xfId="14" applyFont="1" applyBorder="1" applyAlignment="1">
      <alignment horizontal="center" vertical="center" wrapText="1"/>
    </xf>
    <xf numFmtId="14" fontId="12" fillId="9" borderId="21" xfId="14" applyNumberFormat="1" applyFont="1" applyFill="1" applyBorder="1" applyAlignment="1">
      <alignment horizontal="center" vertical="center" wrapText="1"/>
    </xf>
    <xf numFmtId="14" fontId="12" fillId="9" borderId="22" xfId="14" applyNumberFormat="1" applyFont="1" applyFill="1" applyBorder="1" applyAlignment="1">
      <alignment horizontal="center" vertical="center" wrapText="1"/>
    </xf>
    <xf numFmtId="0" fontId="12" fillId="9" borderId="25" xfId="14" applyFont="1" applyFill="1" applyBorder="1" applyAlignment="1">
      <alignment horizontal="center" vertical="center" wrapText="1"/>
    </xf>
    <xf numFmtId="0" fontId="12" fillId="9" borderId="26" xfId="14" applyFont="1" applyFill="1" applyBorder="1" applyAlignment="1">
      <alignment horizontal="center" vertical="center" wrapText="1"/>
    </xf>
    <xf numFmtId="0" fontId="12" fillId="9" borderId="27" xfId="14" applyFont="1" applyFill="1" applyBorder="1" applyAlignment="1">
      <alignment horizontal="center" vertical="center" wrapText="1"/>
    </xf>
    <xf numFmtId="0" fontId="12" fillId="9" borderId="51" xfId="14" applyFont="1" applyFill="1" applyBorder="1" applyAlignment="1">
      <alignment horizontal="center" vertical="center" wrapText="1"/>
    </xf>
    <xf numFmtId="0" fontId="12" fillId="9" borderId="5" xfId="14" applyFont="1" applyFill="1" applyAlignment="1">
      <alignment horizontal="center" vertical="center" wrapText="1"/>
    </xf>
    <xf numFmtId="0" fontId="12" fillId="9" borderId="52" xfId="14" applyFont="1" applyFill="1" applyBorder="1" applyAlignment="1">
      <alignment horizontal="center" vertical="center" wrapText="1"/>
    </xf>
    <xf numFmtId="14" fontId="12" fillId="9" borderId="7" xfId="14" applyNumberFormat="1" applyFont="1" applyFill="1" applyBorder="1" applyAlignment="1">
      <alignment horizontal="center" vertical="center" wrapText="1"/>
    </xf>
    <xf numFmtId="14" fontId="12" fillId="9" borderId="25" xfId="14" applyNumberFormat="1" applyFont="1" applyFill="1" applyBorder="1" applyAlignment="1">
      <alignment horizontal="center" vertical="center" wrapText="1"/>
    </xf>
    <xf numFmtId="14" fontId="12" fillId="9" borderId="26" xfId="14" applyNumberFormat="1" applyFont="1" applyFill="1" applyBorder="1" applyAlignment="1">
      <alignment horizontal="center" vertical="center" wrapText="1"/>
    </xf>
    <xf numFmtId="14" fontId="12" fillId="9" borderId="27" xfId="14" applyNumberFormat="1" applyFont="1" applyFill="1" applyBorder="1" applyAlignment="1">
      <alignment horizontal="center" vertical="center" wrapText="1"/>
    </xf>
    <xf numFmtId="14" fontId="12" fillId="9" borderId="51" xfId="14" applyNumberFormat="1" applyFont="1" applyFill="1" applyBorder="1" applyAlignment="1">
      <alignment horizontal="center" vertical="center" wrapText="1"/>
    </xf>
    <xf numFmtId="14" fontId="12" fillId="9" borderId="5" xfId="14" applyNumberFormat="1" applyFont="1" applyFill="1" applyAlignment="1">
      <alignment horizontal="center" vertical="center" wrapText="1"/>
    </xf>
    <xf numFmtId="14" fontId="12" fillId="9" borderId="52" xfId="14" applyNumberFormat="1" applyFont="1" applyFill="1" applyBorder="1" applyAlignment="1">
      <alignment horizontal="center" vertical="center" wrapText="1"/>
    </xf>
    <xf numFmtId="14" fontId="12" fillId="9" borderId="16" xfId="14" applyNumberFormat="1" applyFont="1" applyFill="1" applyBorder="1" applyAlignment="1">
      <alignment horizontal="center" vertical="center" wrapText="1"/>
    </xf>
    <xf numFmtId="14" fontId="12" fillId="9" borderId="24" xfId="14" applyNumberFormat="1" applyFont="1" applyFill="1" applyBorder="1" applyAlignment="1">
      <alignment horizontal="center" vertical="center" wrapText="1"/>
    </xf>
    <xf numFmtId="0" fontId="0" fillId="0" borderId="16" xfId="0" applyBorder="1" applyAlignment="1" applyProtection="1">
      <alignment horizontal="left" vertical="center" wrapText="1"/>
      <protection hidden="1"/>
    </xf>
    <xf numFmtId="0" fontId="0" fillId="0" borderId="24" xfId="0" applyBorder="1" applyAlignment="1" applyProtection="1">
      <alignment horizontal="left" vertical="center" wrapText="1"/>
      <protection hidden="1"/>
    </xf>
    <xf numFmtId="0" fontId="0" fillId="0" borderId="17" xfId="0" applyBorder="1" applyAlignment="1" applyProtection="1">
      <alignment horizontal="left" vertical="center" wrapText="1"/>
      <protection hidden="1"/>
    </xf>
    <xf numFmtId="0" fontId="0" fillId="0" borderId="0" xfId="0" applyAlignment="1" applyProtection="1">
      <alignment horizontal="left" vertical="center"/>
      <protection locked="0"/>
    </xf>
    <xf numFmtId="0" fontId="10" fillId="0" borderId="1" xfId="0" applyFont="1" applyBorder="1" applyAlignment="1">
      <alignment horizontal="center" vertical="center" wrapText="1"/>
    </xf>
    <xf numFmtId="0" fontId="9" fillId="0" borderId="3" xfId="0" applyFont="1" applyBorder="1"/>
    <xf numFmtId="0" fontId="9" fillId="0" borderId="4" xfId="0" applyFont="1" applyBorder="1"/>
    <xf numFmtId="0" fontId="0" fillId="0" borderId="21" xfId="0" applyBorder="1" applyAlignment="1" applyProtection="1">
      <alignment horizontal="center"/>
      <protection locked="0"/>
    </xf>
    <xf numFmtId="0" fontId="0" fillId="0" borderId="22" xfId="0" applyBorder="1" applyAlignment="1" applyProtection="1">
      <alignment horizontal="center"/>
      <protection locked="0"/>
    </xf>
    <xf numFmtId="0" fontId="0" fillId="0" borderId="23" xfId="0" applyBorder="1" applyAlignment="1" applyProtection="1">
      <alignment horizontal="center"/>
      <protection locked="0"/>
    </xf>
    <xf numFmtId="0" fontId="18" fillId="5" borderId="16" xfId="0" applyFont="1" applyFill="1" applyBorder="1" applyAlignment="1">
      <alignment horizontal="left" vertical="center"/>
    </xf>
    <xf numFmtId="0" fontId="18" fillId="5" borderId="24" xfId="0" applyFont="1" applyFill="1" applyBorder="1" applyAlignment="1">
      <alignment horizontal="left" vertical="center"/>
    </xf>
    <xf numFmtId="0" fontId="18" fillId="5" borderId="17" xfId="0" applyFont="1" applyFill="1" applyBorder="1" applyAlignment="1">
      <alignment horizontal="left" vertical="center"/>
    </xf>
  </cellXfs>
  <cellStyles count="27">
    <cellStyle name="Millares [0] 2" xfId="8" xr:uid="{6C8FE488-48AE-4EF2-8796-6016484E0BC8}"/>
    <cellStyle name="Millares [0] 3" xfId="13" xr:uid="{BF002481-553F-4333-879A-B6E5621667AF}"/>
    <cellStyle name="Millares 2" xfId="25" xr:uid="{31B6BB90-461E-40F7-86BE-F0952B2F3ABE}"/>
    <cellStyle name="Moneda [0] 2" xfId="2" xr:uid="{C2F65B6C-BEA5-4850-BC86-F0A9354D1DE6}"/>
    <cellStyle name="Moneda [0] 2 2" xfId="12" xr:uid="{348B0FAD-547F-443A-8166-E56F6B6A74F1}"/>
    <cellStyle name="Moneda [0] 3" xfId="11" xr:uid="{0FBFA049-01E9-4A38-895E-89E4D0EB0D79}"/>
    <cellStyle name="Moneda 2" xfId="9" xr:uid="{FE2A8119-0F7D-4FF5-912A-FDAB2816449C}"/>
    <cellStyle name="Moneda 3" xfId="20" xr:uid="{1142E037-EB68-4458-89A2-404929DDB9FF}"/>
    <cellStyle name="Normal" xfId="0" builtinId="0"/>
    <cellStyle name="Normal 10" xfId="24" xr:uid="{29B5BDE9-5DA1-4782-8A9B-30D9E9945251}"/>
    <cellStyle name="Normal 2" xfId="1" xr:uid="{0ADDFEF7-95BF-458D-98B3-4F15DBA1AA8C}"/>
    <cellStyle name="Normal 2 2" xfId="6" xr:uid="{64B263B4-60D1-455B-88E3-1F6604C4330E}"/>
    <cellStyle name="Normal 2 3" xfId="19" xr:uid="{A0381EAE-748F-4DEE-9C9F-2E4FCFE5D993}"/>
    <cellStyle name="Normal 3" xfId="3" xr:uid="{74A41628-8557-4C51-8D67-CFF761C7AD15}"/>
    <cellStyle name="Normal 4" xfId="5" xr:uid="{9E9299A9-E4C1-4B0C-BA22-23B06D03D9C3}"/>
    <cellStyle name="Normal 5" xfId="10" xr:uid="{4644383E-34D6-46C5-B957-C6E185CCBC77}"/>
    <cellStyle name="Normal 5 2" xfId="16" xr:uid="{AEFD661C-47D7-4F4E-8990-85541F4C6666}"/>
    <cellStyle name="Normal 6" xfId="14" xr:uid="{3D391BF1-22DE-418A-A623-2052C675269C}"/>
    <cellStyle name="Normal 6 2" xfId="15" xr:uid="{F1F48083-23EA-4D8B-B075-81720B91C818}"/>
    <cellStyle name="Normal 7" xfId="18" xr:uid="{998FFF51-1D7B-46A8-8AAA-13997DDB8A39}"/>
    <cellStyle name="Normal 8" xfId="21" xr:uid="{F31295BA-9C29-4BF4-A077-A5F682FFD9D2}"/>
    <cellStyle name="Normal 8 2" xfId="23" xr:uid="{E3A22C78-723F-4A3E-A7D1-D69F51659671}"/>
    <cellStyle name="Normal 9" xfId="22" xr:uid="{A55B565E-5A68-4D2F-85AD-F9FC63367757}"/>
    <cellStyle name="Porcentaje 2" xfId="4" xr:uid="{1DFAA4E1-BC1A-4050-9FBC-40BE36D6E925}"/>
    <cellStyle name="Porcentaje 2 2" xfId="17" xr:uid="{22FCC21B-95AD-47E0-9DED-A95B540199DB}"/>
    <cellStyle name="Porcentaje 3" xfId="7" xr:uid="{60885668-4327-4B3F-AEB8-1AEBF44BA276}"/>
    <cellStyle name="Porcentaje 4" xfId="26" xr:uid="{313AD3AC-C5A5-428F-AC91-D8150673D420}"/>
  </cellStyles>
  <dxfs count="4">
    <dxf>
      <fill>
        <patternFill patternType="gray0625">
          <bgColor theme="5" tint="0.79998168889431442"/>
        </patternFill>
      </fill>
    </dxf>
    <dxf>
      <fill>
        <patternFill patternType="gray0625">
          <bgColor theme="5" tint="0.79998168889431442"/>
        </patternFill>
      </fill>
    </dxf>
    <dxf>
      <fill>
        <patternFill patternType="gray0625">
          <bgColor theme="5" tint="0.79998168889431442"/>
        </patternFill>
      </fill>
    </dxf>
    <dxf>
      <fill>
        <patternFill patternType="gray0625">
          <bgColor theme="5" tint="0.79998168889431442"/>
        </patternFill>
      </fill>
    </dxf>
  </dxfs>
  <tableStyles count="0" defaultTableStyle="TableStyleMedium2" defaultPivotStyle="PivotStyleLight16"/>
  <colors>
    <mruColors>
      <color rgb="FFFF00FF"/>
      <color rgb="FF9966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externalLink" Target="externalLinks/externalLink5.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externalLink" Target="externalLinks/externalLink8.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4.xml"/><Relationship Id="rId25" Type="http://customschemas.google.com/relationships/workbookmetadata" Target="metadata"/><Relationship Id="rId33"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externalLink" Target="externalLinks/externalLink7.xml"/><Relationship Id="rId29"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1.xml"/><Relationship Id="rId32"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externalLink" Target="externalLinks/externalLink2.xml"/><Relationship Id="rId23" Type="http://schemas.openxmlformats.org/officeDocument/2006/relationships/externalLink" Target="externalLinks/externalLink10.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6.xml"/><Relationship Id="rId3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externalLink" Target="externalLinks/externalLink9.xml"/><Relationship Id="rId27" Type="http://schemas.openxmlformats.org/officeDocument/2006/relationships/styles" Target="styles.xml"/><Relationship Id="rId30" Type="http://schemas.openxmlformats.org/officeDocument/2006/relationships/calcChain" Target="calcChain.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3.png"/></Relationships>
</file>

<file path=xl/drawings/_rels/drawing11.xml.rels><?xml version="1.0" encoding="UTF-8" standalone="yes"?>
<Relationships xmlns="http://schemas.openxmlformats.org/package/2006/relationships"><Relationship Id="rId1" Type="http://schemas.openxmlformats.org/officeDocument/2006/relationships/image" Target="../media/image5.png"/></Relationships>
</file>

<file path=xl/drawings/_rels/drawing2.xml.rels><?xml version="1.0" encoding="UTF-8" standalone="yes"?>
<Relationships xmlns="http://schemas.openxmlformats.org/package/2006/relationships"><Relationship Id="rId1" Type="http://schemas.openxmlformats.org/officeDocument/2006/relationships/image" Target="../media/image2.emf"/></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4.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3.png"/></Relationships>
</file>

<file path=xl/drawings/_rels/drawing9.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0</xdr:col>
      <xdr:colOff>1028700</xdr:colOff>
      <xdr:row>0</xdr:row>
      <xdr:rowOff>0</xdr:rowOff>
    </xdr:from>
    <xdr:ext cx="1504950" cy="1147286"/>
    <xdr:pic>
      <xdr:nvPicPr>
        <xdr:cNvPr id="2" name="Imagen 1">
          <a:extLst>
            <a:ext uri="{FF2B5EF4-FFF2-40B4-BE49-F238E27FC236}">
              <a16:creationId xmlns:a16="http://schemas.microsoft.com/office/drawing/2014/main" id="{2EFF168E-4ECC-4374-86D2-33E3009EE298}"/>
            </a:ext>
          </a:extLst>
        </xdr:cNvPr>
        <xdr:cNvPicPr>
          <a:picLocks noChangeAspect="1"/>
        </xdr:cNvPicPr>
      </xdr:nvPicPr>
      <xdr:blipFill>
        <a:blip xmlns:r="http://schemas.openxmlformats.org/officeDocument/2006/relationships" r:embed="rId1"/>
        <a:stretch>
          <a:fillRect/>
        </a:stretch>
      </xdr:blipFill>
      <xdr:spPr>
        <a:xfrm>
          <a:off x="609600" y="0"/>
          <a:ext cx="1504950" cy="1147286"/>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1</xdr:row>
      <xdr:rowOff>190500</xdr:rowOff>
    </xdr:from>
    <xdr:to>
      <xdr:col>2</xdr:col>
      <xdr:colOff>100854</xdr:colOff>
      <xdr:row>4</xdr:row>
      <xdr:rowOff>79005</xdr:rowOff>
    </xdr:to>
    <xdr:pic>
      <xdr:nvPicPr>
        <xdr:cNvPr id="2" name="Imagen 1" descr="logo.png">
          <a:extLst>
            <a:ext uri="{FF2B5EF4-FFF2-40B4-BE49-F238E27FC236}">
              <a16:creationId xmlns:a16="http://schemas.microsoft.com/office/drawing/2014/main" id="{5BE4D431-BE8F-4D1C-ABBA-F7BB73EE6BA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381000"/>
          <a:ext cx="2272554" cy="79338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228599</xdr:colOff>
      <xdr:row>0</xdr:row>
      <xdr:rowOff>95250</xdr:rowOff>
    </xdr:from>
    <xdr:to>
      <xdr:col>0</xdr:col>
      <xdr:colOff>2124074</xdr:colOff>
      <xdr:row>3</xdr:row>
      <xdr:rowOff>152400</xdr:rowOff>
    </xdr:to>
    <xdr:pic>
      <xdr:nvPicPr>
        <xdr:cNvPr id="2" name="Imagen 1">
          <a:extLst>
            <a:ext uri="{FF2B5EF4-FFF2-40B4-BE49-F238E27FC236}">
              <a16:creationId xmlns:a16="http://schemas.microsoft.com/office/drawing/2014/main" id="{E538D217-8A3C-4221-B92B-08BAD38452E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28599" y="95250"/>
          <a:ext cx="1895475" cy="6286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332089</xdr:colOff>
      <xdr:row>0</xdr:row>
      <xdr:rowOff>149680</xdr:rowOff>
    </xdr:from>
    <xdr:to>
      <xdr:col>0</xdr:col>
      <xdr:colOff>1836965</xdr:colOff>
      <xdr:row>4</xdr:row>
      <xdr:rowOff>136072</xdr:rowOff>
    </xdr:to>
    <xdr:pic>
      <xdr:nvPicPr>
        <xdr:cNvPr id="2" name="Imagen 1">
          <a:extLst>
            <a:ext uri="{FF2B5EF4-FFF2-40B4-BE49-F238E27FC236}">
              <a16:creationId xmlns:a16="http://schemas.microsoft.com/office/drawing/2014/main" id="{9A687E60-689A-418F-8216-300BAC5B47BF}"/>
            </a:ext>
          </a:extLst>
        </xdr:cNvPr>
        <xdr:cNvPicPr>
          <a:picLocks noChangeAspect="1"/>
        </xdr:cNvPicPr>
      </xdr:nvPicPr>
      <xdr:blipFill>
        <a:blip xmlns:r="http://schemas.openxmlformats.org/officeDocument/2006/relationships" r:embed="rId1"/>
        <a:stretch>
          <a:fillRect/>
        </a:stretch>
      </xdr:blipFill>
      <xdr:spPr>
        <a:xfrm>
          <a:off x="332089" y="149680"/>
          <a:ext cx="1504876" cy="112939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1</xdr:row>
      <xdr:rowOff>190500</xdr:rowOff>
    </xdr:from>
    <xdr:to>
      <xdr:col>2</xdr:col>
      <xdr:colOff>100854</xdr:colOff>
      <xdr:row>63</xdr:row>
      <xdr:rowOff>612405</xdr:rowOff>
    </xdr:to>
    <xdr:pic>
      <xdr:nvPicPr>
        <xdr:cNvPr id="2" name="Imagen 1" descr="logo.png">
          <a:extLst>
            <a:ext uri="{FF2B5EF4-FFF2-40B4-BE49-F238E27FC236}">
              <a16:creationId xmlns:a16="http://schemas.microsoft.com/office/drawing/2014/main" id="{56DC879C-1952-46CA-824D-3DC8B24C4A9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272554" cy="79338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oneCellAnchor>
    <xdr:from>
      <xdr:col>0</xdr:col>
      <xdr:colOff>0</xdr:colOff>
      <xdr:row>8</xdr:row>
      <xdr:rowOff>0</xdr:rowOff>
    </xdr:from>
    <xdr:ext cx="447675" cy="323850"/>
    <xdr:sp macro="" textlink="">
      <xdr:nvSpPr>
        <xdr:cNvPr id="3" name="AutoShape 55" descr="https://adres.pensemos.com/suiteve/base/vefileres?&amp;url=/base/Slides/slide_84227.jpg&amp;_ts=1621010434446">
          <a:extLst>
            <a:ext uri="{FF2B5EF4-FFF2-40B4-BE49-F238E27FC236}">
              <a16:creationId xmlns:a16="http://schemas.microsoft.com/office/drawing/2014/main" id="{92AF4973-BA68-4A4E-B3A1-4608BC51B1B2}"/>
            </a:ext>
          </a:extLst>
        </xdr:cNvPr>
        <xdr:cNvSpPr>
          <a:spLocks noChangeAspect="1" noChangeArrowheads="1"/>
        </xdr:cNvSpPr>
      </xdr:nvSpPr>
      <xdr:spPr bwMode="auto">
        <a:xfrm>
          <a:off x="0" y="1447800"/>
          <a:ext cx="4476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0</xdr:col>
      <xdr:colOff>952500</xdr:colOff>
      <xdr:row>0</xdr:row>
      <xdr:rowOff>0</xdr:rowOff>
    </xdr:from>
    <xdr:to>
      <xdr:col>0</xdr:col>
      <xdr:colOff>2286000</xdr:colOff>
      <xdr:row>5</xdr:row>
      <xdr:rowOff>140282</xdr:rowOff>
    </xdr:to>
    <xdr:pic>
      <xdr:nvPicPr>
        <xdr:cNvPr id="4" name="Imagen 3">
          <a:extLst>
            <a:ext uri="{FF2B5EF4-FFF2-40B4-BE49-F238E27FC236}">
              <a16:creationId xmlns:a16="http://schemas.microsoft.com/office/drawing/2014/main" id="{2CB9C675-79FB-4D3A-BEB8-F9FF47B3F223}"/>
            </a:ext>
          </a:extLst>
        </xdr:cNvPr>
        <xdr:cNvPicPr>
          <a:picLocks noChangeAspect="1"/>
        </xdr:cNvPicPr>
      </xdr:nvPicPr>
      <xdr:blipFill>
        <a:blip xmlns:r="http://schemas.openxmlformats.org/officeDocument/2006/relationships" r:embed="rId1"/>
        <a:stretch>
          <a:fillRect/>
        </a:stretch>
      </xdr:blipFill>
      <xdr:spPr>
        <a:xfrm>
          <a:off x="952500" y="0"/>
          <a:ext cx="1333500" cy="1016582"/>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5</xdr:row>
      <xdr:rowOff>0</xdr:rowOff>
    </xdr:from>
    <xdr:to>
      <xdr:col>0</xdr:col>
      <xdr:colOff>295275</xdr:colOff>
      <xdr:row>6</xdr:row>
      <xdr:rowOff>342900</xdr:rowOff>
    </xdr:to>
    <xdr:sp macro="" textlink="">
      <xdr:nvSpPr>
        <xdr:cNvPr id="2" name="AutoShape 1" descr="https://adres.pensemos.com/suiteve/jasperImage?r=-1241868928&amp;image=img_0_0_8.png">
          <a:extLst>
            <a:ext uri="{FF2B5EF4-FFF2-40B4-BE49-F238E27FC236}">
              <a16:creationId xmlns:a16="http://schemas.microsoft.com/office/drawing/2014/main" id="{AC77E427-A63D-45B8-9D39-877DD012D7FE}"/>
            </a:ext>
          </a:extLst>
        </xdr:cNvPr>
        <xdr:cNvSpPr>
          <a:spLocks noChangeAspect="1" noChangeArrowheads="1"/>
        </xdr:cNvSpPr>
      </xdr:nvSpPr>
      <xdr:spPr bwMode="auto">
        <a:xfrm>
          <a:off x="0" y="1714500"/>
          <a:ext cx="295275"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5</xdr:row>
      <xdr:rowOff>0</xdr:rowOff>
    </xdr:from>
    <xdr:to>
      <xdr:col>0</xdr:col>
      <xdr:colOff>295275</xdr:colOff>
      <xdr:row>6</xdr:row>
      <xdr:rowOff>336550</xdr:rowOff>
    </xdr:to>
    <xdr:sp macro="" textlink="">
      <xdr:nvSpPr>
        <xdr:cNvPr id="3" name="AutoShape 2" descr="https://adres.pensemos.com/suiteve/jasperImage?r=-1241868928&amp;image=img_0_0_16.png">
          <a:extLst>
            <a:ext uri="{FF2B5EF4-FFF2-40B4-BE49-F238E27FC236}">
              <a16:creationId xmlns:a16="http://schemas.microsoft.com/office/drawing/2014/main" id="{902AEE2F-2D7A-498C-8507-1E7107D36EBC}"/>
            </a:ext>
          </a:extLst>
        </xdr:cNvPr>
        <xdr:cNvSpPr>
          <a:spLocks noChangeAspect="1" noChangeArrowheads="1"/>
        </xdr:cNvSpPr>
      </xdr:nvSpPr>
      <xdr:spPr bwMode="auto">
        <a:xfrm>
          <a:off x="0" y="3686175"/>
          <a:ext cx="295275" cy="79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5</xdr:row>
      <xdr:rowOff>0</xdr:rowOff>
    </xdr:from>
    <xdr:to>
      <xdr:col>0</xdr:col>
      <xdr:colOff>295275</xdr:colOff>
      <xdr:row>6</xdr:row>
      <xdr:rowOff>307975</xdr:rowOff>
    </xdr:to>
    <xdr:sp macro="" textlink="">
      <xdr:nvSpPr>
        <xdr:cNvPr id="4" name="AutoShape 3" descr="https://adres.pensemos.com/suiteve/jasperImage?r=-1241868928&amp;image=img_0_0_24.png">
          <a:extLst>
            <a:ext uri="{FF2B5EF4-FFF2-40B4-BE49-F238E27FC236}">
              <a16:creationId xmlns:a16="http://schemas.microsoft.com/office/drawing/2014/main" id="{8CAD00F4-C502-4C78-B622-7480F9AF96C3}"/>
            </a:ext>
          </a:extLst>
        </xdr:cNvPr>
        <xdr:cNvSpPr>
          <a:spLocks noChangeAspect="1" noChangeArrowheads="1"/>
        </xdr:cNvSpPr>
      </xdr:nvSpPr>
      <xdr:spPr bwMode="auto">
        <a:xfrm>
          <a:off x="0" y="3686175"/>
          <a:ext cx="295275" cy="765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5</xdr:row>
      <xdr:rowOff>0</xdr:rowOff>
    </xdr:from>
    <xdr:to>
      <xdr:col>0</xdr:col>
      <xdr:colOff>295275</xdr:colOff>
      <xdr:row>6</xdr:row>
      <xdr:rowOff>76200</xdr:rowOff>
    </xdr:to>
    <xdr:sp macro="" textlink="">
      <xdr:nvSpPr>
        <xdr:cNvPr id="5" name="AutoShape 4" descr="https://adres.pensemos.com/suiteve/jasperImage?r=-1241868928&amp;image=img_0_0_32.png">
          <a:extLst>
            <a:ext uri="{FF2B5EF4-FFF2-40B4-BE49-F238E27FC236}">
              <a16:creationId xmlns:a16="http://schemas.microsoft.com/office/drawing/2014/main" id="{D90DDC35-442D-477B-9C13-A8CC80B28280}"/>
            </a:ext>
          </a:extLst>
        </xdr:cNvPr>
        <xdr:cNvSpPr>
          <a:spLocks noChangeAspect="1" noChangeArrowheads="1"/>
        </xdr:cNvSpPr>
      </xdr:nvSpPr>
      <xdr:spPr bwMode="auto">
        <a:xfrm>
          <a:off x="0" y="3686175"/>
          <a:ext cx="295275" cy="533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5</xdr:row>
      <xdr:rowOff>0</xdr:rowOff>
    </xdr:from>
    <xdr:to>
      <xdr:col>0</xdr:col>
      <xdr:colOff>295275</xdr:colOff>
      <xdr:row>7</xdr:row>
      <xdr:rowOff>904875</xdr:rowOff>
    </xdr:to>
    <xdr:sp macro="" textlink="">
      <xdr:nvSpPr>
        <xdr:cNvPr id="6" name="AutoShape 5" descr="https://adres.pensemos.com/suiteve/jasperImage?r=-1241868928&amp;image=img_0_0_40.png">
          <a:extLst>
            <a:ext uri="{FF2B5EF4-FFF2-40B4-BE49-F238E27FC236}">
              <a16:creationId xmlns:a16="http://schemas.microsoft.com/office/drawing/2014/main" id="{C03632DD-3E32-4F07-8E52-DA1753B3FF1A}"/>
            </a:ext>
          </a:extLst>
        </xdr:cNvPr>
        <xdr:cNvSpPr>
          <a:spLocks noChangeAspect="1" noChangeArrowheads="1"/>
        </xdr:cNvSpPr>
      </xdr:nvSpPr>
      <xdr:spPr bwMode="auto">
        <a:xfrm>
          <a:off x="0" y="3686175"/>
          <a:ext cx="295275"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5</xdr:row>
      <xdr:rowOff>0</xdr:rowOff>
    </xdr:from>
    <xdr:to>
      <xdr:col>0</xdr:col>
      <xdr:colOff>295275</xdr:colOff>
      <xdr:row>7</xdr:row>
      <xdr:rowOff>523875</xdr:rowOff>
    </xdr:to>
    <xdr:sp macro="" textlink="">
      <xdr:nvSpPr>
        <xdr:cNvPr id="7" name="AutoShape 6" descr="https://adres.pensemos.com/suiteve/jasperImage?r=-1241868928&amp;image=img_0_0_48.png">
          <a:extLst>
            <a:ext uri="{FF2B5EF4-FFF2-40B4-BE49-F238E27FC236}">
              <a16:creationId xmlns:a16="http://schemas.microsoft.com/office/drawing/2014/main" id="{DD32B17E-E9BA-4158-9887-E3AF1A11B0C9}"/>
            </a:ext>
          </a:extLst>
        </xdr:cNvPr>
        <xdr:cNvSpPr>
          <a:spLocks noChangeAspect="1" noChangeArrowheads="1"/>
        </xdr:cNvSpPr>
      </xdr:nvSpPr>
      <xdr:spPr bwMode="auto">
        <a:xfrm>
          <a:off x="0" y="4257675"/>
          <a:ext cx="295275" cy="1666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5</xdr:row>
      <xdr:rowOff>0</xdr:rowOff>
    </xdr:from>
    <xdr:to>
      <xdr:col>0</xdr:col>
      <xdr:colOff>295275</xdr:colOff>
      <xdr:row>8</xdr:row>
      <xdr:rowOff>200025</xdr:rowOff>
    </xdr:to>
    <xdr:sp macro="" textlink="">
      <xdr:nvSpPr>
        <xdr:cNvPr id="8" name="AutoShape 7" descr="https://adres.pensemos.com/suiteve/jasperImage?r=-1241868928&amp;image=img_0_0_56.png">
          <a:extLst>
            <a:ext uri="{FF2B5EF4-FFF2-40B4-BE49-F238E27FC236}">
              <a16:creationId xmlns:a16="http://schemas.microsoft.com/office/drawing/2014/main" id="{A0B9FF6B-D9F9-478F-998E-67DE17894A10}"/>
            </a:ext>
          </a:extLst>
        </xdr:cNvPr>
        <xdr:cNvSpPr>
          <a:spLocks noChangeAspect="1" noChangeArrowheads="1"/>
        </xdr:cNvSpPr>
      </xdr:nvSpPr>
      <xdr:spPr bwMode="auto">
        <a:xfrm>
          <a:off x="0" y="4638675"/>
          <a:ext cx="295275" cy="2447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5</xdr:row>
      <xdr:rowOff>0</xdr:rowOff>
    </xdr:from>
    <xdr:to>
      <xdr:col>0</xdr:col>
      <xdr:colOff>295275</xdr:colOff>
      <xdr:row>7</xdr:row>
      <xdr:rowOff>571500</xdr:rowOff>
    </xdr:to>
    <xdr:sp macro="" textlink="">
      <xdr:nvSpPr>
        <xdr:cNvPr id="9" name="AutoShape 8" descr="https://adres.pensemos.com/suiteve/jasperImage?r=-1241868928&amp;image=img_0_0_64.png">
          <a:extLst>
            <a:ext uri="{FF2B5EF4-FFF2-40B4-BE49-F238E27FC236}">
              <a16:creationId xmlns:a16="http://schemas.microsoft.com/office/drawing/2014/main" id="{4CF2591D-3BA6-4DBB-9343-7C144F0F490B}"/>
            </a:ext>
          </a:extLst>
        </xdr:cNvPr>
        <xdr:cNvSpPr>
          <a:spLocks noChangeAspect="1" noChangeArrowheads="1"/>
        </xdr:cNvSpPr>
      </xdr:nvSpPr>
      <xdr:spPr bwMode="auto">
        <a:xfrm>
          <a:off x="0" y="5210175"/>
          <a:ext cx="295275" cy="1876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5</xdr:row>
      <xdr:rowOff>0</xdr:rowOff>
    </xdr:from>
    <xdr:to>
      <xdr:col>0</xdr:col>
      <xdr:colOff>295275</xdr:colOff>
      <xdr:row>7</xdr:row>
      <xdr:rowOff>406400</xdr:rowOff>
    </xdr:to>
    <xdr:sp macro="" textlink="">
      <xdr:nvSpPr>
        <xdr:cNvPr id="10" name="AutoShape 9" descr="https://adres.pensemos.com/suiteve/jasperImage?r=-1241868928&amp;image=img_0_0_72.png">
          <a:extLst>
            <a:ext uri="{FF2B5EF4-FFF2-40B4-BE49-F238E27FC236}">
              <a16:creationId xmlns:a16="http://schemas.microsoft.com/office/drawing/2014/main" id="{E5FB9BC4-0767-402E-A55F-EDE6B027E21F}"/>
            </a:ext>
          </a:extLst>
        </xdr:cNvPr>
        <xdr:cNvSpPr>
          <a:spLocks noChangeAspect="1" noChangeArrowheads="1"/>
        </xdr:cNvSpPr>
      </xdr:nvSpPr>
      <xdr:spPr bwMode="auto">
        <a:xfrm>
          <a:off x="0" y="5591175"/>
          <a:ext cx="295275" cy="1549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5</xdr:row>
      <xdr:rowOff>0</xdr:rowOff>
    </xdr:from>
    <xdr:to>
      <xdr:col>0</xdr:col>
      <xdr:colOff>295275</xdr:colOff>
      <xdr:row>6</xdr:row>
      <xdr:rowOff>473075</xdr:rowOff>
    </xdr:to>
    <xdr:sp macro="" textlink="">
      <xdr:nvSpPr>
        <xdr:cNvPr id="11" name="AutoShape 10" descr="https://adres.pensemos.com/suiteve/jasperImage?r=-1241868928&amp;image=img_0_0_80.png">
          <a:extLst>
            <a:ext uri="{FF2B5EF4-FFF2-40B4-BE49-F238E27FC236}">
              <a16:creationId xmlns:a16="http://schemas.microsoft.com/office/drawing/2014/main" id="{F4B95A6E-31AA-4A8E-B157-43459FAC3B5E}"/>
            </a:ext>
          </a:extLst>
        </xdr:cNvPr>
        <xdr:cNvSpPr>
          <a:spLocks noChangeAspect="1" noChangeArrowheads="1"/>
        </xdr:cNvSpPr>
      </xdr:nvSpPr>
      <xdr:spPr bwMode="auto">
        <a:xfrm>
          <a:off x="0" y="7896225"/>
          <a:ext cx="295275" cy="930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5</xdr:row>
      <xdr:rowOff>0</xdr:rowOff>
    </xdr:from>
    <xdr:to>
      <xdr:col>0</xdr:col>
      <xdr:colOff>295275</xdr:colOff>
      <xdr:row>5</xdr:row>
      <xdr:rowOff>381000</xdr:rowOff>
    </xdr:to>
    <xdr:sp macro="" textlink="">
      <xdr:nvSpPr>
        <xdr:cNvPr id="12" name="AutoShape 11" descr="https://adres.pensemos.com/suiteve/jasperImage?r=-1241868928&amp;image=img_0_0_88.png">
          <a:extLst>
            <a:ext uri="{FF2B5EF4-FFF2-40B4-BE49-F238E27FC236}">
              <a16:creationId xmlns:a16="http://schemas.microsoft.com/office/drawing/2014/main" id="{278AA776-8378-422B-A1AA-7E30E5D3B5C6}"/>
            </a:ext>
          </a:extLst>
        </xdr:cNvPr>
        <xdr:cNvSpPr>
          <a:spLocks noChangeAspect="1" noChangeArrowheads="1"/>
        </xdr:cNvSpPr>
      </xdr:nvSpPr>
      <xdr:spPr bwMode="auto">
        <a:xfrm>
          <a:off x="0" y="7896225"/>
          <a:ext cx="295275"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5</xdr:row>
      <xdr:rowOff>0</xdr:rowOff>
    </xdr:from>
    <xdr:to>
      <xdr:col>0</xdr:col>
      <xdr:colOff>295275</xdr:colOff>
      <xdr:row>6</xdr:row>
      <xdr:rowOff>66675</xdr:rowOff>
    </xdr:to>
    <xdr:sp macro="" textlink="">
      <xdr:nvSpPr>
        <xdr:cNvPr id="13" name="AutoShape 12" descr="https://adres.pensemos.com/suiteve/jasperImage?r=-1241868928&amp;image=img_0_0_96.png">
          <a:extLst>
            <a:ext uri="{FF2B5EF4-FFF2-40B4-BE49-F238E27FC236}">
              <a16:creationId xmlns:a16="http://schemas.microsoft.com/office/drawing/2014/main" id="{96558B0B-8395-4048-A0FB-52575C85ECA4}"/>
            </a:ext>
          </a:extLst>
        </xdr:cNvPr>
        <xdr:cNvSpPr>
          <a:spLocks noChangeAspect="1" noChangeArrowheads="1"/>
        </xdr:cNvSpPr>
      </xdr:nvSpPr>
      <xdr:spPr bwMode="auto">
        <a:xfrm>
          <a:off x="0" y="7896225"/>
          <a:ext cx="295275"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5</xdr:row>
      <xdr:rowOff>0</xdr:rowOff>
    </xdr:from>
    <xdr:to>
      <xdr:col>0</xdr:col>
      <xdr:colOff>295275</xdr:colOff>
      <xdr:row>6</xdr:row>
      <xdr:rowOff>447675</xdr:rowOff>
    </xdr:to>
    <xdr:sp macro="" textlink="">
      <xdr:nvSpPr>
        <xdr:cNvPr id="14" name="AutoShape 13" descr="https://adres.pensemos.com/suiteve/jasperImage?r=-1241868928&amp;image=img_0_0_104.png">
          <a:extLst>
            <a:ext uri="{FF2B5EF4-FFF2-40B4-BE49-F238E27FC236}">
              <a16:creationId xmlns:a16="http://schemas.microsoft.com/office/drawing/2014/main" id="{08C96B5F-908B-4E04-AC1D-7D55263E3E3E}"/>
            </a:ext>
          </a:extLst>
        </xdr:cNvPr>
        <xdr:cNvSpPr>
          <a:spLocks noChangeAspect="1" noChangeArrowheads="1"/>
        </xdr:cNvSpPr>
      </xdr:nvSpPr>
      <xdr:spPr bwMode="auto">
        <a:xfrm>
          <a:off x="0" y="7896225"/>
          <a:ext cx="295275"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5</xdr:row>
      <xdr:rowOff>0</xdr:rowOff>
    </xdr:from>
    <xdr:to>
      <xdr:col>0</xdr:col>
      <xdr:colOff>295275</xdr:colOff>
      <xdr:row>6</xdr:row>
      <xdr:rowOff>161925</xdr:rowOff>
    </xdr:to>
    <xdr:sp macro="" textlink="">
      <xdr:nvSpPr>
        <xdr:cNvPr id="15" name="AutoShape 14" descr="https://adres.pensemos.com/suiteve/jasperImage?r=-1241868928&amp;image=img_0_0_112.png">
          <a:extLst>
            <a:ext uri="{FF2B5EF4-FFF2-40B4-BE49-F238E27FC236}">
              <a16:creationId xmlns:a16="http://schemas.microsoft.com/office/drawing/2014/main" id="{95DEF004-E193-4254-8AA1-F79880B7C61A}"/>
            </a:ext>
          </a:extLst>
        </xdr:cNvPr>
        <xdr:cNvSpPr>
          <a:spLocks noChangeAspect="1" noChangeArrowheads="1"/>
        </xdr:cNvSpPr>
      </xdr:nvSpPr>
      <xdr:spPr bwMode="auto">
        <a:xfrm>
          <a:off x="0" y="8658225"/>
          <a:ext cx="295275"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5</xdr:row>
      <xdr:rowOff>0</xdr:rowOff>
    </xdr:from>
    <xdr:to>
      <xdr:col>0</xdr:col>
      <xdr:colOff>295275</xdr:colOff>
      <xdr:row>6</xdr:row>
      <xdr:rowOff>15875</xdr:rowOff>
    </xdr:to>
    <xdr:sp macro="" textlink="">
      <xdr:nvSpPr>
        <xdr:cNvPr id="16" name="AutoShape 15" descr="https://adres.pensemos.com/suiteve/jasperImage?r=-1241868928&amp;image=img_0_0_120.png">
          <a:extLst>
            <a:ext uri="{FF2B5EF4-FFF2-40B4-BE49-F238E27FC236}">
              <a16:creationId xmlns:a16="http://schemas.microsoft.com/office/drawing/2014/main" id="{DB512272-F5B7-4CF9-A12E-1C69D4E93ED4}"/>
            </a:ext>
          </a:extLst>
        </xdr:cNvPr>
        <xdr:cNvSpPr>
          <a:spLocks noChangeAspect="1" noChangeArrowheads="1"/>
        </xdr:cNvSpPr>
      </xdr:nvSpPr>
      <xdr:spPr bwMode="auto">
        <a:xfrm>
          <a:off x="0" y="9134475"/>
          <a:ext cx="295275" cy="473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5</xdr:row>
      <xdr:rowOff>0</xdr:rowOff>
    </xdr:from>
    <xdr:to>
      <xdr:col>0</xdr:col>
      <xdr:colOff>295275</xdr:colOff>
      <xdr:row>6</xdr:row>
      <xdr:rowOff>257175</xdr:rowOff>
    </xdr:to>
    <xdr:sp macro="" textlink="">
      <xdr:nvSpPr>
        <xdr:cNvPr id="17" name="AutoShape 16" descr="https://adres.pensemos.com/suiteve/jasperImage?r=-1241868928&amp;image=img_0_0_128.png">
          <a:extLst>
            <a:ext uri="{FF2B5EF4-FFF2-40B4-BE49-F238E27FC236}">
              <a16:creationId xmlns:a16="http://schemas.microsoft.com/office/drawing/2014/main" id="{386570BB-F362-41D4-BF5C-940DD42064F7}"/>
            </a:ext>
          </a:extLst>
        </xdr:cNvPr>
        <xdr:cNvSpPr>
          <a:spLocks noChangeAspect="1" noChangeArrowheads="1"/>
        </xdr:cNvSpPr>
      </xdr:nvSpPr>
      <xdr:spPr bwMode="auto">
        <a:xfrm>
          <a:off x="0" y="9648825"/>
          <a:ext cx="29527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5</xdr:row>
      <xdr:rowOff>0</xdr:rowOff>
    </xdr:from>
    <xdr:to>
      <xdr:col>0</xdr:col>
      <xdr:colOff>295275</xdr:colOff>
      <xdr:row>6</xdr:row>
      <xdr:rowOff>66675</xdr:rowOff>
    </xdr:to>
    <xdr:sp macro="" textlink="">
      <xdr:nvSpPr>
        <xdr:cNvPr id="18" name="AutoShape 17" descr="https://adres.pensemos.com/suiteve/jasperImage?r=-1241868928&amp;image=img_0_0_136.png">
          <a:extLst>
            <a:ext uri="{FF2B5EF4-FFF2-40B4-BE49-F238E27FC236}">
              <a16:creationId xmlns:a16="http://schemas.microsoft.com/office/drawing/2014/main" id="{6FD9C0D6-780D-4641-A985-E1B1572BEBCA}"/>
            </a:ext>
          </a:extLst>
        </xdr:cNvPr>
        <xdr:cNvSpPr>
          <a:spLocks noChangeAspect="1" noChangeArrowheads="1"/>
        </xdr:cNvSpPr>
      </xdr:nvSpPr>
      <xdr:spPr bwMode="auto">
        <a:xfrm>
          <a:off x="0" y="10220325"/>
          <a:ext cx="295275"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CO"/>
        </a:p>
      </xdr:txBody>
    </xdr:sp>
    <xdr:clientData/>
  </xdr:twoCellAnchor>
  <xdr:oneCellAnchor>
    <xdr:from>
      <xdr:col>0</xdr:col>
      <xdr:colOff>0</xdr:colOff>
      <xdr:row>5</xdr:row>
      <xdr:rowOff>0</xdr:rowOff>
    </xdr:from>
    <xdr:ext cx="295275" cy="930275"/>
    <xdr:sp macro="" textlink="">
      <xdr:nvSpPr>
        <xdr:cNvPr id="20" name="AutoShape 10" descr="https://adres.pensemos.com/suiteve/jasperImage?r=-1241868928&amp;image=img_0_0_80.png">
          <a:extLst>
            <a:ext uri="{FF2B5EF4-FFF2-40B4-BE49-F238E27FC236}">
              <a16:creationId xmlns:a16="http://schemas.microsoft.com/office/drawing/2014/main" id="{2270EFF3-EC1A-417A-A658-F916D5B7FA58}"/>
            </a:ext>
          </a:extLst>
        </xdr:cNvPr>
        <xdr:cNvSpPr>
          <a:spLocks noChangeAspect="1" noChangeArrowheads="1"/>
        </xdr:cNvSpPr>
      </xdr:nvSpPr>
      <xdr:spPr bwMode="auto">
        <a:xfrm>
          <a:off x="0" y="7115175"/>
          <a:ext cx="295275" cy="930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xdr:row>
      <xdr:rowOff>0</xdr:rowOff>
    </xdr:from>
    <xdr:ext cx="295275" cy="381000"/>
    <xdr:sp macro="" textlink="">
      <xdr:nvSpPr>
        <xdr:cNvPr id="21" name="AutoShape 11" descr="https://adres.pensemos.com/suiteve/jasperImage?r=-1241868928&amp;image=img_0_0_88.png">
          <a:extLst>
            <a:ext uri="{FF2B5EF4-FFF2-40B4-BE49-F238E27FC236}">
              <a16:creationId xmlns:a16="http://schemas.microsoft.com/office/drawing/2014/main" id="{923934C7-D0F0-40A6-AAE3-F0D06B60C505}"/>
            </a:ext>
          </a:extLst>
        </xdr:cNvPr>
        <xdr:cNvSpPr>
          <a:spLocks noChangeAspect="1" noChangeArrowheads="1"/>
        </xdr:cNvSpPr>
      </xdr:nvSpPr>
      <xdr:spPr bwMode="auto">
        <a:xfrm>
          <a:off x="0" y="7115175"/>
          <a:ext cx="295275"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xdr:row>
      <xdr:rowOff>0</xdr:rowOff>
    </xdr:from>
    <xdr:ext cx="295275" cy="800100"/>
    <xdr:sp macro="" textlink="">
      <xdr:nvSpPr>
        <xdr:cNvPr id="22" name="AutoShape 1" descr="https://adres.pensemos.com/suiteve/jasperImage?r=-1241868928&amp;image=img_0_0_8.png">
          <a:extLst>
            <a:ext uri="{FF2B5EF4-FFF2-40B4-BE49-F238E27FC236}">
              <a16:creationId xmlns:a16="http://schemas.microsoft.com/office/drawing/2014/main" id="{ED7A8D5A-E21A-459F-9ED0-C0C4680BE082}"/>
            </a:ext>
          </a:extLst>
        </xdr:cNvPr>
        <xdr:cNvSpPr>
          <a:spLocks noChangeAspect="1" noChangeArrowheads="1"/>
        </xdr:cNvSpPr>
      </xdr:nvSpPr>
      <xdr:spPr bwMode="auto">
        <a:xfrm>
          <a:off x="0" y="2371725"/>
          <a:ext cx="295275"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0</xdr:col>
      <xdr:colOff>1171574</xdr:colOff>
      <xdr:row>0</xdr:row>
      <xdr:rowOff>0</xdr:rowOff>
    </xdr:from>
    <xdr:to>
      <xdr:col>0</xdr:col>
      <xdr:colOff>2171699</xdr:colOff>
      <xdr:row>1</xdr:row>
      <xdr:rowOff>114736</xdr:rowOff>
    </xdr:to>
    <xdr:pic>
      <xdr:nvPicPr>
        <xdr:cNvPr id="23" name="Imagen 22">
          <a:extLst>
            <a:ext uri="{FF2B5EF4-FFF2-40B4-BE49-F238E27FC236}">
              <a16:creationId xmlns:a16="http://schemas.microsoft.com/office/drawing/2014/main" id="{48AFE405-CCF0-4060-8614-6DB41F322ADB}"/>
            </a:ext>
          </a:extLst>
        </xdr:cNvPr>
        <xdr:cNvPicPr>
          <a:picLocks noChangeAspect="1"/>
        </xdr:cNvPicPr>
      </xdr:nvPicPr>
      <xdr:blipFill>
        <a:blip xmlns:r="http://schemas.openxmlformats.org/officeDocument/2006/relationships" r:embed="rId1"/>
        <a:stretch>
          <a:fillRect/>
        </a:stretch>
      </xdr:blipFill>
      <xdr:spPr>
        <a:xfrm>
          <a:off x="1171574" y="0"/>
          <a:ext cx="1000125" cy="76243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16</xdr:col>
      <xdr:colOff>465667</xdr:colOff>
      <xdr:row>43</xdr:row>
      <xdr:rowOff>19440</xdr:rowOff>
    </xdr:to>
    <xdr:pic>
      <xdr:nvPicPr>
        <xdr:cNvPr id="5" name="Imagen 4">
          <a:extLst>
            <a:ext uri="{FF2B5EF4-FFF2-40B4-BE49-F238E27FC236}">
              <a16:creationId xmlns:a16="http://schemas.microsoft.com/office/drawing/2014/main" id="{FF37B028-A42E-7559-C3FA-14CD0E16585D}"/>
            </a:ext>
          </a:extLst>
        </xdr:cNvPr>
        <xdr:cNvPicPr>
          <a:picLocks noChangeAspect="1"/>
        </xdr:cNvPicPr>
      </xdr:nvPicPr>
      <xdr:blipFill>
        <a:blip xmlns:r="http://schemas.openxmlformats.org/officeDocument/2006/relationships" r:embed="rId1"/>
        <a:stretch>
          <a:fillRect/>
        </a:stretch>
      </xdr:blipFill>
      <xdr:spPr>
        <a:xfrm>
          <a:off x="0" y="0"/>
          <a:ext cx="13843000" cy="775585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226219</xdr:colOff>
      <xdr:row>0</xdr:row>
      <xdr:rowOff>0</xdr:rowOff>
    </xdr:from>
    <xdr:to>
      <xdr:col>1</xdr:col>
      <xdr:colOff>1607343</xdr:colOff>
      <xdr:row>5</xdr:row>
      <xdr:rowOff>35718</xdr:rowOff>
    </xdr:to>
    <xdr:pic>
      <xdr:nvPicPr>
        <xdr:cNvPr id="2" name="Imagen 1">
          <a:extLst>
            <a:ext uri="{FF2B5EF4-FFF2-40B4-BE49-F238E27FC236}">
              <a16:creationId xmlns:a16="http://schemas.microsoft.com/office/drawing/2014/main" id="{28DCAD05-860D-419A-9DF5-1476497AD227}"/>
            </a:ext>
          </a:extLst>
        </xdr:cNvPr>
        <xdr:cNvPicPr>
          <a:picLocks noChangeAspect="1"/>
        </xdr:cNvPicPr>
      </xdr:nvPicPr>
      <xdr:blipFill>
        <a:blip xmlns:r="http://schemas.openxmlformats.org/officeDocument/2006/relationships" r:embed="rId1"/>
        <a:stretch>
          <a:fillRect/>
        </a:stretch>
      </xdr:blipFill>
      <xdr:spPr>
        <a:xfrm>
          <a:off x="595313" y="0"/>
          <a:ext cx="1381124" cy="928687"/>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1</xdr:row>
      <xdr:rowOff>190500</xdr:rowOff>
    </xdr:from>
    <xdr:to>
      <xdr:col>2</xdr:col>
      <xdr:colOff>100854</xdr:colOff>
      <xdr:row>107</xdr:row>
      <xdr:rowOff>612405</xdr:rowOff>
    </xdr:to>
    <xdr:pic>
      <xdr:nvPicPr>
        <xdr:cNvPr id="2" name="Imagen 1" descr="logo.png">
          <a:extLst>
            <a:ext uri="{FF2B5EF4-FFF2-40B4-BE49-F238E27FC236}">
              <a16:creationId xmlns:a16="http://schemas.microsoft.com/office/drawing/2014/main" id="{D94A68CA-C8A5-4DED-9B5E-4341711C7DA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272554" cy="79338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1</xdr:row>
      <xdr:rowOff>190500</xdr:rowOff>
    </xdr:from>
    <xdr:to>
      <xdr:col>2</xdr:col>
      <xdr:colOff>100854</xdr:colOff>
      <xdr:row>141</xdr:row>
      <xdr:rowOff>612405</xdr:rowOff>
    </xdr:to>
    <xdr:pic>
      <xdr:nvPicPr>
        <xdr:cNvPr id="2" name="Imagen 1" descr="logo.png">
          <a:extLst>
            <a:ext uri="{FF2B5EF4-FFF2-40B4-BE49-F238E27FC236}">
              <a16:creationId xmlns:a16="http://schemas.microsoft.com/office/drawing/2014/main" id="{92F1C43E-6625-4FA9-9C4D-762BB4985B3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272554" cy="79338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Julian.Mendez\AppData\Local\Microsoft\Windows\INetCache\Content.Outlook\UEWMM2E6\DIES-FR07_Proyecto_PAIA_%202024%2023-01-24.xlsx" TargetMode="External"/><Relationship Id="rId1" Type="http://schemas.openxmlformats.org/officeDocument/2006/relationships/externalLinkPath" Target="file:///C:\Users\Julian.Mendez\AppData\Local\Microsoft\Windows\INetCache\Content.Outlook\UEWMM2E6\DIES-FR07_Proyecto_PAIA_%202024%2023-01-24.xlsx" TargetMode="External"/></Relationships>
</file>

<file path=xl/externalLinks/_rels/externalLink10.xml.rels><?xml version="1.0" encoding="UTF-8" standalone="yes"?>
<Relationships xmlns="http://schemas.openxmlformats.org/package/2006/relationships"><Relationship Id="rId2" Type="http://schemas.openxmlformats.org/officeDocument/2006/relationships/externalLinkPath" Target="https://eadres-my.sharepoint.com/personal/nancy_villamil_adres_gov_co/Documents/backup%20nancy/OAPCR%202024/PAA%20OAPCR%202025/30%2012%202024%20FINAL%20PAIA%20DGRFS/20241006_Propuesta_Proyectos_PAA-PAIA_DGRFS%202025_Versi&#243;n%20Final.xlsx" TargetMode="External"/><Relationship Id="rId1" Type="http://schemas.openxmlformats.org/officeDocument/2006/relationships/externalLinkPath" Target="/personal/nancy_villamil_adres_gov_co/Documents/backup%20nancy/OAPCR%202024/PAA%20OAPCR%202025/30%2012%202024%20FINAL%20PAIA%20DGRFS/20241006_Propuesta_Proyectos_PAA-PAIA_DGRFS%202025_Versi&#243;n%20Final.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https://eadres.sharepoint.com/personal/eliana_rodriguez_adres_gov_co/Documents/2022/DIES/An&#225;lisis%20de%20funciones.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eadres-my.sharepoint.com/personal/alvaro_serrano_adres_gov_co/Documents/Archivos%20de%20chat%20de%20Microsoft%20Teams/DIES-FR07_Formato_PAIA_V06%202024.xlsx" TargetMode="External"/><Relationship Id="rId1" Type="http://schemas.openxmlformats.org/officeDocument/2006/relationships/externalLinkPath" Target="/personal/alvaro_serrano_adres_gov_co/Documents/Archivos%20de%20chat%20de%20Microsoft%20Teams/DIES-FR07_Formato_PAIA_V06%202024.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C:\Users\Julian.Mendez\AppData\Local\Microsoft\Windows\INetCache\Content.Outlook\UEWMM2E6\DIES-FR07_Proyecto_PAIA_%202024%2023-01-24%20OCI.xlsx" TargetMode="External"/><Relationship Id="rId1" Type="http://schemas.openxmlformats.org/officeDocument/2006/relationships/externalLinkPath" Target="file:///C:\Users\Julian.Mendez\AppData\Local\Microsoft\Windows\INetCache\Content.Outlook\UEWMM2E6\DIES-FR07_Proyecto_PAIA_%202024%2023-01-24%20OCI.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personal/eliana_rodriguez_adres_gov_co/Documents/2022/Plan%20de%20acci&#243;n/DIES-FR07_Plan_Acci&#243;n_2022_Consolidado%20a%2025012022%20v2%20Base.xlsx" TargetMode="External"/></Relationships>
</file>

<file path=xl/externalLinks/_rels/externalLink5.xml.rels><?xml version="1.0" encoding="UTF-8" standalone="yes"?>
<Relationships xmlns="http://schemas.openxmlformats.org/package/2006/relationships"><Relationship Id="rId3" Type="http://schemas.openxmlformats.org/officeDocument/2006/relationships/externalLinkPath" Target="https://eadres-my.sharepoint.com/personal/norela_briceno_adres_gov_co/Documents/Documents/Plan%20de%20Acci&#243;n%20Integrado/Plan%20de%20Acci&#243;n%202025/Archivos%20posteriores%20dependencias/Versi&#243;nNo_3_Propuesta_Proyectos_PAA-PAIA_DOP_Ajustado%20cifras%20y%20PAIA.xlsx" TargetMode="External"/><Relationship Id="rId2" Type="http://schemas.microsoft.com/office/2019/04/relationships/externalLinkLongPath" Target="/personal/norela_briceno_adres_gov_co/Documents/Documents/Plan%20de%20Acci&#243;n%20Integrado/Plan%20de%20Acci&#243;n%202025/Archivos%20posteriores%20dependencias/Versi&#243;nNo_3_Propuesta_Proyectos_PAA-PAIA_DOP_Ajustado%20cifras%20y%20PAIA.xlsx?0F0B68B9" TargetMode="External"/><Relationship Id="rId1" Type="http://schemas.openxmlformats.org/officeDocument/2006/relationships/externalLinkPath" Target="file:///\\0F0B68B9\Versi&#243;nNo_3_Propuesta_Proyectos_PAA-PAIA_DOP_Ajustado%20cifras%20y%20PAIA.xlsx"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https://eadres-my.sharepoint.com/personal/norela_briceno_adres_gov_co/Documents/Documents/Plan%20de%20Acci&#243;n%20Integrado/Plan%20de%20Acci&#243;n%202025/Archivos%20posteriores%20dependencias/PAIA%2020241231_PAIA_DAF_V4.xlsx" TargetMode="External"/><Relationship Id="rId1" Type="http://schemas.openxmlformats.org/officeDocument/2006/relationships/externalLinkPath" Target="/personal/norela_briceno_adres_gov_co/Documents/Documents/Plan%20de%20Acci&#243;n%20Integrado/Plan%20de%20Acci&#243;n%202025/Archivos%20posteriores%20dependencias/PAIA%2020241231_PAIA_DAF_V4.xlsx" TargetMode="External"/></Relationships>
</file>

<file path=xl/externalLinks/_rels/externalLink7.xml.rels><?xml version="1.0" encoding="UTF-8" standalone="yes"?>
<Relationships xmlns="http://schemas.openxmlformats.org/package/2006/relationships"><Relationship Id="rId2" Type="http://schemas.openxmlformats.org/officeDocument/2006/relationships/externalLinkPath" Target="https://eadres-my.sharepoint.com/personal/norela_briceno_adres_gov_co/Documents/Documents/Plan%20de%20Acci&#243;n%20Integrado/Plan%20de%20Acci&#243;n%202023/Informes/Ejecuci&#243;n%20IV%20Trimestre%20Plan%20de%20Acci&#243;n%20Integrado%202023.xlsx" TargetMode="External"/><Relationship Id="rId1" Type="http://schemas.openxmlformats.org/officeDocument/2006/relationships/externalLinkPath" Target="/personal/norela_briceno_adres_gov_co/Documents/Documents/Plan%20de%20Acci&#243;n%20Integrado/Plan%20de%20Acci&#243;n%202023/Informes/Ejecuci&#243;n%20IV%20Trimestre%20Plan%20de%20Acci&#243;n%20Integrado%202023.xlsx" TargetMode="External"/></Relationships>
</file>

<file path=xl/externalLinks/_rels/externalLink8.xml.rels><?xml version="1.0" encoding="UTF-8" standalone="yes"?>
<Relationships xmlns="http://schemas.openxmlformats.org/package/2006/relationships"><Relationship Id="rId2" Type="http://schemas.openxmlformats.org/officeDocument/2006/relationships/externalLinkPath" Target="https://eadres-my.sharepoint.com/personal/dianae_torres_adres_gov_co/Documents/Documentos/2024/PAIA%202025/PAIA%202025%20Presentado%20por%20las%20Dependencias/PAA-PAIA%20-%20DGTIC%202025%20V.4.xlsx" TargetMode="External"/><Relationship Id="rId1" Type="http://schemas.openxmlformats.org/officeDocument/2006/relationships/externalLinkPath" Target="/personal/dianae_torres_adres_gov_co/Documents/Documentos/2024/PAIA%202025/PAIA%202025%20Presentado%20por%20las%20Dependencias/PAA-PAIA%20-%20DGTIC%202025%20V.4.xlsx" TargetMode="External"/></Relationships>
</file>

<file path=xl/externalLinks/_rels/externalLink9.xml.rels><?xml version="1.0" encoding="UTF-8" standalone="yes"?>
<Relationships xmlns="http://schemas.openxmlformats.org/package/2006/relationships"><Relationship Id="rId3" Type="http://schemas.microsoft.com/office/2006/relationships/xlExternalLinkPath/xlPathMissing" Target="Versi&#243;n_No_3_Propuesta_Proyectos_PAA-PAIA_DOP_Ajustado%20cifras%20y%20PAIA_indicadores_201124.xlsx" TargetMode="External"/><Relationship Id="rId2" Type="http://schemas.microsoft.com/office/2019/04/relationships/externalLinkLongPath" Target="/personal/dianae_torres_adres_gov_co/Documents/Documentos/2024/PAIA%202025/PAIA%202025%20Presentado%20por%20las%20Dependencias/Versi&#243;n_No_3_Propuesta_Proyectos_PAA-PAIA_DOP_Ajustado%20cifras%20y%20PAIA_indicadores_201124.xlsx?E34700CF" TargetMode="External"/><Relationship Id="rId1" Type="http://schemas.openxmlformats.org/officeDocument/2006/relationships/externalLinkPath" Target="file:///\\E34700CF\Versi&#243;n_No_3_Propuesta_Proyectos_PAA-PAIA_DOP_Ajustado%20cifras%20y%20PAIA_indicadores_2011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unciones"/>
      <sheetName val="Plan de Accion Anual - PAIA"/>
      <sheetName val="Hoja1"/>
      <sheetName val="Diccionario de datos"/>
      <sheetName val="Listas"/>
      <sheetName val="Funciones por Dependencia"/>
    </sheetNames>
    <sheetDataSet>
      <sheetData sheetId="0"/>
      <sheetData sheetId="1"/>
      <sheetData sheetId="2"/>
      <sheetData sheetId="3"/>
      <sheetData sheetId="4">
        <row r="2">
          <cell r="A2" t="str">
            <v>Desarrollo Organizacional</v>
          </cell>
          <cell r="H2" t="str">
            <v>Gestión del Riesgo de Corrupción – Mapa de Riesgos de Corrupción</v>
          </cell>
        </row>
        <row r="3">
          <cell r="A3" t="str">
            <v>Gestión Misional</v>
          </cell>
          <cell r="H3" t="str">
            <v>Racionalización de trámites</v>
          </cell>
        </row>
        <row r="4">
          <cell r="A4" t="str">
            <v>Grupos de Valor</v>
          </cell>
          <cell r="H4" t="str">
            <v>Rendición de cuentas</v>
          </cell>
        </row>
        <row r="5">
          <cell r="H5" t="str">
            <v>Mecanismos para mejorar la atención al ciudadano</v>
          </cell>
        </row>
        <row r="6">
          <cell r="H6" t="str">
            <v>Mecanismos para la transparencia y acceso a la Información</v>
          </cell>
        </row>
        <row r="7">
          <cell r="H7" t="str">
            <v>Iniciativas adicionales que permitan fortalecer su estrategia de lucha contra la corrupción</v>
          </cell>
        </row>
        <row r="8">
          <cell r="H8" t="str">
            <v>No aplica</v>
          </cell>
        </row>
      </sheetData>
      <sheetData sheetId="5"/>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EFINICIONES"/>
      <sheetName val="LINEAMIENTOS PAIA y PAA"/>
      <sheetName val="INSTRUCCIONES PAIA"/>
      <sheetName val="INSTRUCCIONES PAA"/>
      <sheetName val="Resumen_Ejecutivo"/>
      <sheetName val="PAIA_2025"/>
      <sheetName val="PAA_2025"/>
      <sheetName val="PAIA"/>
      <sheetName val="Propuesta de Indicadores"/>
      <sheetName val="Planeacion estrategiac OAPC (2)"/>
      <sheetName val="Rubros Presupuestales"/>
      <sheetName val="CONCEPTOS NO PAA"/>
      <sheetName val="Hoja2"/>
      <sheetName val="EN EJECUCION CON VF 2024"/>
      <sheetName val="Hoja4"/>
      <sheetName val="Propuesta Proyectos"/>
      <sheetName val="Código UNSPSC"/>
      <sheetName val="Listas"/>
      <sheetName val="Hoja1"/>
      <sheetName val="20241006_Propuesta_Proyectos_P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álisis de funciones"/>
      <sheetName val="Hoja2"/>
    </sheetNames>
    <sheetDataSet>
      <sheetData sheetId="0"/>
      <sheetData sheetId="1">
        <row r="2">
          <cell r="B2" t="str">
            <v>Dirección Administrativa y Financiera</v>
          </cell>
          <cell r="C2" t="str">
            <v>1. Asistir al Director General de la ADRES en la determinación de las políticas, objetivos y estrategias relacionadas con la administración de la Entidad</v>
          </cell>
          <cell r="D2" t="str">
            <v>2. Dirigir la ejecución de los programas y actividades relacionadas con los asuntos, financieros, contables, gestión del talento humano, contratación pública, servicios administrativos, gestión documental, correspondencia y notificaciones de la Entidad,</v>
          </cell>
          <cell r="E2" t="str">
            <v>3. Implementar la política de empleo público e impartir los lineamientos para la adecuada administración del talento humano de la ADRES.</v>
          </cell>
          <cell r="F2" t="str">
            <v>4. Dirigir, programar, coordinar y ejecutar las actividades de administración de personal, seguridad industrial y relaciones laborales del personal y realizar los programas de selección, inducción, capacitación y hacer seguimiento al desempeño laboral de tos servidores de acuerdo con las políticas de la Entidad y fas normas legales vigentes establecidas sobre la materia.</v>
          </cell>
          <cell r="G2" t="str">
            <v>5. Dirigir y coordinar los estudios técnicos requeridos para modificar la estructura interna y la planta de personal de la ADRES</v>
          </cell>
          <cell r="H2" t="str">
            <v>6. Mantener actualizado el manual de funciones, requisitos y competencias de la ADRES</v>
          </cell>
          <cell r="I2" t="str">
            <v>7. Preparar y presentar en coordinación con la Dirección de Gestión de los Recursos Financieros de Salud y la Oficina Asesora de Planeación y Control de Riesgos, el Anteproyecto Anual de Presupuesto de los recursos propios para el funcionamiento de la entidad, de acuerdo con las directrices que imparta el Ministerio de Hacienda y Crédito Público, el Departamento Nacional de Planeación y el Director General de la ADRES</v>
          </cell>
          <cell r="J2" t="str">
            <v>8. Elaborar y presentar el Programa Anual de Caja (PAC) de los recursos propios del funcionamiento de la entidad, de acuerdo con las normas legales vigentes y las políticas establecidas por el Ministerio de Hacienda y Crédito Público y solicitar el PAC mensual.</v>
          </cell>
          <cell r="K2" t="str">
            <v>9. Distribuir el presupuesto de funcionamiento; coordinar y controlar la elaboración y trámite de las solicitudes de adición, modificación y traslados presupuestales; controlar la ejecución del presupuesto, y efectuar los trámites presupuestales requeridos para la ejecución de los recursos de funcionamiento de la Entidad, de conformidad con la normativa vigente.</v>
          </cell>
          <cell r="L2" t="str">
            <v>10. Llevar la contabilidad general de acuerdo con normas legales; elaborar los estados financieros de los recursos propios del funcionamiento de la Entidad; y elaborar la rendición de la cuenta anual con destino a las entidades competentes, de acuerdo con los lineamientos impartidos por dichas entidades,</v>
          </cell>
          <cell r="M2" t="str">
            <v>11. Administrar y controlar el manejo de las cuentas bancarias y caja menor que se creen en la Entidad para el manejo de los recursos de funcionamiento.</v>
          </cell>
          <cell r="N2" t="str">
            <v>12. Responder por la presentación oportuna de las declaraciones sobre información tributaria que solicite la Dirección de impuestos y Aduanas Nacionales ¿¿¿ DIAN sobre los recursos propios de funcionamiento de la Entidad*</v>
          </cell>
          <cell r="O2" t="str">
            <v>13. Elaborar los informes de ejecución presupuestal, financiera y contable requeridos por la ADRES, por la Contaduría General la Nación, por el Ministerio de Salud y Protección Social, por el Ministerio de Hacienda y Crédito Público y por los organismos de control</v>
          </cell>
          <cell r="P2" t="str">
            <v>14. Diseñar, proponer y desarrollar las estrategias, políticas y procedimientos que permitan la unidad de criterios para el suministro de la información y atención a los ciudadanos, así como la ejecución y control de los planes, programas, proyectos, procesos servicios y actividades en materia de atención al usuario y servicio al ciudadano.</v>
          </cell>
          <cell r="Q2" t="str">
            <v>15. Realizar seguimiento, ejercer control y llevar registro de las peticiones, quejas, denuncias, reclamos y sugerencias que le formulen a la entidad, realizándolos requerimientos que sean necesarios para garantizar el cumplimiento que regulan la materia y el respeto de los derechos que sobre el particular le asisten a los ciudadanos.</v>
          </cell>
          <cell r="R2" t="str">
            <v>16. Ejecutar y supervisar los procedimientos de adquisición, almacenamiento, custodia, mantenimiento y distribución de los bienes y servicios necesarios para el buen funcionamiento de la Entidad.</v>
          </cell>
          <cell r="S2" t="str">
            <v>17. Dirigir, elaborar y realizar el seguimiento a la ejecución de los planes de contratación y de adquisición de bienes y servicios, así como elaborar los contratos y su correspondiente liquidación de manera articulada con los instrumentos de planeación y presupuesto.</v>
          </cell>
          <cell r="T2" t="str">
            <v>18. Desarrollar y administrar los servicios y operaciones administrativas de servicios generales, almacén e inventarios de la Entidad</v>
          </cell>
          <cell r="U2" t="str">
            <v>19. Garantizar el aseguramiento y protección los bienes patrimoniales de la Entidad,</v>
          </cell>
          <cell r="V2" t="str">
            <v>20. Hacer seguimiento a la ejecución del Plan Anual de Adquisiciones, informando sus resultados para el ajuste o toma de acciones requeridas.</v>
          </cell>
          <cell r="W2" t="str">
            <v>21. Coordinar la prestación de los servicios de apoyo logístico a las diferentes dependencias de la Entidad.</v>
          </cell>
          <cell r="X2" t="str">
            <v>22. Realizar el inventario de bienes inmuebles, muebles y vehículos, y mantenerlo actualizado.</v>
          </cell>
          <cell r="Y2" t="str">
            <v>23. Definir y ejecutar el programa de gestión documental, archivo y correspondencia de acuerdo con la normatividad vigente en la materia.</v>
          </cell>
          <cell r="Z2" t="str">
            <v>24. Coordinar la función disciplinaria y aplicar el procedimiento con sujeción a lo establecido en la Ley 734 de 2002 0 las normas que la modifiquen o sustituyan.</v>
          </cell>
          <cell r="AA2" t="str">
            <v>25. Apoyar el desarrollo y sostenimiento del Sistema Integrado de Gestión Institucional.</v>
          </cell>
          <cell r="AB2" t="str">
            <v>26. Las demás que se le asignen y que correspondan a la naturaleza de la dependencia.</v>
          </cell>
        </row>
        <row r="3">
          <cell r="B3" t="str">
            <v>Dirección de Gestión de los Recursos Financieros de Salud</v>
          </cell>
          <cell r="C3" t="str">
            <v>1. Asistir al Director General en la determinación de las políticas, objetivos y estrategias relacionadas con la administración de los recursos financieros del SGSSS conforme a lo previsto en los artículos 66 y 67 de la Ley 1753 de 2015 y las normas que la modifiquen, adicionen o sustituyan.</v>
          </cell>
          <cell r="D3" t="str">
            <v>2. Planear, ejecutar y controlar las políticas, planes, programas y demás acciones relacionadas con la gestión y las operaciones presupuestales, contables y de tesorería de los recursos financieros del SGSSS, conforme a lo previsto en los artículos 66 y 67 de la Ley 1753 de 2015 y las normas que la modifiquen, adicionen o sustituyan.</v>
          </cell>
          <cell r="E3" t="str">
            <v>3. Elaborar y consolidar, bajo las directrices del Ministerio de Salud y Protección Social y en coordinación con las demás dependencias de la Entidad, el anteproyecto y proyecto anual de presupuesto de la Administradora de los Recursos del Sistema General de Seguridad Social en Salud ¿¿¿ ADRES en lo relacionado con los recursos en administración, así como la programación presupuestal de los mismos para aprobación de la Junta Directiva.</v>
          </cell>
          <cell r="F3" t="str">
            <v>4. Elaborar y ejecutar, en coordinación con las demás dependencias de la Entidad, el Programa Anual Mensualizado de Caja PAC, de los recursos en administración.</v>
          </cell>
          <cell r="G3" t="str">
            <v>5. Registrar y hacer seguimiento a la ejecución del presupuesto de ingresos y gastos de los recursos en administración.</v>
          </cell>
          <cell r="H3" t="str">
            <v>6. Preparar la sustentación de las modificaciones presupuestales de los recursos en administración*</v>
          </cell>
          <cell r="I3" t="str">
            <v>7. Proponer e implementar las directrices, instrucciones, conceptos y manuales técnicos para efectuar el recaudo, pago y giro de los recursos previstos en los artículos 66 y 67 de la Ley 1753 de 2015 y las normas que la modifiquen, adicionen o sustituyan.</v>
          </cell>
          <cell r="J3" t="str">
            <v>8. Efectuar el recaudo y el control de las fuentes de los recursos previstos en los artículos 66 y 67 de la Ley 1753 de 2015 y las normas que la modifiquen adicionen o sustituyan, de acuerdo con las directrices, instrucciones, conceptos y mecanismos establecidos para tal fin.</v>
          </cell>
          <cell r="K3" t="str">
            <v>9 Administrar, directamente o a través de fiducia pública o cualquier otro mecanismo financiero de administración de recursos, el portafolio de inversiones con criterios de seguridad, liquidez y rentabilidad, de acuerdo con las políticas definidas para el efecto.</v>
          </cell>
          <cell r="L3" t="str">
            <v>10. Efectuar el pago y giro de los recursos en administración, resultado del proceso de liquidación y garantías y del proceso de prestaciones excepcionales, a cargo de las dependencias de la Entidad.</v>
          </cell>
          <cell r="M3" t="str">
            <v>11. Ejecutar las operaciones financieras relacionadas con los recursos del FONSAET de acuerdo con lo establecido en la Ley 1438 de 2011, Ley 1608 de 2013 y el Decreto 2651 de 2014 y demás normas que las modifiquen, adicionen o sustituyan y los lineamientos del Ministerio de Salud y Protección Social.</v>
          </cell>
          <cell r="N3" t="str">
            <v>12. Hacer seguimiento a los registros y a los valores identificados, aclarados y reintegrados por la Entidad, en el marco del artículo 3 del Decreto Ley 1281 de 2002</v>
          </cell>
          <cell r="O3" t="str">
            <v>13 Adoptar e implementar los mecanismos de control para el recaudo, pago y giro de los recursos en administración, con el fin de evitar fraudes y pagos indebidos.</v>
          </cell>
          <cell r="P3" t="str">
            <v>14. Llevar la contabilidad y presentar los estados financieros de acuerdo con el Régimen de Contabilidad Pública, efectuar el análisis y presentar los informes establecidos o requeridos, identificando las operaciones propias de los recursos eh administración y los de propiedad de las Entidades Territoriales.</v>
          </cell>
          <cell r="Q3" t="str">
            <v>15. Realizar en coordinación con las demás dependencias, la conciliación mensual de la información financiera de los recursos en administración.</v>
          </cell>
          <cell r="R3" t="str">
            <v>16. Disponer y suministrar la información sobre las operaciones realizadas por la dependencia en los procesos a su cargo* en las condiciones y características establecidas o requeridas por el Ministerio de Salud y Protección Social y los demás organismos de seguimiento y control.</v>
          </cell>
          <cell r="S3" t="str">
            <v>17. Preparar los requerimientos funcionales para la actualización y/o ajustes a los sistemas de información que soportan los procesos a cargo de la dependencia.</v>
          </cell>
          <cell r="T3" t="str">
            <v>18. Presentar la rendición de la cuenta anual de los recursos en administración.</v>
          </cell>
          <cell r="U3" t="str">
            <v>19. Responder por la presentación oportuna de las declaraciones sobre información tributaria que solicite la Dirección de Impuestos y Aduanas Nacionales ¿¿¿ DIAN, sobre los recursos en administración.</v>
          </cell>
          <cell r="V3" t="str">
            <v>20. Atender las peticiones y consultas relacionadas con asuntos de su competencia.</v>
          </cell>
          <cell r="W3" t="str">
            <v>21. Apoyar el desarrollo y sostenimiento del Sistema Integrado de Gestión Institucional.</v>
          </cell>
          <cell r="X3" t="str">
            <v>22. Las demás que se le asignen y que correspondan a la naturaleza de la dependencia.</v>
          </cell>
        </row>
        <row r="4">
          <cell r="B4" t="str">
            <v>Dirección de Gestión de Tecnologías de Información y Comunicaciones</v>
          </cell>
          <cell r="C4" t="str">
            <v>1. Impartir los lineamientos en materia tecnológica para definir políticas, estrategias y prácticas que soporten la gestión de la entidad.</v>
          </cell>
          <cell r="D4" t="str">
            <v>2. Garantizar la aplicación de los estándares, buenas prácticas y principios para el suministro de la información a cargo de la entidad.</v>
          </cell>
          <cell r="E4" t="str">
            <v>3. Preparar el plan institucional estratégico de la entidad en materia de tecnología de la información y comunicaciones.</v>
          </cell>
          <cell r="F4" t="str">
            <v>4. Aplicar los lineamientos y procesos de arquitectura tecnológica del Ministerio de las tecnologías de la Información y las Telecomunicaciones en materia de software, hardware, redes y telecomunicaciones, acorde con los parámetros gubernamentales para su adquisición, operación, soporte especializado y mantenimiento.</v>
          </cell>
          <cell r="G4" t="str">
            <v>5. Gestionar y definir la metodología que la Entidad debe adoptar para la implementación de las mejores prácticas recomendadas por la Biblioteca de Infraestructura de Tecnologías de Información, para el desarrollo de la gestión y construcción de sistemas de información en la Entidad</v>
          </cell>
          <cell r="H4" t="str">
            <v>6. Gestionar los requerimientos de sistemas de información que presenten las diferentes dependencias de la Entidad, de acuerdo a la metodología establecida desde el planteamiento funcional de requerimientos hasta la definición de estándares de datos y buenas prácticas de desarrollo de software.</v>
          </cell>
          <cell r="I4" t="str">
            <v>7. Gestionar la operación, disponibilidad, continuidad y prestación de los servicios requeridos para soportar la plataforma tecnológica y de apoyo de la infraestructura de información y comunicaciones en los procesos de la Entidad*</v>
          </cell>
          <cell r="J4" t="str">
            <v>8. Gestionar y administrar la ejecución de los procesos operativos de los diferentes componentes del Sistema de Información de la Entidad y generar estadísticas e informes derivados del análisis de los sistemas de información y su desempeño y operación.</v>
          </cell>
          <cell r="K4" t="str">
            <v>9. Asesorar en la definición de los estándares de datos de los sistemas de información y de seguridad informática de competencia de la Entidad</v>
          </cell>
          <cell r="L4" t="str">
            <v>10. Impartir lineamientos tecnológicos para e! cumplimiento de estándares de seguridad, privacidad, calidad y oportunidad de la información de la Entidad y la interoperabilidad de los sistemas que la soportan, así como el intercambio permanente de información.</v>
          </cell>
          <cell r="M4" t="str">
            <v>11. Apoyar al Ministerio de Salud y Protección Social en la definición del mapa de información sectorial e institucional que permita contar de manera actualizada y completa con los procesos de producción de información del Sector y del Ministerio, en coordinación con las dependencias de la Entidad,</v>
          </cell>
          <cell r="N4" t="str">
            <v>12. Promover aplicaciones, servicios y trámites en línea para el uso de los servidores públicos, ciudadanos y otras entidades, como herramientas para una mejor gestión.</v>
          </cell>
          <cell r="O4" t="str">
            <v>13. Proponer e implementar las políticas de seguridad informática y de la plataforma tecnológica de la Entidad, definiendo los planes de contingencia y supervisando su adecuada y efectiva aplicación,</v>
          </cell>
          <cell r="P4" t="str">
            <v>14. Diseñar estrategias, instrumentos y herramientas con aplicación de tecnologías de la información y las comunicaciones para brindar de manera constante y permanente un buen servicio al ciudadano y a las entidades del Sector.</v>
          </cell>
          <cell r="Q4" t="str">
            <v>15. Gestionar y administrar los procesos de adquisición y actualización del licenciamiento, requerido para el desarrollo de las actividades de la Entidad.</v>
          </cell>
          <cell r="R4" t="str">
            <v>16. Gestionar la operación, disponibilidad, continuidad y prestación de los servicios requeridos para soportar la plataforma tecnológica y de apoyo de la infraestructura de información y comunicaciones en los procesos de 'a Entidad.</v>
          </cell>
          <cell r="S4" t="str">
            <v>17. Supervisar y realizar el seguimiento a los contratos de desarrollo de software, aplicación de metodologías y buenas prácticas, así como la ejecución de mantenimientos y controles de cambio al Sistema de Información.</v>
          </cell>
          <cell r="T4" t="str">
            <v>18. Participar en el seguimiento y evaluación de las políticas, programas e instrumentos relacionados con la información de la entidad.</v>
          </cell>
          <cell r="U4" t="str">
            <v>19. Dirigir y orientar el desarrollo de los contenidos y ambientes virtuales requeridos para et cumplimiento de las funciones y objetivos de la entidad.</v>
          </cell>
          <cell r="V4" t="str">
            <v>20. Apoyar el desarrollo y sostenimiento del Sistema Integrado de Gestión Institucional.</v>
          </cell>
          <cell r="W4" t="str">
            <v>21. Las demás que se le asignen y que correspondan a la naturaleza de la dependencia.</v>
          </cell>
        </row>
        <row r="5">
          <cell r="B5" t="str">
            <v>Dirección de Liquidaciones y Garantías</v>
          </cell>
          <cell r="C5" t="str">
            <v>1. Dirigir el proceso de compensación mediante el cual se reconoce la Unidad de Pago por Capitación-UPC, y el per-cápita de Promoción y Prevención de la Salud a las EPS del Régimen Contributivo.</v>
          </cell>
          <cell r="D5" t="str">
            <v>2. Dirigir el proceso de liquidación y reconocimiento de las prestaciones económicas a los afiliados al régimen contributivo y a los regímenes especiales y exceptuados con ingresos adicionales.</v>
          </cell>
          <cell r="E5" t="str">
            <v>3. Dirigir el proceso de liquidación y reconocimiento de la Unidad de Pago por Capitación-UPC del Régimen Subsidiado.</v>
          </cell>
          <cell r="F5" t="str">
            <v>4. Adoptar las metodologías e impartir los lineamientos para adelantar las auditorías a los procesos de compensación, liquidación y reconocimiento de las prestaciones económicas y de liquidación y reconocimiento de la Unidad de Pago por Capitación-UPC del Régimen Subsidiado.</v>
          </cell>
          <cell r="G5" t="str">
            <v>5. Impartir las directrices para la ejecución de las acciones, operaciones y mecanismos dirigidos al desarrollo de los mecanismos previstos en el artículo 41 del Decreto Ley 4107 de 2011, de acuerdo con lo establecido en la normativa vigente.</v>
          </cell>
          <cell r="H5" t="str">
            <v>6. Proponer e implementar las directrices, instrucciones, conceptos y manuales técnicos para efectuar los procesos a cargo de la Dirección de Liquidación y de Garantías y de las Subdirecciones de esta dependencia.</v>
          </cell>
          <cell r="I5" t="str">
            <v>7. Disponer y suministrar la información sobre las operaciones realizadas por la dependencia en los procesos a su cargo, en las condiciones y características establecidas o requeridas por el Ministerio de Salud y Protección Social y los demás organismos de seguimiento y control.</v>
          </cell>
          <cell r="J5" t="str">
            <v>8. Presentar los requerimientos funcionales para la actualización o ajustes a los sistemas de información que soportan los procesos a cargo de la dependencia.</v>
          </cell>
          <cell r="K5" t="str">
            <v>9. Atender las peticiones y consultas relacionadas con asuntos de su competencia.</v>
          </cell>
          <cell r="L5" t="str">
            <v>10. Apoyar el desarrollo y sostenimiento del Sistema Integrado de Gestión Institucional.</v>
          </cell>
          <cell r="M5" t="str">
            <v>11. Las demás que se le asignen y que correspondan a la naturaleza de la dependencia.</v>
          </cell>
        </row>
        <row r="6">
          <cell r="B6" t="str">
            <v>Dirección de Otras Prestaciones</v>
          </cell>
          <cell r="C6" t="str">
            <v>1. Planear, hacer seguimiento, controlar y verificar el proceso de liquidación y reconocimiento y pago de otras prestaciones por concepto de los servicios de salud determinados por el Ministerio de Salud y Protección Social, de las víctimas de eventos catastróficos, terroristas y de accidentes de tránsito que venía pagando el FOSYGA y las indemnizaciones y auxilios a las víctimas de eventos catastróficos y, terroristas.</v>
          </cell>
          <cell r="D6" t="str">
            <v>2. Proponer e implementar las directrices, instrucciones, conceptos y manuales técnicos para adelantar el proceso de liquidación, reconocimiento y pago de otras prestaciones por concepto de los servicios de salud determinados por el Ministerio de Salud y Protección Social} de las víctimas de eventos catastróficos, terroristas y de accidentes de tránsito que venía pagando el FOSYGA y las indemnizaciones y auxilios a las víctimas de eventos catastróficos y terroristas.</v>
          </cell>
          <cell r="E6" t="str">
            <v>3. Certificar la viabilidad del reconocimiento de otras prestaciones por concepto de los servicios de salud determinados por el Ministerio de Salud y Protección Social, de las víctimas de eventos catastróficos, terroristas y de accidentes de tránsito que venía pagando el FOSYGA y las indemnizaciones y auxilios a las víctimas de eventos catastróficos, terroristas.</v>
          </cell>
          <cell r="F6" t="str">
            <v>4. Consolidar la información de los anexos técnicos remitidos por tas entidades beneficiarias del reconocimiento y pago de otras prestaciones, relacionadas con los valores a girar a proveedores e instituciones prestadoras de servicios de salud y reportar lo pertinente a la Dirección de Gestión de los Recursos Financieros de Salud.</v>
          </cell>
          <cell r="G6" t="str">
            <v>5. Hacer seguimiento y analizar el comportamiento de los ingresos y gastos, y en general, de los recursos involucrados en los procesos y contratos que se adelanten en desarrollo del proceso de reconocimiento y pago de otras prestaciones por concepto de los servicios de salud determinados por el Ministerio de Salud y Protección Social, de las víctimas de eventos catastróficos, terroristas y de accidentes de tránsito que venía pagando el FOSYGA y las indemnizaciones y auxilios a las víctimas de eventos catastróficos, terroristas.</v>
          </cell>
          <cell r="H6" t="str">
            <v>6. Prestar a la Oficina Asesora Jurídica el apoyo técnico requerido para adelantar la defensa de los intereses del Estado en los procesos judiciales y demás reclamaciones que se adelanten en el marco de las competencias de la dependencia.</v>
          </cell>
          <cell r="I6" t="str">
            <v>7. Adoptar las metodologías e impartir los lineamientos para adelantar las auditorías al proceso de liquidación, reconocimiento y pago de otras prestaciones por concepto de los servicios de salud determinados por el Ministerio de Salud y Protección Social, de las víctimas de eventos catastróficos, terroristas y de accidentes de tránsito que venía pagando el FOSYGA y, las indemnizaciones y auxilios a las víctimas de eventos catastróficos y terroristas.</v>
          </cell>
          <cell r="J6" t="str">
            <v>8. Adelantar la supervisión de los contratos suscritos para adelantar la auditoría integral de otras prestaciones por concepto de los servicios de salud determinados por el Ministerio de Salud y Protección Social, de las víctimas de eventos catastróficos, terroristas y de accidentes de tránsito que venía pagando el FOSYGA y las indemnizaciones y auxilios a las víctimas de eventos catastróficos y terroristas.</v>
          </cell>
          <cell r="K6" t="str">
            <v>9. Realizar, en coordinación con la Dirección de Gestión de los Recursos Financieros de Salud, el análisis y la conciliación de la información sobre las operaciones a cargo de la dependencia.</v>
          </cell>
          <cell r="L6" t="str">
            <v>10. Presentar los requerimientos funcionales para la actualización o ajustes a los sistemas de información que soportan los procesos a cargo de la dependencia.</v>
          </cell>
          <cell r="M6" t="str">
            <v>11. Disponer y suministrar la información sobre las operaciones realizadas por la dependencia en los procesos a su cargo, en las condiciones y características establecidas o requeridas por el Ministerio de Salud y Protección Social y los demás organismos de seguimiento y control.</v>
          </cell>
          <cell r="N6" t="str">
            <v>12. Atender las peticiones y consultas relacionadas con asuntos de su competencia.</v>
          </cell>
          <cell r="O6" t="str">
            <v>13. Apoyar el desarrollo y sostenimiento del Sistema Integrado de Gestión Institucional.</v>
          </cell>
          <cell r="P6" t="str">
            <v>14. Las demás que se le asignen y que correspondan a la naturaleza de la dependencia.</v>
          </cell>
        </row>
        <row r="7">
          <cell r="B7" t="str">
            <v>Oficina Asesora de Planeación y Control de Riesgos</v>
          </cell>
          <cell r="C7" t="str">
            <v>1 Dirigir, administrar y promover el desarrollo, implementación y sostenibilidad del Sistema Integrado de Planeación y Gestión de la Administradora de los Recursos del Sistema General de Seguridad Social en Salud ¿¿¿ ADRES.</v>
          </cell>
          <cell r="D7" t="str">
            <v>2. Asesorar al Director General y a las demás dependencias en la identificación, lineamientos, formulación, tratamiento y construcción del mapa de riesgos de operación de la Entidad, el cual debe incluir los riesgos de procesos, tecnológicos, legales y de corrupción.</v>
          </cell>
          <cell r="E7" t="str">
            <v>3. Diseñar la metodología para la construcción del mapa de riesgos de operación, partiendo de la identificación de los riesgos de procesos, tecnológicos, legales y de corrupción que puedan generarse en fas diferentes acciones que realiza la Entidad y efectuar su consolidación.</v>
          </cell>
          <cell r="F7" t="str">
            <v>4. Diseñar y aplicar las herramientas que permitan valorar y controlar el riesgo de operación.</v>
          </cell>
          <cell r="G7" t="str">
            <v>5. Asesorar a las dependencias de la Entidad en la identificación y prevención de los riesgos que puedan afectar el logro de sus objetivos,</v>
          </cell>
          <cell r="H7" t="str">
            <v>6. Asesorar al Director General de la ADRES y a las demás dependencias en la formulación, ejecución, seguimiento y evaluación de las políticas, planes, programas y proyectos orientados al cumplimiento de los objetivos institucionales de la Entidad</v>
          </cell>
          <cell r="I7" t="str">
            <v>7. Definir directrices, metodologías, instrumentos y cronogramas para la formulación, ejecución, seguimiento y evaluación de los planes, programas y proyectos de la ADRES.</v>
          </cell>
          <cell r="J7" t="str">
            <v>8. Elaborar, en coordinación con las dependencias de la Entidad, el Plan de Desarrollo Institucional, con sujeción al Plan Nacional de Desarrollo, los planes estratégicos y de acción, el Plan Operativo Anual y Plurianual de Inversiones, los Planes de Desarrollo Administrativo Sectorial y someterlos a aprobación del Director General de la ADRES.</v>
          </cell>
          <cell r="K7" t="str">
            <v>9. Hacer el seguimiento a la ejecución de la política y al cumplimiento de las metas de los planes, programas y proyectos de la Administradora de los Recursos del Sistema General de Seguridad Social en Salud ¿¿¿ ADRES.</v>
          </cell>
          <cell r="L7" t="str">
            <v>10. Preparar, consolidar y presentar, en coordinación con la Dirección Administrativa y Financiera y la Dirección de Gestión de los Recursos Financieros de Salud, el anteproyecto de presupuesto, así como la programación presupuestal plurianual de la Entidad, de acuerdo con las directrices que imparta el Ministerio de Hacienda y Crédito Público, el Departamento Nacional de Planeación y el Director General de la ADRES</v>
          </cell>
          <cell r="M7" t="str">
            <v>11. Establecer, conjuntamente con las dependencias de la ADRES, los indicadores para garantizar el control de gestión a los planes y actividades de la Entidad.</v>
          </cell>
          <cell r="N7" t="str">
            <v>12. Realizar, en coordinación con la Dirección Administrativa y Financiera, el seguimiento a la ejecución presupuestal de la Entidad, gestionar las modificaciones presupuestales a los proyectos de inversión y adelantar el trámite ante el Ministerio de Hacienda y Crédito Público y el Departamento Nacional de Planeación, de conformidad con el estatuto orgánico del Presupuesto y las normas que lo reglamenten.</v>
          </cell>
          <cell r="O7" t="str">
            <v>13. Hacer el seguimiento y evaluación a la gestión institucional, consolidar el informe de resultados y preparar los informes para ser presentados ante las instancias competentes.</v>
          </cell>
          <cell r="P7" t="str">
            <v>14. Estructurar, conjuntamente con las demás dependencias de la ADRES, los informes de gestión y rendición de cuentas a la ciudadanía y someterlos a aprobación del Director General.</v>
          </cell>
          <cell r="Q7" t="str">
            <v>15. Definir criterios para la realización de estudios organizacionales y planes de mejoramiento continuo.</v>
          </cell>
          <cell r="R7" t="str">
            <v>16. Orientar a las dependencias en la implementación del Sistema de Gestión de Calidad.</v>
          </cell>
          <cell r="S7" t="str">
            <v>17. Apoyar el desarrollo y sostenimiento del Sistema Integrado de Gestión Institucional.</v>
          </cell>
          <cell r="T7" t="str">
            <v>18. Diseñar, coordinar y administrar la gestión del riesgo en las diferentes dependencias o procesos de la Entidad con la periodicidad y la oportunidad requeridas.</v>
          </cell>
          <cell r="U7" t="str">
            <v>19. Las demás que se le asignen y que correspondan a la naturaleza de la dependencia.</v>
          </cell>
        </row>
        <row r="8">
          <cell r="B8" t="str">
            <v>Oficina Asesora Jurídica</v>
          </cell>
          <cell r="C8" t="str">
            <v>1. Asesorar al despacho del Director General de la ADRES y a las demás dependencias de la Entidad en los asuntos jurídicos de competencia de la misma.</v>
          </cell>
          <cell r="D8" t="str">
            <v>2. Representar judicial y extrajudicialmente a la ADRES en los procesos judiciales y procedimientos administrativos en los cuales sea parte o tercero interesado, previo otorgamiento de poder o delegación del Director General la ADRES.</v>
          </cell>
          <cell r="E8" t="str">
            <v>3. Ejercer vigilancia sobre la actuación de los abogados externos que excepcionalmente contrate la ADRES para defender sus intereses.</v>
          </cell>
          <cell r="F8" t="str">
            <v>4. Ejercer la facultad del cobro coactivo de conformidad con la normativa vigente sobre la materia,</v>
          </cell>
          <cell r="G8" t="str">
            <v>5. Coordinar y tramitar los recursos, revocatorias directas y en general las actuaciones jurídicas relacionadas con las funciones de la Entidad, que no correspondan a otras dependencias.</v>
          </cell>
          <cell r="H8" t="str">
            <v>6. Dirigir la interpretación y definir los criterios de aplicación de las normas relacionadas con la misión y fa gestión institucional.</v>
          </cell>
          <cell r="I8" t="str">
            <v>7. Estudiar, conceptuar y/o elaborar los proyectos de actos administrativos necesarios para la gestión de la Entidad, coordinar la notificación de los mismos, en los casos en que se requiera, y llevar el registro, numeración y archivo de toda la producción normativa de la Entidad.</v>
          </cell>
          <cell r="J8" t="str">
            <v>8. Atender y resolver las consultas y peticiones de carácter jurídico elevadas a ADRES y por las diferentes dependencias de la Entidad.</v>
          </cell>
          <cell r="K8" t="str">
            <v>9. Atender y resolver las acciones de tutela, de grupo, cumplimiento y populares y demás acciones constitucionales en las que se haga parte o tenga interés la ADRES.</v>
          </cell>
          <cell r="L8" t="str">
            <v>10. Recopilar y mantener actualizada la información de las normas constitucionales, legales y reglamentarias y la jurisprudencia relacionada con las competencias, misión institucional, objetivos y funciones de la ADRES.</v>
          </cell>
          <cell r="M8" t="str">
            <v>11. Establecer estrategias de prevención de daño antijurídico y participar en la definición de los mapas de riesgo jurídicos de la Entidad.</v>
          </cell>
          <cell r="N8" t="str">
            <v>12. Apoyar el desarrollo y sostenimiento del Sistema Integrado de Gestión Institucional.</v>
          </cell>
          <cell r="O8" t="str">
            <v>13. Las demás que se le asignen y que correspondan a la naturaleza de la dependencia.</v>
          </cell>
        </row>
        <row r="9">
          <cell r="B9" t="str">
            <v>Oficina de Control Interno</v>
          </cell>
          <cell r="C9" t="str">
            <v>1. Planear, dirigir y organizar la verificación y evaluación del Sistema de Control Interno de la Administradora de los Recursos del Sistema General de Seguridad Social en Salud ADRES.</v>
          </cell>
          <cell r="D9" t="str">
            <v>2. Verificar que el Sistema de Control Interno esté formalmente establecido dentro de la ADRES y que su ejercicio sea intrínseco al desarrollo de las funciones de todos los cargos, y en particular de aquellos que tengan responsabilidad de mando.</v>
          </cell>
          <cell r="E9" t="str">
            <v>3. Verificar que los controles definidos para los procesos y actividades que desarrolla la ADRES se cumplan por parte de los responsables de su ejecución.</v>
          </cell>
          <cell r="F9" t="str">
            <v>4. Verificar que los controles asociados con todas y cada una de las actividades de la ADRES estén adecuadamente definidos, sean apropiados y se mejoren permanentemente.</v>
          </cell>
          <cell r="G9" t="str">
            <v>5. Velar por el cumplimiento de las leyes, normas, políticas, procedimientos, planes, programas, proyectos y metas de la ADRES y recomendar los ajustes necesarios.</v>
          </cell>
          <cell r="H9" t="str">
            <v>6. Servir de apoyo a los directivos en el proceso de toma de decisiones, para obtener resultados esperados en los sistemas de Control Interno de la entidad.</v>
          </cell>
          <cell r="I9" t="str">
            <v>7. Verificar los procesos relacionados con el manejo de los recursos, bienes y los sistemas de información de la Administradora de los Recursos del Sistema General de Seguridad Social en Salud ¿¿¿ ADRES y recomendar los correctivos que sean necesarios.</v>
          </cell>
          <cell r="J9" t="str">
            <v>8. Fomentar una cultura del autocontrol que contribuya al mejoramiento continuo en el cumplimiento de la misión institucional.</v>
          </cell>
          <cell r="K9" t="str">
            <v>9. Evaluar y verificar la aplicación de los mecanismos de participación ciudadana que diseñe la ADRES en desarrollo del mandato Constitucional y legal,</v>
          </cell>
          <cell r="L9" t="str">
            <v>10. Mantener permanentemente informados a los directivos acerca del estado del control interno dentro de la ADRES, dando cuenta de las debilidades detectadas y de las fallas en su cumplimiento.</v>
          </cell>
          <cell r="M9" t="str">
            <v>11. Verificar que se implementen las medidas de mejora a que haya lugar.</v>
          </cell>
          <cell r="N9" t="str">
            <v>12. Publicar un informe pormenorizado del estado del control interno de la ADRES en la página web, de acuerdo con la Ley 1474 de 201 1 y en las normas que la modifiquen o adicionen.</v>
          </cell>
          <cell r="O9" t="str">
            <v>13. Asesorar y aconsejar a las dependencias de la ADRES en la adopción de acciones de mejoramiento e indicadores que surjan de las recomendaciones de los entes externos de control,</v>
          </cell>
          <cell r="P9" t="str">
            <v>14. Vigilar a las dependencias encargadas de recibir, tramitar y resolver las quejas, sugerencias, reclamos y denuncias que los ciudadanos formulen y que se relacionen con el cumplimiento de la misión de la Entidad y rendir al Director General de la ADRES un informe semestral.</v>
          </cell>
          <cell r="Q9" t="str">
            <v>15. Poner en conocimiento de los organismos competentes, la comisión de hechos presuntamente irregulares de los que conozca en desarrollo de sus funciones.</v>
          </cell>
          <cell r="R9" t="str">
            <v>16. Asesorar al Director General de la ADRES en las relaciones institucionales y funcionales con los organismos de control.</v>
          </cell>
          <cell r="S9" t="str">
            <v>17. Actuar como interlocutor frente a los organismos de control en desarrollo de las auditorías que los mismos practiquen sobre la Entidad, y en la recepción coordinación, preparación y entrega de cualquier información a cualquier entidad que lo requiera.</v>
          </cell>
          <cell r="T9" t="str">
            <v>18. Liderar y asesorar a las dependencias de la Entidad en la identificación y prevención de los riesgos que puedan afectar el logro de sus objetivos.</v>
          </cell>
          <cell r="U9" t="str">
            <v>19. Apoyar a la Oficina Asesora de Planeación y Control de Riesgos en la identificación y prevención de los riesgos que puedan afectar el logro de los objetivos de la Entidad.</v>
          </cell>
          <cell r="V9" t="str">
            <v>20. Monitorear permanentemente la gestión del riesgo de operación y la efectividad de los controles establecidos, así como realizar la revisión periódica del mapa de riesgos de operación y solicitar a la Oficina Asesora de Planeación y Control de Riesgos realizar los ajustes respectivos.</v>
          </cell>
          <cell r="W9" t="str">
            <v>21. Apoyar el desarrollo, sostenimiento y mejoramiento continuo del Sistema Integrado de Gestión Institucional, supervisar su efectividad y la observancia de sus recomendaciones.</v>
          </cell>
          <cell r="X9" t="str">
            <v>22. Desarrollar programas de auditoría de conformidad con la naturaleza objeto de evaluación y formular las observaciones y recomendaciones pertinentes.</v>
          </cell>
          <cell r="Y9" t="str">
            <v>23. Las demás que se le asignen y que correspondan a la naturaleza de la dependencia.</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unciones"/>
      <sheetName val="Plan de Accion Anual - PAIA"/>
      <sheetName val="Diccionario de datos"/>
      <sheetName val="Listas"/>
      <sheetName val="Funciones por Dependencia"/>
    </sheetNames>
    <sheetDataSet>
      <sheetData sheetId="0"/>
      <sheetData sheetId="1"/>
      <sheetData sheetId="2"/>
      <sheetData sheetId="3">
        <row r="2">
          <cell r="A2" t="str">
            <v>Desarrollo Organizacional</v>
          </cell>
          <cell r="H2" t="str">
            <v>Gestión del Riesgo de Corrupción – Mapa de Riesgos de Corrupción</v>
          </cell>
        </row>
        <row r="3">
          <cell r="A3" t="str">
            <v>Gestión Misional</v>
          </cell>
          <cell r="H3" t="str">
            <v>Racionalización de trámites</v>
          </cell>
        </row>
        <row r="4">
          <cell r="A4" t="str">
            <v>Grupos de Valor</v>
          </cell>
          <cell r="H4" t="str">
            <v>Rendición de cuentas</v>
          </cell>
        </row>
        <row r="5">
          <cell r="A5"/>
          <cell r="H5" t="str">
            <v>Mecanismos para mejorar la atención al ciudadano</v>
          </cell>
        </row>
        <row r="6">
          <cell r="H6" t="str">
            <v>Mecanismos para la transparencia y acceso a la Información</v>
          </cell>
        </row>
        <row r="7">
          <cell r="H7" t="str">
            <v>Iniciativas adicionales que permitan fortalecer su estrategia de lucha contra la corrupción</v>
          </cell>
        </row>
        <row r="8">
          <cell r="H8" t="str">
            <v>No aplica</v>
          </cell>
        </row>
      </sheetData>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unciones"/>
      <sheetName val="Plan de Accion Anual - PAIA"/>
      <sheetName val="Hoja1"/>
      <sheetName val="Diccionario de datos"/>
      <sheetName val="Listas"/>
      <sheetName val="Funciones por Dependencia"/>
    </sheetNames>
    <sheetDataSet>
      <sheetData sheetId="0" refreshError="1"/>
      <sheetData sheetId="1"/>
      <sheetData sheetId="2" refreshError="1"/>
      <sheetData sheetId="3" refreshError="1"/>
      <sheetData sheetId="4">
        <row r="2">
          <cell r="A2" t="str">
            <v>Desarrollo Organizacional</v>
          </cell>
          <cell r="H2" t="str">
            <v>Gestión del Riesgo de Corrupción – Mapa de Riesgos de Corrupción</v>
          </cell>
        </row>
        <row r="3">
          <cell r="A3" t="str">
            <v>Gestión Misional</v>
          </cell>
          <cell r="H3" t="str">
            <v>Racionalización de trámites</v>
          </cell>
        </row>
        <row r="4">
          <cell r="A4" t="str">
            <v>Grupos de Valor</v>
          </cell>
          <cell r="H4" t="str">
            <v>Rendición de cuentas</v>
          </cell>
        </row>
        <row r="5">
          <cell r="H5" t="str">
            <v>Mecanismos para mejorar la atención al ciudadano</v>
          </cell>
        </row>
        <row r="6">
          <cell r="H6" t="str">
            <v>Mecanismos para la transparencia y acceso a la Información</v>
          </cell>
        </row>
        <row r="7">
          <cell r="H7" t="str">
            <v>Iniciativas adicionales que permitan fortalecer su estrategia de lucha contra la corrupción</v>
          </cell>
        </row>
        <row r="8">
          <cell r="H8" t="str">
            <v>No aplica</v>
          </cell>
        </row>
      </sheetData>
      <sheetData sheetId="5"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se ajustada"/>
      <sheetName val="Plan de Accion Anual - PAIA"/>
      <sheetName val="Diccionario de datos"/>
      <sheetName val="Plan Estratégico"/>
      <sheetName val="Listas"/>
    </sheetNames>
    <sheetDataSet>
      <sheetData sheetId="0"/>
      <sheetData sheetId="1"/>
      <sheetData sheetId="2"/>
      <sheetData sheetId="3"/>
      <sheetData sheetId="4">
        <row r="2">
          <cell r="AA2" t="str">
            <v>Dirección Administrativa y Financiera</v>
          </cell>
          <cell r="AE2" t="str">
            <v>Alvaro Rojas Fuentes</v>
          </cell>
        </row>
        <row r="3">
          <cell r="AA3" t="str">
            <v>Dirección General</v>
          </cell>
          <cell r="AE3" t="str">
            <v>Andrea Consuelo Lopez Zorro</v>
          </cell>
        </row>
        <row r="4">
          <cell r="AA4" t="str">
            <v>Dirección de Gestión de Recursos Financieros de la Salud</v>
          </cell>
          <cell r="AE4" t="str">
            <v>Carmen Rocio Rangel Quintero</v>
          </cell>
        </row>
        <row r="5">
          <cell r="AA5" t="str">
            <v>Dirección de Gestión de Tecnologías de Información y Comunicaciones</v>
          </cell>
          <cell r="AE5" t="str">
            <v>Diego Hernando Santacruz Santacruz</v>
          </cell>
        </row>
        <row r="6">
          <cell r="AA6" t="str">
            <v>Dirección de Liquidaciones y Garantías</v>
          </cell>
          <cell r="AE6" t="str">
            <v>Jorge Enrique Gutierrez</v>
          </cell>
        </row>
        <row r="7">
          <cell r="AA7" t="str">
            <v>Dirección de Otras Prestaciones</v>
          </cell>
          <cell r="AE7" t="str">
            <v>Juan Carlos Mendoza Pedraza</v>
          </cell>
        </row>
        <row r="8">
          <cell r="AA8" t="str">
            <v>Oficina Asesora Jurídica</v>
          </cell>
          <cell r="AE8" t="str">
            <v>Luis Miguel Rodriguez Garzón</v>
          </cell>
        </row>
        <row r="9">
          <cell r="AA9" t="str">
            <v>Oficina Asesora de Planeación y Control del Riesgo</v>
          </cell>
          <cell r="AE9" t="str">
            <v>Luisa Fernanda Gonzalez Mozo</v>
          </cell>
        </row>
        <row r="10">
          <cell r="AA10" t="str">
            <v>Oficina de Control Interno</v>
          </cell>
          <cell r="AE10" t="str">
            <v>Mauricio Ramírez Espitia</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DEFINICIONES"/>
      <sheetName val="LINEAMIENTOS PAIA y PAA"/>
      <sheetName val="INSTRUCCIONES PAIA"/>
      <sheetName val="Resumen_Ejecutivo"/>
      <sheetName val="INSTRUCCIONES PAA"/>
      <sheetName val="PAIA_2025"/>
      <sheetName val="PAA_2025"/>
      <sheetName val="PAIA"/>
      <sheetName val="Planeacion estrategiac OAPC (2)"/>
      <sheetName val="Rubros Presupuestales"/>
      <sheetName val="CONCEPTOS NO PAA"/>
      <sheetName val="Hoja2"/>
      <sheetName val="EN EJECUCION CON VF 2024"/>
      <sheetName val="Hoja4"/>
      <sheetName val="Propuesta de Indicadores"/>
      <sheetName val="Propuesta Proyectos"/>
      <sheetName val="Código UNSPSC"/>
      <sheetName val="Listas"/>
      <sheetName val="Hoja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ow r="4">
          <cell r="AL4" t="str">
            <v>1. Rediseño Organizacional de la ADRES gestionado ante entes externos</v>
          </cell>
        </row>
        <row r="5">
          <cell r="B5" t="str">
            <v>Dirección General</v>
          </cell>
          <cell r="AL5" t="str">
            <v>2. Rediseño organizacional Implementado</v>
          </cell>
        </row>
        <row r="6">
          <cell r="B6" t="str">
            <v>Dirección Administrativa y Financiera</v>
          </cell>
          <cell r="AL6" t="str">
            <v>1 Cultura organizacional consolidada</v>
          </cell>
        </row>
        <row r="7">
          <cell r="B7" t="str">
            <v>Dirección de Gestión de Recursos Financieros de la Salud</v>
          </cell>
          <cell r="AL7" t="str">
            <v>1. Modelo de Gestión y Operación del conocimiento y la innovación fortalecido</v>
          </cell>
        </row>
        <row r="8">
          <cell r="B8" t="str">
            <v>Dirección de Gestión de Tecnologías de Información y Comunicación</v>
          </cell>
          <cell r="AL8" t="str">
            <v>2. Estrategia de innovación y colaboración desarrollada</v>
          </cell>
        </row>
        <row r="9">
          <cell r="B9" t="str">
            <v>Dirección de Liquidaciones y Garantías</v>
          </cell>
          <cell r="AL9" t="str">
            <v>1. Procesos Aprobados</v>
          </cell>
        </row>
        <row r="10">
          <cell r="B10" t="str">
            <v>Dirección de Otras Prestaciones</v>
          </cell>
          <cell r="AL10" t="str">
            <v>2. Subprocesos Aprobados</v>
          </cell>
        </row>
        <row r="11">
          <cell r="B11" t="str">
            <v>Oficina Asesora de Planeación y Control de Riesgos</v>
          </cell>
          <cell r="AL11" t="str">
            <v>1. Informe ejecutivo anual Oficina de Control Interno</v>
          </cell>
        </row>
        <row r="12">
          <cell r="B12" t="str">
            <v>Oficina Asesora Jurídica</v>
          </cell>
          <cell r="AL12" t="str">
            <v>2. Memorias tecnicas de capacitación y apropiación del control</v>
          </cell>
        </row>
        <row r="13">
          <cell r="B13" t="str">
            <v>Oficina de Control Interno</v>
          </cell>
          <cell r="AL13" t="str">
            <v>3. Informe del programa de aseguramiento de la calidad</v>
          </cell>
        </row>
        <row r="14">
          <cell r="AL14" t="str">
            <v>1. Politica de Gobierno digital implementada por fases</v>
          </cell>
        </row>
        <row r="15">
          <cell r="AL15" t="str">
            <v>2. Nuevas tecnológias para promover la innovación en la prestación de servicios adoptadas</v>
          </cell>
        </row>
        <row r="16">
          <cell r="AL16" t="str">
            <v>3. Renovaciones tecnológicas contratadas</v>
          </cell>
        </row>
        <row r="17">
          <cell r="AL17" t="str">
            <v>1. Interoperabilidad con los diversos actores del sistema general de salud</v>
          </cell>
        </row>
        <row r="18">
          <cell r="B18" t="str">
            <v>Gestión de servicio al ciudadadano</v>
          </cell>
          <cell r="AL18" t="str">
            <v>2. Gestión de datos maestros</v>
          </cell>
        </row>
        <row r="19">
          <cell r="B19" t="str">
            <v>Direccionamiento estratégico</v>
          </cell>
          <cell r="AL19" t="str">
            <v>1. Software desarrollado</v>
          </cell>
        </row>
        <row r="20">
          <cell r="B20" t="str">
            <v>Desarrollo organizacional</v>
          </cell>
          <cell r="AL20" t="str">
            <v>2. Programa de soporte y mantenimiento de sistemas de información</v>
          </cell>
        </row>
        <row r="21">
          <cell r="B21" t="str">
            <v>Recaudo e identificación de fuentes</v>
          </cell>
          <cell r="AL21" t="str">
            <v>3. Gestión efectiva de microservicios en la ADRES implementada</v>
          </cell>
        </row>
        <row r="22">
          <cell r="B22" t="str">
            <v>Validación, liquidación y reconocimiento</v>
          </cell>
          <cell r="AL22" t="str">
            <v>4. Sistemas de información modernizados</v>
          </cell>
        </row>
        <row r="23">
          <cell r="B23" t="str">
            <v>Gestión y pago de recursos</v>
          </cell>
          <cell r="AL23" t="str">
            <v>5. procesos automatizados, tramites y servicios digitalizados</v>
          </cell>
        </row>
        <row r="24">
          <cell r="B24" t="str">
            <v>Arquitectuta y proyectos TI</v>
          </cell>
          <cell r="AL24" t="str">
            <v>6. Autentificación electronica</v>
          </cell>
        </row>
        <row r="25">
          <cell r="B25" t="str">
            <v>Gestión Estratégica del Talento Humano</v>
          </cell>
          <cell r="AL25" t="str">
            <v>1. Gestión de servicios tecnológicos</v>
          </cell>
        </row>
        <row r="26">
          <cell r="B26" t="str">
            <v>Gestión de Comunicaciones</v>
          </cell>
          <cell r="AL26" t="str">
            <v xml:space="preserve">2. Administración de plataforma, redes y almacenamiento </v>
          </cell>
        </row>
        <row r="27">
          <cell r="B27" t="str">
            <v>Verificación al reconocimiento de recursos del Sistema de Salud</v>
          </cell>
          <cell r="AL27" t="str">
            <v>3. Gestión de Back ups</v>
          </cell>
        </row>
        <row r="28">
          <cell r="B28" t="str">
            <v>Operaciones de fortalecimiento financiero para actores del Sistema de Salud</v>
          </cell>
          <cell r="AL28" t="str">
            <v>1. Politica de seguridad digital implementada</v>
          </cell>
        </row>
        <row r="29">
          <cell r="B29" t="str">
            <v>Gestión financiera de recursos</v>
          </cell>
          <cell r="AL29" t="str">
            <v>2. Plan de continuidad de negocio y recuperación de desastres</v>
          </cell>
        </row>
        <row r="30">
          <cell r="B30" t="str">
            <v>Gestión contractual</v>
          </cell>
          <cell r="AL30" t="str">
            <v>1. Plan de gestión de seguridad de la información</v>
          </cell>
        </row>
        <row r="31">
          <cell r="B31" t="str">
            <v>Gestión jurídica</v>
          </cell>
          <cell r="AL31" t="str">
            <v>2. Plan de gestión de riesgos de seguridad de la información y ciberseguridad</v>
          </cell>
        </row>
        <row r="32">
          <cell r="B32" t="str">
            <v>Gestión Administrativa</v>
          </cell>
          <cell r="AL32" t="str">
            <v>3. Plan de control operacional de seguridad de la información</v>
          </cell>
        </row>
        <row r="33">
          <cell r="B33" t="str">
            <v>Gestión documental</v>
          </cell>
          <cell r="AL33" t="str">
            <v>4. Flujos y arquitectura de información</v>
          </cell>
        </row>
        <row r="34">
          <cell r="B34" t="str">
            <v>Gestión y prevención de asuntos disciplinarios</v>
          </cell>
          <cell r="AL34" t="str">
            <v>1. Modulo Operativo Institucional</v>
          </cell>
        </row>
        <row r="35">
          <cell r="B35" t="str">
            <v>Soporte y operación TIC</v>
          </cell>
          <cell r="AL35" t="str">
            <v>2. Flujos de arquitectura de información</v>
          </cell>
        </row>
        <row r="36">
          <cell r="B36" t="str">
            <v>Control y evaluación de la gestión</v>
          </cell>
          <cell r="AL36" t="str">
            <v>1. Desarrollo del Minimo producto viable por 3 fases</v>
          </cell>
        </row>
        <row r="37">
          <cell r="AL37" t="str">
            <v>2. Pruebas de desarrollo por fases</v>
          </cell>
        </row>
        <row r="38">
          <cell r="AL38" t="str">
            <v>3. Puesta en producción del sistema electronico de recaudo y estabilización por fases</v>
          </cell>
        </row>
        <row r="39">
          <cell r="AL39" t="str">
            <v>4. Formatos especiales que están en el MUI Fase 2</v>
          </cell>
        </row>
        <row r="40">
          <cell r="AL40" t="str">
            <v>5. Documentación del SIGI actualizada por fases</v>
          </cell>
        </row>
        <row r="41">
          <cell r="AL41" t="str">
            <v>1. Herramienta tecnológica para programación y ejecución de giro directo (Reclamaciones fase III)</v>
          </cell>
        </row>
        <row r="42">
          <cell r="AL42" t="str">
            <v>1. Actos administrativos expedidos</v>
          </cell>
        </row>
        <row r="43">
          <cell r="AL43" t="str">
            <v>2. Herramienta tecnologica Sistema integrado de auditoría SIA implementada</v>
          </cell>
        </row>
        <row r="44">
          <cell r="AL44" t="str">
            <v>3. Documentación actualizada de acuerdo con los actos administrativos expedidos y la herramienta tecnológica implementada</v>
          </cell>
        </row>
        <row r="45">
          <cell r="AL45" t="str">
            <v>1. Gestión para la consecución de recursos realizada para el reconocimiento de pruebas COVID-19 realizadas en el marco de la emergencia sanitaria</v>
          </cell>
        </row>
        <row r="46">
          <cell r="AL46" t="str">
            <v>2. Reportes de pruebas COVID-19 en estado validados</v>
          </cell>
        </row>
        <row r="47">
          <cell r="AL47" t="str">
            <v>1. Aplicativo estabilizado</v>
          </cell>
        </row>
        <row r="48">
          <cell r="AL48" t="str">
            <v>1. Informe de ejecución de los  recursos presupuestados en la vigencia</v>
          </cell>
        </row>
        <row r="49">
          <cell r="AL49" t="str">
            <v>1. Modelo GRC- Puesto en marcha</v>
          </cell>
        </row>
        <row r="50">
          <cell r="AL50" t="str">
            <v xml:space="preserve">1.  Estructura de soporte para la gestión de riesgos implementada </v>
          </cell>
        </row>
        <row r="51">
          <cell r="AL51" t="str">
            <v>1. Tablero de control de monitoreo y alertas de riesgos financieros</v>
          </cell>
        </row>
        <row r="52">
          <cell r="AL52" t="str">
            <v>2. Modelo de gestión de riesgos financieros aplicados</v>
          </cell>
        </row>
        <row r="53">
          <cell r="AL53" t="str">
            <v>1. Programa de concientización de cultura de riesgos definido</v>
          </cell>
        </row>
        <row r="54">
          <cell r="AL54" t="str">
            <v>2. Campañas preventiva de riesgos</v>
          </cell>
        </row>
        <row r="55">
          <cell r="AL55" t="str">
            <v>1. Publicaciones de prensa en pagina web de la ADRES sobre el manejo de los recursos de la salud.</v>
          </cell>
        </row>
        <row r="56">
          <cell r="AL56" t="str">
            <v>2. Notas de prensa y base de datos de periodistas (nacional e internacional divulgadas</v>
          </cell>
        </row>
        <row r="57">
          <cell r="AL57" t="str">
            <v>1. Informe ejecutivo con los resultados y analisis de las encuestas</v>
          </cell>
        </row>
        <row r="58">
          <cell r="AL58" t="str">
            <v>2. estrategias con contenidos multimedia y/o notas de prensa elaboradas</v>
          </cell>
        </row>
        <row r="59">
          <cell r="AL59" t="str">
            <v>1. Información sobre los procesos que ejecuta la ADRES para el oportuno pago y transparencia en el manejo de los recursos divulgada</v>
          </cell>
        </row>
        <row r="60">
          <cell r="AL60" t="str">
            <v xml:space="preserve">1. Campañas y piezas multimedia por correo institucional y fondos de pantalla </v>
          </cell>
        </row>
        <row r="61">
          <cell r="AL61" t="str">
            <v>2. Intranet implementada</v>
          </cell>
        </row>
        <row r="62">
          <cell r="AL62" t="str">
            <v>3. Boletín sintonía ADRES mejorado</v>
          </cell>
        </row>
        <row r="63">
          <cell r="AL63" t="str">
            <v>1. Informe semestral cuantitativo y cualitativo de la información generada de los procesos adelantados por la oficina asesora jurídica</v>
          </cell>
        </row>
        <row r="64">
          <cell r="AL64" t="str">
            <v>1. Contenidos comunicacionales con componente de accesibilidad para personas con discapacidad (lengua de señas) y lenguas nativas publicados en diferentes canales internos y externos</v>
          </cell>
        </row>
        <row r="65">
          <cell r="AL65" t="str">
            <v>2. Información en lenguas nativas colombianas (creole, palenquero, romani, Wayuunaiki y Nasa yuwe) y lengua de señas publicada en la pagina web y en redes sociales</v>
          </cell>
        </row>
        <row r="66">
          <cell r="AL66" t="str">
            <v>No aplica</v>
          </cell>
        </row>
      </sheetData>
      <sheetData sheetId="18"/>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EFINICIONES"/>
      <sheetName val="LINEAMIENTOS PAIA y PAA"/>
      <sheetName val="INSTRUCCIONES PAIA"/>
      <sheetName val="INSTRUCCIONES PAA"/>
      <sheetName val="Resumen_Ejecutivo"/>
      <sheetName val="PAIA_2025"/>
      <sheetName val="PAA_2025_VB"/>
      <sheetName val="PAA_2025_VI"/>
      <sheetName val="Resumen_PAA"/>
      <sheetName val="PAA_2025"/>
      <sheetName val="PAIA"/>
      <sheetName val="COSTO X PUESTO OCT2024"/>
      <sheetName val="Propuesta de Indicadores"/>
      <sheetName val="Planeacion estrategiac OAPC (2)"/>
      <sheetName val="Rubros Presupuestales"/>
      <sheetName val="CONCEPTOS NO PAA"/>
      <sheetName val="Hoja2"/>
      <sheetName val="EN EJECUCION CON VF 2024"/>
      <sheetName val="Hoja4"/>
      <sheetName val="Propuesta Proyectos"/>
      <sheetName val="Código UNSPSC"/>
      <sheetName val="Listas"/>
      <sheetName val="Hoja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ow r="3">
          <cell r="AX3" t="str">
            <v>Identificación, Validación y Recaudo de Fuentes de Recursos del Sistema de Salud</v>
          </cell>
        </row>
        <row r="4">
          <cell r="AX4" t="str">
            <v>Monitoreo y control de los recursos del Sistema de Salud</v>
          </cell>
        </row>
        <row r="5">
          <cell r="AX5" t="str">
            <v>Presupuestar y contabilizar los recursos del Sistema de Salud</v>
          </cell>
        </row>
        <row r="6">
          <cell r="AX6" t="str">
            <v>Gestión de los recursos del Sistema de Salud</v>
          </cell>
        </row>
        <row r="7">
          <cell r="AX7" t="str">
            <v>Dispersion de recursos del Sistema de Salud</v>
          </cell>
        </row>
        <row r="8">
          <cell r="AX8" t="str">
            <v>Pre-radicación: Recepción y validación de las cuentas presentadas</v>
          </cell>
        </row>
        <row r="9">
          <cell r="AX9" t="str">
            <v>Radicación  de las cuentas validadas</v>
          </cell>
        </row>
        <row r="10">
          <cell r="AX10" t="str">
            <v>Auditoría documental de cuentas</v>
          </cell>
        </row>
        <row r="11">
          <cell r="AX11" t="str">
            <v>Auditoría concurrente</v>
          </cell>
        </row>
        <row r="12">
          <cell r="AX12" t="str">
            <v>Calidad de la Auditoría de cuentas y concurrentes</v>
          </cell>
        </row>
        <row r="13">
          <cell r="AX13" t="str">
            <v>Reconocimiento de cuentas</v>
          </cell>
        </row>
        <row r="14">
          <cell r="AX14" t="str">
            <v>Liquidación y reconocimiento para la prestación de los servicios en salud</v>
          </cell>
        </row>
        <row r="15">
          <cell r="AX15" t="str">
            <v xml:space="preserve">Liquidación y reconocimiento de prestaciones económicas </v>
          </cell>
        </row>
        <row r="16">
          <cell r="AX16" t="str">
            <v>Reconocimiento a otros mecanismos de protección social</v>
          </cell>
        </row>
        <row r="17">
          <cell r="AX17" t="str">
            <v>No aplica</v>
          </cell>
        </row>
      </sheetData>
      <sheetData sheetId="22"/>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unciones"/>
      <sheetName val="Indice"/>
      <sheetName val="PEI 2020-2023"/>
      <sheetName val="Plan de Accion Anual 2023"/>
      <sheetName val="PAIA 612 PINAR 2023"/>
      <sheetName val="PAIA 612 PAA 2023"/>
      <sheetName val="PAIA 612 PLAN PREVISION"/>
      <sheetName val="PAIA 612 PLAN VACANTES"/>
      <sheetName val="PAIA 612 PETH 2023"/>
      <sheetName val="PAIA 612 BIENESTAR 2023"/>
      <sheetName val="PAIA 612 SST 2023"/>
      <sheetName val="PAIA 612 PIC 2023"/>
      <sheetName val="PAIA 612 PAAC 2023"/>
      <sheetName val="PAIA 612 PETI 2023"/>
      <sheetName val="PAIA 612 PSPI y TR 2023"/>
      <sheetName val="Avance por iniciativas"/>
      <sheetName val="Diccionario de datos"/>
      <sheetName val="Plan Estratégico"/>
      <sheetName val="Listas"/>
      <sheetName val="Funciones por Dependenci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ow r="2">
          <cell r="A2" t="str">
            <v>Desarrollo Organizacional</v>
          </cell>
        </row>
        <row r="3">
          <cell r="A3" t="str">
            <v>Gestión Misional</v>
          </cell>
        </row>
        <row r="4">
          <cell r="A4" t="str">
            <v>Recursos</v>
          </cell>
        </row>
        <row r="5">
          <cell r="A5" t="str">
            <v>Grupos de Valor</v>
          </cell>
        </row>
      </sheetData>
      <sheetData sheetId="19"/>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AA_2025"/>
      <sheetName val="TABLA DINAMICA PAA"/>
      <sheetName val="PAIA_2025"/>
      <sheetName val="DEFINICIONES"/>
      <sheetName val="LINEAMIENTOS PAIA y PAA"/>
      <sheetName val="INSTRUCCIONES PAIA"/>
      <sheetName val="INSTRUCCIONES PAA"/>
      <sheetName val="Resumen_Ejecutivo"/>
      <sheetName val="PAIA"/>
      <sheetName val="Propuesta de Indicadores"/>
      <sheetName val="Planeacion estrategiac OAPC (2)"/>
      <sheetName val="Rubros Presupuestales"/>
      <sheetName val="CONCEPTOS NO PAA"/>
      <sheetName val="Hoja2"/>
      <sheetName val="EN EJECUCION CON VF 2024"/>
      <sheetName val="Hoja4"/>
      <sheetName val="Propuesta Proyectos"/>
      <sheetName val="Código UNSPSC"/>
      <sheetName val="Listas"/>
      <sheetName val="Hoja1"/>
      <sheetName val="PAA-PAIA - DGTIC 2025 V.4"/>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refreshError="1"/>
      <sheetData sheetId="20"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DEFINICIONES"/>
      <sheetName val="LINEAMIENTOS PAIA y PAA"/>
      <sheetName val="INSTRUCCIONES PAIA"/>
      <sheetName val="Resumen_Ejecutivo"/>
      <sheetName val="INSTRUCCIONES PAA"/>
      <sheetName val="PAIA_2025"/>
      <sheetName val="PAA_2025"/>
      <sheetName val="PAIA"/>
      <sheetName val="Planeacion estrategiac OAPC (2)"/>
      <sheetName val="Rubros Presupuestales"/>
      <sheetName val="CONCEPTOS NO PAA"/>
      <sheetName val="Hoja2"/>
      <sheetName val="EN EJECUCION CON VF 2024"/>
      <sheetName val="Hoja4"/>
      <sheetName val="Propuesta de Indicadores"/>
      <sheetName val="Propuesta Proyectos"/>
      <sheetName val="Código UNSPSC"/>
      <sheetName val="Listas"/>
      <sheetName val="Hoja1"/>
      <sheetName val="Versión_No_3_Propuesta_Proyecto"/>
    </sheetNames>
    <sheetDataSet>
      <sheetData sheetId="0" refreshError="1"/>
      <sheetData sheetId="1" refreshError="1"/>
      <sheetData sheetId="2" refreshError="1"/>
      <sheetData sheetId="3" refreshError="1"/>
      <sheetData sheetId="4" refreshError="1"/>
      <sheetData sheetId="5"/>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persons/person.xml><?xml version="1.0" encoding="utf-8"?>
<personList xmlns="http://schemas.microsoft.com/office/spreadsheetml/2018/threadedcomments" xmlns:x="http://schemas.openxmlformats.org/spreadsheetml/2006/main">
  <person displayName="J.Fabian Vaca C" id="{55669432-5F53-4A8B-8584-481417354632}" userId="722dad360afa57f3" providerId="Windows Live"/>
  <person displayName="Lina Jimena Ocampo Arias" id="{E6A0C68B-4780-4371-9BEB-A79A62EB0149}" userId="S::lina.ocampo@adres.gov.co::8cf80c41-e792-4de3-8205-2c18c522da9f" providerId="AD"/>
  <person displayName="Ingrid Carola Amaya Moreno" id="{5046C020-5139-4A54-A5BE-1A77B3473208}" userId="S::Ingrid.Amaya@adres.gov.co::23f1a6b6-4e4e-48da-9cb1-94d471b1d3b1" providerId="AD"/>
  <person displayName="Diana Esperanza Torres Rodriguez" id="{CDE6E9E4-AF87-472C-828A-DB60A39FA62B}" userId="S::dianae.torres@adres.gov.co::e9df4285-efc6-4274-8366-ed2e8b22f4ab" providerId="AD"/>
  <person displayName="Fernando Jose Velasquez Avila" id="{78847A54-C457-4A8C-BBD9-D50381964488}" userId="S::Fernando.Velasquez@adres.gov.co::7a9fdcf5-42fa-46db-9d45-f7a196a138e7" providerId="AD"/>
</personList>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K90" dT="2023-09-28T20:56:32.67" personId="{78847A54-C457-4A8C-BBD9-D50381964488}" id="{552F77FA-A4FE-48FC-AFFA-491BA0A94498}">
    <text>Equipo de Comunicaciones y DAFP</text>
  </threadedComment>
</ThreadedComments>
</file>

<file path=xl/threadedComments/threadedComment2.xml><?xml version="1.0" encoding="utf-8"?>
<ThreadedComments xmlns="http://schemas.microsoft.com/office/spreadsheetml/2018/threadedcomments" xmlns:x="http://schemas.openxmlformats.org/spreadsheetml/2006/main">
  <threadedComment ref="BJ9" dT="2024-12-27T15:22:18.78" personId="{E6A0C68B-4780-4371-9BEB-A79A62EB0149}" id="{4E0B8A41-809B-4F11-9A44-ECFBE2ED0890}">
    <text>Nota: En la formulación del paia se debe incluir este tema.Reunión de control interno hoy 27 de diciembre.Decreto 1122 del 2024 programa de transparencia y ética pública (para estreucturar el programa y definida)</text>
  </threadedComment>
  <threadedComment ref="M262" dT="2024-12-17T16:38:26.12" personId="{CDE6E9E4-AF87-472C-828A-DB60A39FA62B}" id="{CE62C15B-40F3-4C03-A4A7-479307C3DE02}">
    <text>De acuerdo con mesas de trabajo ,como quedo planeado en el PEI quedo mal,  por que no es solo para reclamaciones se esta abordando desde los regímenes contributivo y subsidiado y demas</text>
  </threadedComment>
  <threadedComment ref="M271" dT="2024-12-16T17:06:42.25" personId="{CDE6E9E4-AF87-472C-828A-DB60A39FA62B}" id="{D4CD8BE8-C04D-4927-9991-EB5846058F74}">
    <text>Se solicita la modificación de este producto que es mas coherente con el resultado que se desea obtener , en el plan estratégico quedo como producto un informe , pero se ve mas coherente, este que se esta asociando</text>
  </threadedComment>
  <threadedComment ref="M272" dT="2024-12-17T19:19:32.89" personId="{CDE6E9E4-AF87-472C-828A-DB60A39FA62B}" id="{0421D960-786A-47F8-97EC-44F77D8FB7FF}">
    <text>Se solicita la modificación de este producto que es mas coherente con el resultado que se desea obtener , en el plan estratégico quedo como producto un informe , pero se ve mas coherente, este que se esta asociando</text>
  </threadedComment>
  <threadedComment ref="M273" dT="2024-12-17T19:19:32.89" personId="{CDE6E9E4-AF87-472C-828A-DB60A39FA62B}" id="{9C881D23-5E02-44D3-8D7A-B0AF982BD2AB}">
    <text>Se solicita la modificación de este producto que es mas coherente con el resultado que se desea obtener , en el plan estratégico quedo como producto un informe , pero se ve mas coherente, este que se esta asociando</text>
  </threadedComment>
  <threadedComment ref="M274" dT="2024-12-17T19:19:32.89" personId="{CDE6E9E4-AF87-472C-828A-DB60A39FA62B}" id="{341886D8-ABE6-48C1-A241-26730854DCD6}">
    <text>Se solicita la modificación de este producto que es mas coherente con el resultado que se desea obtener , en el plan estratégico quedo como producto un informe , pero se ve mas coherente, este que se esta asociando</text>
  </threadedComment>
  <threadedComment ref="M275" dT="2024-12-17T19:19:32.89" personId="{CDE6E9E4-AF87-472C-828A-DB60A39FA62B}" id="{B4868962-5420-42CF-8E7A-2C526E9794E5}">
    <text>Se solicita la modificación de este producto que es mas coherente con el resultado que se desea obtener , en el plan estratégico quedo como producto un informe , pero se ve mas coherente, este que se esta asociando</text>
  </threadedComment>
  <threadedComment ref="M276" dT="2024-12-17T18:35:27.26" personId="{CDE6E9E4-AF87-472C-828A-DB60A39FA62B}" id="{49F6577B-C34D-4B7D-BF06-B419C870F48B}">
    <text>Se solicita la modificación de este producto que es mas coherente con el resultado que se desea obtener , en el plan estratégico quedo como producto un informe , pero se ve mas coherente, este que se esta asociando</text>
  </threadedComment>
  <threadedComment ref="M277" dT="2024-12-17T18:54:58.15" personId="{CDE6E9E4-AF87-472C-828A-DB60A39FA62B}" id="{4337B286-8B07-49DE-80A4-F4909D2B1B82}">
    <text>Se solicita la modificación de este producto que es mas coherente con el resultado que se desea obtener , en el plan estratégico quedo como producto un informe , pero se ve mas coherente, este que se esta asociando</text>
  </threadedComment>
  <threadedComment ref="M278" dT="2024-12-17T18:55:05.23" personId="{CDE6E9E4-AF87-472C-828A-DB60A39FA62B}" id="{2EF25DE7-35D2-4449-B563-D9E43B9CE5B4}">
    <text>Se solicita la modificación de este producto que es mas coherente con el resultado que se desea obtener , en el plan estratégico quedo como producto un informe , pero se ve mas coherente, este que se esta asociando</text>
  </threadedComment>
  <threadedComment ref="M279" dT="2024-12-17T19:19:32.89" personId="{CDE6E9E4-AF87-472C-828A-DB60A39FA62B}" id="{5541213C-D3B3-41CA-93DB-CC03CC6D2004}">
    <text>Se solicita la modificación de este producto que es mas coherente con el resultado que se desea obtener , en el plan estratégico quedo como producto un informe , pero se ve mas coherente, este que se esta asociando</text>
  </threadedComment>
  <threadedComment ref="U301" dT="2024-10-08T20:48:41.24" personId="{CDE6E9E4-AF87-472C-828A-DB60A39FA62B}" id="{502FC2E5-5021-4CFD-BCEC-EA54858E5D4C}">
    <text>Validar la fecha con la DGTIC</text>
  </threadedComment>
  <threadedComment ref="S305" dT="2024-10-10T14:48:21.40" personId="{CDE6E9E4-AF87-472C-828A-DB60A39FA62B}" id="{B4866605-97CB-46D9-9202-C77748BB673F}">
    <text>Pendiente validar el responsable de ejecutarlo</text>
  </threadedComment>
  <threadedComment ref="J413" dT="2024-12-20T20:03:16.95" personId="{CDE6E9E4-AF87-472C-828A-DB60A39FA62B}" id="{73E29AEF-C1B4-4D14-A8F6-773ACD3BA6B3}">
    <text>Estas actividades hacen parte de la DLYG pero no sabemos a que objetivo estratégico se podría asociar para su validación y/o ajuste</text>
  </threadedComment>
</ThreadedComments>
</file>

<file path=xl/threadedComments/threadedComment3.xml><?xml version="1.0" encoding="utf-8"?>
<ThreadedComments xmlns="http://schemas.microsoft.com/office/spreadsheetml/2018/threadedcomments" xmlns:x="http://schemas.openxmlformats.org/spreadsheetml/2006/main">
  <threadedComment ref="M78" dT="2023-11-28T15:29:54.58" personId="{78847A54-C457-4A8C-BBD9-D50381964488}" id="{549AE470-5A30-4E7C-A354-5EA780C938DC}">
    <text>Se sugiere: Revisar,analizar el material propuesto por la Dirección Administrativa y Financiera del lenguaje incluyentes  para realizar la respectiva  publicación en la página web.</text>
  </threadedComment>
  <threadedComment ref="T230" dT="2023-11-21T15:19:11.20" personId="{5046C020-5139-4A54-A5BE-1A77B3473208}" id="{B218282B-CED8-47AA-A733-02B2A67D6E9D}">
    <text>5 dh de revisión, ajustes y aprobación</text>
  </threadedComment>
  <threadedComment ref="F261" dT="2023-11-23T20:36:30.41" personId="{55669432-5F53-4A8B-8584-481417354632}" id="{7758A9C7-6F71-4917-8DBF-575B06CCEF4C}">
    <text xml:space="preserve">4.2.1. Levantamiento de los flujos de información 
Los flujos de información describen cómo la información se va moviendo a través de los procesos, sistemas de información o fuentes de almacenamiento </text>
  </threadedComment>
  <threadedComment ref="N261" dT="2023-11-24T19:44:21.29" personId="{55669432-5F53-4A8B-8584-481417354632}" id="{D2953871-378C-47CD-969B-18E5B6A183AB}">
    <text>Actividades entre dos personas y en espera lograr 3 para atender Gob Datos</text>
  </threadedComment>
  <threadedComment ref="F262" dT="2023-11-23T20:36:30.41" personId="{55669432-5F53-4A8B-8584-481417354632}" id="{3B6856BA-39EE-4A15-A8A5-D2F5943E4F19}">
    <text xml:space="preserve">4.2.1. Levantamiento de los flujos de información 
Los flujos de información describen cómo la información se va moviendo a través de los procesos, sistemas de información o fuentes de almacenamiento </text>
  </threadedComment>
</ThreadedComments>
</file>

<file path=xl/threadedComments/threadedComment4.xml><?xml version="1.0" encoding="utf-8"?>
<ThreadedComments xmlns="http://schemas.microsoft.com/office/spreadsheetml/2018/threadedcomments" xmlns:x="http://schemas.openxmlformats.org/spreadsheetml/2006/main">
  <threadedComment ref="M78" dT="2023-11-28T15:29:54.58" personId="{78847A54-C457-4A8C-BBD9-D50381964488}" id="{4ACBA229-78DE-460F-9BB9-121366CCE776}">
    <text>Se sugiere: Revisar,analizar el material propuesto por la Dirección Administrativa y Financiera del lenguaje incluyentes  para realizar la respectiva  publicación en la página web.</text>
  </threadedComment>
  <threadedComment ref="T230" dT="2023-11-21T15:19:11.20" personId="{5046C020-5139-4A54-A5BE-1A77B3473208}" id="{AE2F0359-AFF8-4F6F-B204-FF2534B0207D}">
    <text>5 dh de revisión, ajustes y aprobación</text>
  </threadedComment>
  <threadedComment ref="F261" dT="2023-11-23T20:36:30.41" personId="{55669432-5F53-4A8B-8584-481417354632}" id="{3119F333-6845-41FE-89A5-52A064576FF1}">
    <text xml:space="preserve">4.2.1. Levantamiento de los flujos de información 
Los flujos de información describen cómo la información se va moviendo a través de los procesos, sistemas de información o fuentes de almacenamiento </text>
  </threadedComment>
  <threadedComment ref="N261" dT="2023-11-24T19:44:21.29" personId="{55669432-5F53-4A8B-8584-481417354632}" id="{7BCB4155-EF61-47AC-A19B-E940DB113EC2}">
    <text>Actividades entre dos personas y en espera lograr 3 para atender Gob Datos</text>
  </threadedComment>
  <threadedComment ref="F262" dT="2023-11-23T20:36:30.41" personId="{55669432-5F53-4A8B-8584-481417354632}" id="{AD4C4948-CD47-4551-87C7-29C326DBCFEA}">
    <text xml:space="preserve">4.2.1. Levantamiento de los flujos de información 
Los flujos de información describen cómo la información se va moviendo a través de los procesos, sistemas de información o fuentes de almacenamiento </text>
  </threadedComment>
</ThreadedComments>
</file>

<file path=xl/threadedComments/threadedComment5.xml><?xml version="1.0" encoding="utf-8"?>
<ThreadedComments xmlns="http://schemas.microsoft.com/office/spreadsheetml/2018/threadedcomments" xmlns:x="http://schemas.openxmlformats.org/spreadsheetml/2006/main">
  <threadedComment ref="M78" dT="2023-11-28T15:29:54.58" personId="{78847A54-C457-4A8C-BBD9-D50381964488}" id="{78A6AD6A-0AF2-4FC6-8843-8C6CB0DFF70C}">
    <text>Se sugiere: Revisar,analizar el material propuesto por la Dirección Administrativa y Financiera del lenguaje incluyentes  para realizar la respectiva  publicación en la página web.</text>
  </threadedComment>
  <threadedComment ref="T230" dT="2023-11-21T15:19:11.20" personId="{5046C020-5139-4A54-A5BE-1A77B3473208}" id="{450BE3B6-F37C-4545-B7A5-5EEEE94091F0}">
    <text>5 dh de revisión, ajustes y aprobación</text>
  </threadedComment>
  <threadedComment ref="F261" dT="2023-11-23T20:36:30.41" personId="{55669432-5F53-4A8B-8584-481417354632}" id="{9FBD8CCE-501F-4496-B504-CB08EDBE86C0}">
    <text xml:space="preserve">4.2.1. Levantamiento de los flujos de información 
Los flujos de información describen cómo la información se va moviendo a través de los procesos, sistemas de información o fuentes de almacenamiento </text>
  </threadedComment>
  <threadedComment ref="N261" dT="2023-11-24T19:44:21.29" personId="{55669432-5F53-4A8B-8584-481417354632}" id="{F2109E3A-A2AB-414B-8693-582C4975F042}">
    <text>Actividades entre dos personas y en espera lograr 3 para atender Gob Datos</text>
  </threadedComment>
  <threadedComment ref="F262" dT="2023-11-23T20:36:30.41" personId="{55669432-5F53-4A8B-8584-481417354632}" id="{CBCA1E0D-D54F-44E8-A3BE-60A9B1E5E639}">
    <text xml:space="preserve">4.2.1. Levantamiento de los flujos de información 
Los flujos de información describen cómo la información se va moviendo a través de los procesos, sistemas de información o fuentes de almacenamiento </text>
  </threadedComment>
</ThreadedComments>
</file>

<file path=xl/threadedComments/threadedComment6.xml><?xml version="1.0" encoding="utf-8"?>
<ThreadedComments xmlns="http://schemas.microsoft.com/office/spreadsheetml/2018/threadedcomments" xmlns:x="http://schemas.openxmlformats.org/spreadsheetml/2006/main">
  <threadedComment ref="F66" dT="2023-11-27T15:10:18.00" personId="{CDE6E9E4-AF87-472C-828A-DB60A39FA62B}" id="{8287B2ED-4D33-4121-9E94-D735DF86F374}">
    <text>Esta es una actividad a cargo de la Dirección General pero debe ser articulada con la DAF "proceso de GSCI</text>
  </threadedComment>
  <threadedComment ref="F67" dT="2023-11-27T15:10:18.00" personId="{CDE6E9E4-AF87-472C-828A-DB60A39FA62B}" id="{41C9617D-06A3-475E-B48C-ED0E5DD8AF82}">
    <text>Esta es una actividad a cargo de la Dirección General pero debe ser articulada con la DAF "proceso de GSCI</text>
  </threadedComment>
  <threadedComment ref="K68" dT="2023-11-28T15:29:54.58" personId="{78847A54-C457-4A8C-BBD9-D50381964488}" id="{93FE8873-4ECA-4B09-BF49-1EE041738C17}">
    <text>Se sugiere: Revisar,analizar el material propuesto por la Dirección Administrativa y Financiera del lenguaje incluyentes  para realizar la respectiva  publicación en la página web.</text>
  </threadedComment>
  <threadedComment ref="R193" dT="2023-11-21T15:19:11.20" personId="{5046C020-5139-4A54-A5BE-1A77B3473208}" id="{10C91558-1155-4513-BDF1-DA9302ECF55F}">
    <text>5 dh de revisión, ajustes y aprobación</text>
  </threadedComment>
  <threadedComment ref="E222" dT="2023-11-23T20:36:30.41" personId="{55669432-5F53-4A8B-8584-481417354632}" id="{1F5E53F1-D5FB-4817-A90B-2D89C8C5AFA6}">
    <text xml:space="preserve">4.2.1. Levantamiento de los flujos de información 
Los flujos de información describen cómo la información se va moviendo a través de los procesos, sistemas de información o fuentes de almacenamiento </text>
  </threadedComment>
  <threadedComment ref="L222" dT="2023-11-24T19:44:21.29" personId="{55669432-5F53-4A8B-8584-481417354632}" id="{07E54441-39F2-4C1B-97A5-B46218D0E72B}">
    <text>Actividades entre dos personas y en espera lograr 3 para atender Gob Datos</text>
  </threadedComment>
  <threadedComment ref="E223" dT="2023-11-23T20:36:30.41" personId="{55669432-5F53-4A8B-8584-481417354632}" id="{F9774E54-C6BB-4428-99EA-CEEBBB53EDBB}">
    <text xml:space="preserve">4.2.1. Levantamiento de los flujos de información 
Los flujos de información describen cómo la información se va moviendo a través de los procesos, sistemas de información o fuentes de almacenamiento </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https://adres.pensemos.com/suiteve/pln/pln;jsessionid=C65A5904639725AFBCDC12EEA71540A2?soa=40&amp;mdl=pln&amp;float=t&amp;plnId=213&amp;id=26037" TargetMode="External"/><Relationship Id="rId6" Type="http://schemas.microsoft.com/office/2017/10/relationships/threadedComment" Target="../threadedComments/threadedComment4.xml"/><Relationship Id="rId5" Type="http://schemas.openxmlformats.org/officeDocument/2006/relationships/comments" Target="../comments4.xml"/><Relationship Id="rId4" Type="http://schemas.openxmlformats.org/officeDocument/2006/relationships/vmlDrawing" Target="../drawings/vmlDrawing4.v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https://adres.pensemos.com/suiteve/pln/pln;jsessionid=C65A5904639725AFBCDC12EEA71540A2?soa=40&amp;mdl=pln&amp;float=t&amp;plnId=213&amp;id=26037" TargetMode="External"/><Relationship Id="rId6" Type="http://schemas.microsoft.com/office/2017/10/relationships/threadedComment" Target="../threadedComments/threadedComment5.xml"/><Relationship Id="rId5" Type="http://schemas.openxmlformats.org/officeDocument/2006/relationships/comments" Target="../comments5.xml"/><Relationship Id="rId4" Type="http://schemas.openxmlformats.org/officeDocument/2006/relationships/vmlDrawing" Target="../drawings/vmlDrawing5.vm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0.bin"/><Relationship Id="rId1" Type="http://schemas.openxmlformats.org/officeDocument/2006/relationships/hyperlink" Target="https://adres.pensemos.com/suiteve/pln/pln;jsessionid=C65A5904639725AFBCDC12EEA71540A2?soa=40&amp;mdl=pln&amp;float=t&amp;plnId=213&amp;id=26037" TargetMode="External"/><Relationship Id="rId6" Type="http://schemas.microsoft.com/office/2017/10/relationships/threadedComment" Target="../threadedComments/threadedComment6.xml"/><Relationship Id="rId5" Type="http://schemas.openxmlformats.org/officeDocument/2006/relationships/comments" Target="../comments6.xml"/><Relationship Id="rId4" Type="http://schemas.openxmlformats.org/officeDocument/2006/relationships/vmlDrawing" Target="../drawings/vmlDrawing6.v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2.xml"/><Relationship Id="rId4" Type="http://schemas.microsoft.com/office/2017/10/relationships/threadedComment" Target="../threadedComments/threadedComment2.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s://adres.pensemos.com/suiteve/pln/pln;jsessionid=C65A5904639725AFBCDC12EEA71540A2?soa=40&amp;mdl=pln&amp;float=t&amp;plnId=213&amp;id=26037" TargetMode="External"/><Relationship Id="rId6" Type="http://schemas.microsoft.com/office/2017/10/relationships/threadedComment" Target="../threadedComments/threadedComment3.xm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3963DD-1589-4DDD-8884-1A2B66A9D3BA}">
  <dimension ref="A2:AA40"/>
  <sheetViews>
    <sheetView showGridLines="0" workbookViewId="0">
      <selection sqref="A1:XFD1048576"/>
    </sheetView>
  </sheetViews>
  <sheetFormatPr baseColWidth="10" defaultColWidth="11" defaultRowHeight="15" x14ac:dyDescent="0.25"/>
  <cols>
    <col min="1" max="16384" width="11" style="11"/>
  </cols>
  <sheetData>
    <row r="2" spans="1:27" x14ac:dyDescent="0.25">
      <c r="A2" s="12" t="s">
        <v>0</v>
      </c>
      <c r="B2" s="11" t="s">
        <v>1</v>
      </c>
      <c r="C2" s="11" t="s">
        <v>2</v>
      </c>
      <c r="D2" s="11" t="s">
        <v>3</v>
      </c>
      <c r="E2" s="11" t="s">
        <v>4</v>
      </c>
      <c r="F2" s="11" t="s">
        <v>5</v>
      </c>
      <c r="G2" s="11" t="s">
        <v>6</v>
      </c>
      <c r="H2" s="11" t="s">
        <v>7</v>
      </c>
      <c r="I2" s="11" t="s">
        <v>8</v>
      </c>
      <c r="J2" s="11" t="s">
        <v>9</v>
      </c>
      <c r="K2" s="11" t="s">
        <v>10</v>
      </c>
      <c r="L2" s="11" t="s">
        <v>11</v>
      </c>
      <c r="M2" s="11" t="s">
        <v>12</v>
      </c>
      <c r="N2" s="11" t="s">
        <v>13</v>
      </c>
      <c r="O2" s="11" t="s">
        <v>14</v>
      </c>
      <c r="P2" s="11" t="s">
        <v>15</v>
      </c>
      <c r="Q2" s="11" t="s">
        <v>16</v>
      </c>
      <c r="R2" s="11" t="s">
        <v>17</v>
      </c>
      <c r="S2" s="11" t="s">
        <v>18</v>
      </c>
      <c r="T2" s="11" t="s">
        <v>19</v>
      </c>
      <c r="U2" s="11" t="s">
        <v>20</v>
      </c>
      <c r="V2" s="11" t="s">
        <v>21</v>
      </c>
      <c r="W2" s="11" t="s">
        <v>22</v>
      </c>
      <c r="X2" s="11" t="s">
        <v>23</v>
      </c>
      <c r="Y2" s="11" t="s">
        <v>24</v>
      </c>
      <c r="Z2" s="11" t="s">
        <v>25</v>
      </c>
      <c r="AA2" s="11" t="s">
        <v>26</v>
      </c>
    </row>
    <row r="3" spans="1:27" x14ac:dyDescent="0.25">
      <c r="A3" s="12" t="s">
        <v>27</v>
      </c>
      <c r="B3" s="11" t="s">
        <v>28</v>
      </c>
      <c r="C3" s="11" t="s">
        <v>29</v>
      </c>
      <c r="D3" s="11" t="s">
        <v>30</v>
      </c>
      <c r="E3" s="11" t="s">
        <v>31</v>
      </c>
      <c r="F3" s="11" t="s">
        <v>32</v>
      </c>
      <c r="G3" s="11" t="s">
        <v>33</v>
      </c>
      <c r="H3" s="11" t="s">
        <v>34</v>
      </c>
      <c r="I3" s="11" t="s">
        <v>35</v>
      </c>
      <c r="J3" s="11" t="s">
        <v>36</v>
      </c>
      <c r="K3" s="11" t="s">
        <v>37</v>
      </c>
      <c r="L3" s="11" t="s">
        <v>38</v>
      </c>
      <c r="M3" s="11" t="s">
        <v>39</v>
      </c>
      <c r="N3" s="11" t="s">
        <v>40</v>
      </c>
      <c r="O3" s="11" t="s">
        <v>41</v>
      </c>
      <c r="P3" s="11" t="s">
        <v>42</v>
      </c>
      <c r="Q3" s="11" t="s">
        <v>43</v>
      </c>
      <c r="R3" s="11" t="s">
        <v>44</v>
      </c>
      <c r="S3" s="11" t="s">
        <v>45</v>
      </c>
      <c r="T3" s="11" t="s">
        <v>46</v>
      </c>
      <c r="U3" s="11" t="s">
        <v>47</v>
      </c>
      <c r="V3" s="11" t="s">
        <v>48</v>
      </c>
      <c r="W3" s="11" t="s">
        <v>49</v>
      </c>
    </row>
    <row r="4" spans="1:27" x14ac:dyDescent="0.25">
      <c r="A4" s="12" t="s">
        <v>50</v>
      </c>
      <c r="B4" s="11" t="s">
        <v>51</v>
      </c>
      <c r="C4" s="11" t="s">
        <v>52</v>
      </c>
      <c r="D4" s="11" t="s">
        <v>53</v>
      </c>
      <c r="E4" s="11" t="s">
        <v>54</v>
      </c>
      <c r="F4" s="11" t="s">
        <v>55</v>
      </c>
      <c r="G4" s="11" t="s">
        <v>56</v>
      </c>
      <c r="H4" s="11" t="s">
        <v>57</v>
      </c>
      <c r="I4" s="11" t="s">
        <v>58</v>
      </c>
      <c r="J4" s="11" t="s">
        <v>59</v>
      </c>
      <c r="K4" s="11" t="s">
        <v>60</v>
      </c>
      <c r="L4" s="11" t="s">
        <v>61</v>
      </c>
      <c r="M4" s="11" t="s">
        <v>62</v>
      </c>
      <c r="N4" s="11" t="s">
        <v>63</v>
      </c>
      <c r="O4" s="11" t="s">
        <v>64</v>
      </c>
      <c r="P4" s="11" t="s">
        <v>65</v>
      </c>
      <c r="Q4" s="11" t="s">
        <v>66</v>
      </c>
      <c r="R4" s="11" t="s">
        <v>67</v>
      </c>
      <c r="S4" s="11" t="s">
        <v>68</v>
      </c>
      <c r="T4" s="11" t="s">
        <v>69</v>
      </c>
      <c r="U4" s="11" t="s">
        <v>70</v>
      </c>
      <c r="V4" s="11" t="s">
        <v>71</v>
      </c>
    </row>
    <row r="5" spans="1:27" x14ac:dyDescent="0.25">
      <c r="A5" s="12" t="s">
        <v>72</v>
      </c>
      <c r="B5" s="11" t="s">
        <v>73</v>
      </c>
      <c r="C5" s="11" t="s">
        <v>74</v>
      </c>
      <c r="D5" s="11" t="s">
        <v>75</v>
      </c>
      <c r="E5" s="11" t="s">
        <v>76</v>
      </c>
      <c r="F5" s="11" t="s">
        <v>77</v>
      </c>
      <c r="G5" s="11" t="s">
        <v>78</v>
      </c>
      <c r="H5" s="11" t="s">
        <v>79</v>
      </c>
      <c r="I5" s="11" t="s">
        <v>80</v>
      </c>
      <c r="J5" s="11" t="s">
        <v>81</v>
      </c>
      <c r="K5" s="11" t="s">
        <v>82</v>
      </c>
      <c r="L5" s="11" t="s">
        <v>83</v>
      </c>
    </row>
    <row r="6" spans="1:27" x14ac:dyDescent="0.25">
      <c r="A6" s="12" t="s">
        <v>84</v>
      </c>
      <c r="B6" s="11" t="s">
        <v>85</v>
      </c>
      <c r="C6" s="11" t="s">
        <v>86</v>
      </c>
      <c r="D6" s="11" t="s">
        <v>87</v>
      </c>
      <c r="E6" s="11" t="s">
        <v>88</v>
      </c>
      <c r="F6" s="11" t="s">
        <v>89</v>
      </c>
      <c r="G6" s="11" t="s">
        <v>90</v>
      </c>
      <c r="H6" s="11" t="s">
        <v>91</v>
      </c>
      <c r="I6" s="11" t="s">
        <v>92</v>
      </c>
      <c r="J6" s="11" t="s">
        <v>93</v>
      </c>
      <c r="K6" s="11" t="s">
        <v>94</v>
      </c>
      <c r="L6" s="11" t="s">
        <v>95</v>
      </c>
      <c r="M6" s="11" t="s">
        <v>96</v>
      </c>
      <c r="N6" s="11" t="s">
        <v>97</v>
      </c>
      <c r="O6" s="11" t="s">
        <v>98</v>
      </c>
    </row>
    <row r="7" spans="1:27" x14ac:dyDescent="0.25">
      <c r="A7" s="12" t="s">
        <v>99</v>
      </c>
      <c r="B7" s="11" t="s">
        <v>100</v>
      </c>
      <c r="C7" s="11" t="s">
        <v>101</v>
      </c>
      <c r="D7" s="11" t="s">
        <v>102</v>
      </c>
      <c r="E7" s="11" t="s">
        <v>103</v>
      </c>
      <c r="F7" s="11" t="s">
        <v>104</v>
      </c>
      <c r="G7" s="11" t="s">
        <v>105</v>
      </c>
      <c r="H7" s="11" t="s">
        <v>106</v>
      </c>
      <c r="I7" s="11" t="s">
        <v>107</v>
      </c>
      <c r="J7" s="11" t="s">
        <v>108</v>
      </c>
      <c r="K7" s="11" t="s">
        <v>109</v>
      </c>
      <c r="L7" s="11" t="s">
        <v>110</v>
      </c>
      <c r="M7" s="11" t="s">
        <v>111</v>
      </c>
      <c r="N7" s="11" t="s">
        <v>112</v>
      </c>
      <c r="O7" s="11" t="s">
        <v>113</v>
      </c>
      <c r="P7" s="11" t="s">
        <v>114</v>
      </c>
      <c r="Q7" s="11" t="s">
        <v>115</v>
      </c>
      <c r="R7" s="11" t="s">
        <v>116</v>
      </c>
      <c r="S7" s="11" t="s">
        <v>117</v>
      </c>
      <c r="T7" s="11" t="s">
        <v>118</v>
      </c>
    </row>
    <row r="8" spans="1:27" x14ac:dyDescent="0.25">
      <c r="A8" s="12" t="s">
        <v>119</v>
      </c>
      <c r="B8" s="11" t="s">
        <v>120</v>
      </c>
      <c r="C8" s="11" t="s">
        <v>121</v>
      </c>
      <c r="D8" s="11" t="s">
        <v>122</v>
      </c>
      <c r="E8" s="11" t="s">
        <v>123</v>
      </c>
      <c r="F8" s="11" t="s">
        <v>124</v>
      </c>
      <c r="G8" s="11" t="s">
        <v>125</v>
      </c>
      <c r="H8" s="11" t="s">
        <v>126</v>
      </c>
      <c r="I8" s="11" t="s">
        <v>127</v>
      </c>
      <c r="J8" s="11" t="s">
        <v>128</v>
      </c>
      <c r="K8" s="11" t="s">
        <v>129</v>
      </c>
      <c r="L8" s="11" t="s">
        <v>130</v>
      </c>
      <c r="M8" s="11" t="s">
        <v>131</v>
      </c>
      <c r="N8" s="11" t="s">
        <v>132</v>
      </c>
    </row>
    <row r="9" spans="1:27" x14ac:dyDescent="0.25">
      <c r="A9" s="12" t="s">
        <v>133</v>
      </c>
      <c r="B9" s="11" t="s">
        <v>134</v>
      </c>
      <c r="C9" s="11" t="s">
        <v>135</v>
      </c>
      <c r="D9" s="11" t="s">
        <v>136</v>
      </c>
      <c r="E9" s="11" t="s">
        <v>137</v>
      </c>
      <c r="F9" s="11" t="s">
        <v>138</v>
      </c>
      <c r="G9" s="11" t="s">
        <v>139</v>
      </c>
      <c r="H9" s="11" t="s">
        <v>140</v>
      </c>
      <c r="I9" s="11" t="s">
        <v>141</v>
      </c>
      <c r="J9" s="11" t="s">
        <v>142</v>
      </c>
      <c r="K9" s="11" t="s">
        <v>143</v>
      </c>
      <c r="L9" s="11" t="s">
        <v>144</v>
      </c>
      <c r="M9" s="11" t="s">
        <v>145</v>
      </c>
      <c r="N9" s="11" t="s">
        <v>146</v>
      </c>
      <c r="O9" s="11" t="s">
        <v>147</v>
      </c>
      <c r="P9" s="11" t="s">
        <v>148</v>
      </c>
      <c r="Q9" s="11" t="s">
        <v>149</v>
      </c>
      <c r="R9" s="11" t="s">
        <v>150</v>
      </c>
      <c r="S9" s="11" t="s">
        <v>151</v>
      </c>
      <c r="T9" s="11" t="s">
        <v>152</v>
      </c>
      <c r="U9" s="11" t="s">
        <v>153</v>
      </c>
      <c r="V9" s="11" t="s">
        <v>154</v>
      </c>
      <c r="W9" s="11" t="s">
        <v>155</v>
      </c>
      <c r="X9" s="11" t="s">
        <v>156</v>
      </c>
    </row>
    <row r="14" spans="1:27" x14ac:dyDescent="0.25">
      <c r="B14" s="16" t="s">
        <v>0</v>
      </c>
      <c r="C14" s="16" t="s">
        <v>27</v>
      </c>
      <c r="D14" s="16" t="s">
        <v>50</v>
      </c>
      <c r="E14" s="16" t="s">
        <v>72</v>
      </c>
      <c r="F14" s="16" t="s">
        <v>84</v>
      </c>
      <c r="G14" s="16" t="s">
        <v>99</v>
      </c>
      <c r="H14" s="16" t="s">
        <v>119</v>
      </c>
      <c r="I14" s="16" t="s">
        <v>133</v>
      </c>
      <c r="J14" s="17"/>
    </row>
    <row r="15" spans="1:27" x14ac:dyDescent="0.25">
      <c r="B15" s="17" t="s">
        <v>1</v>
      </c>
      <c r="C15" s="17" t="s">
        <v>28</v>
      </c>
      <c r="D15" s="17" t="s">
        <v>51</v>
      </c>
      <c r="E15" s="17" t="s">
        <v>73</v>
      </c>
      <c r="F15" s="17" t="s">
        <v>85</v>
      </c>
      <c r="G15" s="17" t="s">
        <v>100</v>
      </c>
      <c r="H15" s="17" t="s">
        <v>120</v>
      </c>
      <c r="I15" s="17" t="s">
        <v>134</v>
      </c>
      <c r="J15" s="17"/>
    </row>
    <row r="16" spans="1:27" x14ac:dyDescent="0.25">
      <c r="B16" s="17" t="s">
        <v>2</v>
      </c>
      <c r="C16" s="17" t="s">
        <v>29</v>
      </c>
      <c r="D16" s="17" t="s">
        <v>52</v>
      </c>
      <c r="E16" s="17" t="s">
        <v>74</v>
      </c>
      <c r="F16" s="17" t="s">
        <v>86</v>
      </c>
      <c r="G16" s="17" t="s">
        <v>101</v>
      </c>
      <c r="H16" s="17" t="s">
        <v>121</v>
      </c>
      <c r="I16" s="17" t="s">
        <v>135</v>
      </c>
      <c r="J16" s="17"/>
    </row>
    <row r="17" spans="2:10" x14ac:dyDescent="0.25">
      <c r="B17" s="17" t="s">
        <v>3</v>
      </c>
      <c r="C17" s="17" t="s">
        <v>30</v>
      </c>
      <c r="D17" s="17" t="s">
        <v>53</v>
      </c>
      <c r="E17" s="17" t="s">
        <v>75</v>
      </c>
      <c r="F17" s="17" t="s">
        <v>87</v>
      </c>
      <c r="G17" s="17" t="s">
        <v>102</v>
      </c>
      <c r="H17" s="17" t="s">
        <v>122</v>
      </c>
      <c r="I17" s="17" t="s">
        <v>136</v>
      </c>
      <c r="J17" s="17"/>
    </row>
    <row r="18" spans="2:10" x14ac:dyDescent="0.25">
      <c r="B18" s="17" t="s">
        <v>4</v>
      </c>
      <c r="C18" s="17" t="s">
        <v>31</v>
      </c>
      <c r="D18" s="17" t="s">
        <v>54</v>
      </c>
      <c r="E18" s="17" t="s">
        <v>76</v>
      </c>
      <c r="F18" s="17" t="s">
        <v>88</v>
      </c>
      <c r="G18" s="17" t="s">
        <v>103</v>
      </c>
      <c r="H18" s="17" t="s">
        <v>123</v>
      </c>
      <c r="I18" s="17" t="s">
        <v>137</v>
      </c>
      <c r="J18" s="17"/>
    </row>
    <row r="19" spans="2:10" x14ac:dyDescent="0.25">
      <c r="B19" s="17" t="s">
        <v>5</v>
      </c>
      <c r="C19" s="17" t="s">
        <v>32</v>
      </c>
      <c r="D19" s="17" t="s">
        <v>55</v>
      </c>
      <c r="E19" s="17" t="s">
        <v>77</v>
      </c>
      <c r="F19" s="17" t="s">
        <v>89</v>
      </c>
      <c r="G19" s="17" t="s">
        <v>104</v>
      </c>
      <c r="H19" s="17" t="s">
        <v>124</v>
      </c>
      <c r="I19" s="17" t="s">
        <v>138</v>
      </c>
      <c r="J19" s="17"/>
    </row>
    <row r="20" spans="2:10" x14ac:dyDescent="0.25">
      <c r="B20" s="17" t="s">
        <v>6</v>
      </c>
      <c r="C20" s="17" t="s">
        <v>33</v>
      </c>
      <c r="D20" s="17" t="s">
        <v>56</v>
      </c>
      <c r="E20" s="17" t="s">
        <v>78</v>
      </c>
      <c r="F20" s="17" t="s">
        <v>90</v>
      </c>
      <c r="G20" s="17" t="s">
        <v>105</v>
      </c>
      <c r="H20" s="17" t="s">
        <v>125</v>
      </c>
      <c r="I20" s="17" t="s">
        <v>139</v>
      </c>
      <c r="J20" s="17"/>
    </row>
    <row r="21" spans="2:10" x14ac:dyDescent="0.25">
      <c r="B21" s="17" t="s">
        <v>7</v>
      </c>
      <c r="C21" s="17" t="s">
        <v>34</v>
      </c>
      <c r="D21" s="17" t="s">
        <v>57</v>
      </c>
      <c r="E21" s="17" t="s">
        <v>79</v>
      </c>
      <c r="F21" s="17" t="s">
        <v>91</v>
      </c>
      <c r="G21" s="17" t="s">
        <v>106</v>
      </c>
      <c r="H21" s="17" t="s">
        <v>126</v>
      </c>
      <c r="I21" s="17" t="s">
        <v>140</v>
      </c>
      <c r="J21" s="17"/>
    </row>
    <row r="22" spans="2:10" x14ac:dyDescent="0.25">
      <c r="B22" s="17" t="s">
        <v>8</v>
      </c>
      <c r="C22" s="17" t="s">
        <v>35</v>
      </c>
      <c r="D22" s="17" t="s">
        <v>58</v>
      </c>
      <c r="E22" s="17" t="s">
        <v>80</v>
      </c>
      <c r="F22" s="17" t="s">
        <v>92</v>
      </c>
      <c r="G22" s="17" t="s">
        <v>107</v>
      </c>
      <c r="H22" s="17" t="s">
        <v>127</v>
      </c>
      <c r="I22" s="17" t="s">
        <v>141</v>
      </c>
      <c r="J22" s="17"/>
    </row>
    <row r="23" spans="2:10" x14ac:dyDescent="0.25">
      <c r="B23" s="17" t="s">
        <v>9</v>
      </c>
      <c r="C23" s="17" t="s">
        <v>36</v>
      </c>
      <c r="D23" s="17" t="s">
        <v>59</v>
      </c>
      <c r="E23" s="17" t="s">
        <v>81</v>
      </c>
      <c r="F23" s="17" t="s">
        <v>93</v>
      </c>
      <c r="G23" s="17" t="s">
        <v>108</v>
      </c>
      <c r="H23" s="17" t="s">
        <v>128</v>
      </c>
      <c r="I23" s="17" t="s">
        <v>142</v>
      </c>
      <c r="J23" s="17"/>
    </row>
    <row r="24" spans="2:10" x14ac:dyDescent="0.25">
      <c r="B24" s="17" t="s">
        <v>10</v>
      </c>
      <c r="C24" s="17" t="s">
        <v>37</v>
      </c>
      <c r="D24" s="17" t="s">
        <v>60</v>
      </c>
      <c r="E24" s="17" t="s">
        <v>82</v>
      </c>
      <c r="F24" s="17" t="s">
        <v>94</v>
      </c>
      <c r="G24" s="17" t="s">
        <v>109</v>
      </c>
      <c r="H24" s="17" t="s">
        <v>129</v>
      </c>
      <c r="I24" s="17" t="s">
        <v>143</v>
      </c>
      <c r="J24" s="17"/>
    </row>
    <row r="25" spans="2:10" x14ac:dyDescent="0.25">
      <c r="B25" s="17" t="s">
        <v>11</v>
      </c>
      <c r="C25" s="17" t="s">
        <v>38</v>
      </c>
      <c r="D25" s="17" t="s">
        <v>61</v>
      </c>
      <c r="E25" s="17" t="s">
        <v>83</v>
      </c>
      <c r="F25" s="17" t="s">
        <v>95</v>
      </c>
      <c r="G25" s="17" t="s">
        <v>110</v>
      </c>
      <c r="H25" s="17" t="s">
        <v>130</v>
      </c>
      <c r="I25" s="17" t="s">
        <v>144</v>
      </c>
      <c r="J25" s="17"/>
    </row>
    <row r="26" spans="2:10" x14ac:dyDescent="0.25">
      <c r="B26" s="17" t="s">
        <v>12</v>
      </c>
      <c r="C26" s="17" t="s">
        <v>39</v>
      </c>
      <c r="D26" s="17" t="s">
        <v>62</v>
      </c>
      <c r="E26" s="17"/>
      <c r="F26" s="17" t="s">
        <v>96</v>
      </c>
      <c r="G26" s="17" t="s">
        <v>111</v>
      </c>
      <c r="H26" s="17" t="s">
        <v>131</v>
      </c>
      <c r="I26" s="17" t="s">
        <v>145</v>
      </c>
      <c r="J26" s="17"/>
    </row>
    <row r="27" spans="2:10" x14ac:dyDescent="0.25">
      <c r="B27" s="17" t="s">
        <v>13</v>
      </c>
      <c r="C27" s="17" t="s">
        <v>40</v>
      </c>
      <c r="D27" s="17" t="s">
        <v>63</v>
      </c>
      <c r="E27" s="17"/>
      <c r="F27" s="17" t="s">
        <v>97</v>
      </c>
      <c r="G27" s="17" t="s">
        <v>112</v>
      </c>
      <c r="H27" s="17" t="s">
        <v>132</v>
      </c>
      <c r="I27" s="17" t="s">
        <v>146</v>
      </c>
      <c r="J27" s="17"/>
    </row>
    <row r="28" spans="2:10" x14ac:dyDescent="0.25">
      <c r="B28" s="17" t="s">
        <v>14</v>
      </c>
      <c r="C28" s="17" t="s">
        <v>41</v>
      </c>
      <c r="D28" s="17" t="s">
        <v>64</v>
      </c>
      <c r="E28" s="17"/>
      <c r="F28" s="17" t="s">
        <v>98</v>
      </c>
      <c r="G28" s="17" t="s">
        <v>113</v>
      </c>
      <c r="H28" s="17"/>
      <c r="I28" s="17" t="s">
        <v>147</v>
      </c>
      <c r="J28" s="17"/>
    </row>
    <row r="29" spans="2:10" x14ac:dyDescent="0.25">
      <c r="B29" s="17" t="s">
        <v>15</v>
      </c>
      <c r="C29" s="17" t="s">
        <v>42</v>
      </c>
      <c r="D29" s="17" t="s">
        <v>65</v>
      </c>
      <c r="E29" s="17"/>
      <c r="F29" s="17"/>
      <c r="G29" s="17" t="s">
        <v>114</v>
      </c>
      <c r="H29" s="17"/>
      <c r="I29" s="17" t="s">
        <v>148</v>
      </c>
      <c r="J29" s="17"/>
    </row>
    <row r="30" spans="2:10" x14ac:dyDescent="0.25">
      <c r="B30" s="17" t="s">
        <v>16</v>
      </c>
      <c r="C30" s="17" t="s">
        <v>43</v>
      </c>
      <c r="D30" s="17" t="s">
        <v>66</v>
      </c>
      <c r="E30" s="17"/>
      <c r="F30" s="17"/>
      <c r="G30" s="17" t="s">
        <v>115</v>
      </c>
      <c r="H30" s="17"/>
      <c r="I30" s="17" t="s">
        <v>149</v>
      </c>
      <c r="J30" s="17"/>
    </row>
    <row r="31" spans="2:10" x14ac:dyDescent="0.25">
      <c r="B31" s="17" t="s">
        <v>17</v>
      </c>
      <c r="C31" s="17" t="s">
        <v>44</v>
      </c>
      <c r="D31" s="17" t="s">
        <v>67</v>
      </c>
      <c r="E31" s="17"/>
      <c r="F31" s="17"/>
      <c r="G31" s="17" t="s">
        <v>116</v>
      </c>
      <c r="H31" s="17"/>
      <c r="I31" s="17" t="s">
        <v>150</v>
      </c>
      <c r="J31" s="17"/>
    </row>
    <row r="32" spans="2:10" x14ac:dyDescent="0.25">
      <c r="B32" s="17" t="s">
        <v>18</v>
      </c>
      <c r="C32" s="17" t="s">
        <v>45</v>
      </c>
      <c r="D32" s="17" t="s">
        <v>68</v>
      </c>
      <c r="E32" s="17"/>
      <c r="F32" s="17"/>
      <c r="G32" s="17" t="s">
        <v>117</v>
      </c>
      <c r="H32" s="17"/>
      <c r="I32" s="17" t="s">
        <v>151</v>
      </c>
      <c r="J32" s="17"/>
    </row>
    <row r="33" spans="2:10" x14ac:dyDescent="0.25">
      <c r="B33" s="17" t="s">
        <v>19</v>
      </c>
      <c r="C33" s="17" t="s">
        <v>46</v>
      </c>
      <c r="D33" s="17" t="s">
        <v>69</v>
      </c>
      <c r="E33" s="17"/>
      <c r="F33" s="17"/>
      <c r="G33" s="17" t="s">
        <v>118</v>
      </c>
      <c r="H33" s="17"/>
      <c r="I33" s="17" t="s">
        <v>152</v>
      </c>
      <c r="J33" s="17"/>
    </row>
    <row r="34" spans="2:10" x14ac:dyDescent="0.25">
      <c r="B34" s="17" t="s">
        <v>20</v>
      </c>
      <c r="C34" s="17" t="s">
        <v>47</v>
      </c>
      <c r="D34" s="17" t="s">
        <v>70</v>
      </c>
      <c r="E34" s="17"/>
      <c r="F34" s="17"/>
      <c r="G34" s="17"/>
      <c r="H34" s="17"/>
      <c r="I34" s="17" t="s">
        <v>153</v>
      </c>
      <c r="J34" s="17"/>
    </row>
    <row r="35" spans="2:10" x14ac:dyDescent="0.25">
      <c r="B35" s="17" t="s">
        <v>21</v>
      </c>
      <c r="C35" s="17" t="s">
        <v>48</v>
      </c>
      <c r="D35" s="17" t="s">
        <v>71</v>
      </c>
      <c r="E35" s="17"/>
      <c r="F35" s="17"/>
      <c r="G35" s="17"/>
      <c r="H35" s="17"/>
      <c r="I35" s="17" t="s">
        <v>154</v>
      </c>
      <c r="J35" s="17"/>
    </row>
    <row r="36" spans="2:10" x14ac:dyDescent="0.25">
      <c r="B36" s="17" t="s">
        <v>22</v>
      </c>
      <c r="C36" s="17" t="s">
        <v>49</v>
      </c>
      <c r="D36" s="17"/>
      <c r="E36" s="17"/>
      <c r="F36" s="17"/>
      <c r="G36" s="17"/>
      <c r="H36" s="17"/>
      <c r="I36" s="17" t="s">
        <v>155</v>
      </c>
      <c r="J36" s="17"/>
    </row>
    <row r="37" spans="2:10" x14ac:dyDescent="0.25">
      <c r="B37" s="17" t="s">
        <v>23</v>
      </c>
      <c r="C37" s="17"/>
      <c r="D37" s="17"/>
      <c r="E37" s="17"/>
      <c r="F37" s="17"/>
      <c r="G37" s="17"/>
      <c r="H37" s="17"/>
      <c r="I37" s="17" t="s">
        <v>156</v>
      </c>
      <c r="J37" s="17"/>
    </row>
    <row r="38" spans="2:10" x14ac:dyDescent="0.25">
      <c r="B38" s="17" t="s">
        <v>24</v>
      </c>
      <c r="C38" s="17"/>
      <c r="D38" s="17"/>
      <c r="E38" s="17"/>
      <c r="F38" s="17"/>
      <c r="G38" s="17"/>
      <c r="H38" s="17"/>
      <c r="I38" s="17"/>
      <c r="J38" s="17"/>
    </row>
    <row r="39" spans="2:10" x14ac:dyDescent="0.25">
      <c r="B39" s="17" t="s">
        <v>25</v>
      </c>
      <c r="C39" s="17"/>
      <c r="D39" s="17"/>
      <c r="E39" s="17"/>
      <c r="F39" s="17"/>
      <c r="G39" s="17"/>
      <c r="H39" s="17"/>
      <c r="I39" s="17"/>
      <c r="J39" s="17"/>
    </row>
    <row r="40" spans="2:10" x14ac:dyDescent="0.25">
      <c r="B40" s="17" t="s">
        <v>26</v>
      </c>
      <c r="C40" s="17"/>
      <c r="D40" s="17"/>
      <c r="E40" s="17"/>
      <c r="F40" s="17"/>
      <c r="G40" s="17"/>
      <c r="H40" s="17"/>
      <c r="I40" s="17"/>
      <c r="J40" s="17"/>
    </row>
  </sheetData>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83E427-359E-4721-B8C0-E2E93CA30EB6}">
  <sheetPr filterMode="1"/>
  <dimension ref="A1:AL338"/>
  <sheetViews>
    <sheetView showGridLines="0" topLeftCell="B1" zoomScale="70" zoomScaleNormal="70" workbookViewId="0">
      <pane ySplit="9" topLeftCell="A108" activePane="bottomLeft" state="frozen"/>
      <selection activeCell="B1" sqref="B1"/>
      <selection pane="bottomLeft" activeCell="V169" sqref="V169"/>
    </sheetView>
  </sheetViews>
  <sheetFormatPr baseColWidth="10" defaultColWidth="10" defaultRowHeight="14.25" x14ac:dyDescent="0.2"/>
  <cols>
    <col min="1" max="1" width="9.75" style="30" hidden="1" customWidth="1"/>
    <col min="2" max="2" width="28.5" style="30" customWidth="1"/>
    <col min="3" max="3" width="30.75" style="30" customWidth="1"/>
    <col min="4" max="5" width="35" style="30" customWidth="1"/>
    <col min="6" max="6" width="32.75" style="30" customWidth="1"/>
    <col min="7" max="7" width="32.75" style="30" hidden="1" customWidth="1"/>
    <col min="8" max="12" width="24.125" style="30" customWidth="1"/>
    <col min="13" max="13" width="34.75" style="30" customWidth="1"/>
    <col min="14" max="14" width="47.625" style="30" customWidth="1"/>
    <col min="15" max="15" width="22.625" style="30" customWidth="1"/>
    <col min="16" max="16" width="17.75" style="30" customWidth="1"/>
    <col min="17" max="18" width="21.375" style="30" customWidth="1"/>
    <col min="19" max="19" width="11.75" style="30" customWidth="1"/>
    <col min="20" max="20" width="11.625" style="30" customWidth="1"/>
    <col min="21" max="21" width="20.875" style="30" customWidth="1"/>
    <col min="22" max="22" width="18.125" style="30" customWidth="1"/>
    <col min="23" max="23" width="14.625" style="31" customWidth="1"/>
    <col min="24" max="24" width="14.625" style="30" hidden="1" customWidth="1"/>
    <col min="25" max="30" width="18.125" style="30" customWidth="1"/>
    <col min="31" max="34" width="18.125" style="31" customWidth="1"/>
    <col min="35" max="35" width="18.125" style="30" customWidth="1"/>
    <col min="36" max="36" width="22.25" style="30" customWidth="1"/>
    <col min="37" max="37" width="23" style="30" customWidth="1"/>
    <col min="38" max="38" width="17.125" style="30" customWidth="1"/>
    <col min="39" max="16384" width="10" style="30"/>
  </cols>
  <sheetData>
    <row r="1" spans="1:38" hidden="1" x14ac:dyDescent="0.2">
      <c r="W1" s="30"/>
    </row>
    <row r="2" spans="1:38" ht="26.25" hidden="1" customHeight="1" x14ac:dyDescent="0.2">
      <c r="B2" s="592"/>
      <c r="C2" s="596" t="s">
        <v>157</v>
      </c>
      <c r="D2" s="598" t="s">
        <v>158</v>
      </c>
      <c r="E2" s="599"/>
      <c r="F2" s="599"/>
      <c r="G2" s="599"/>
      <c r="H2" s="599"/>
      <c r="I2" s="599"/>
      <c r="J2" s="599"/>
      <c r="K2" s="599"/>
      <c r="L2" s="599"/>
      <c r="M2" s="599"/>
      <c r="N2" s="599"/>
      <c r="O2" s="599"/>
      <c r="P2" s="599"/>
      <c r="Q2" s="599"/>
      <c r="R2" s="599"/>
      <c r="S2" s="599"/>
      <c r="T2" s="599"/>
      <c r="U2" s="599"/>
      <c r="V2" s="599"/>
      <c r="W2" s="599"/>
      <c r="X2" s="599"/>
      <c r="Y2" s="599"/>
      <c r="Z2" s="599"/>
      <c r="AA2" s="599"/>
      <c r="AB2" s="599"/>
      <c r="AC2" s="599"/>
      <c r="AD2" s="599"/>
      <c r="AE2" s="599"/>
      <c r="AF2" s="599"/>
      <c r="AG2" s="599"/>
      <c r="AH2" s="599"/>
      <c r="AI2" s="599"/>
      <c r="AJ2" s="600"/>
      <c r="AK2" s="32" t="s">
        <v>159</v>
      </c>
      <c r="AL2" s="33" t="s">
        <v>160</v>
      </c>
    </row>
    <row r="3" spans="1:38" ht="22.5" hidden="1" customHeight="1" x14ac:dyDescent="0.2">
      <c r="B3" s="593"/>
      <c r="C3" s="597"/>
      <c r="D3" s="601"/>
      <c r="E3" s="602"/>
      <c r="F3" s="602"/>
      <c r="G3" s="602"/>
      <c r="H3" s="602"/>
      <c r="I3" s="602"/>
      <c r="J3" s="602"/>
      <c r="K3" s="602"/>
      <c r="L3" s="602"/>
      <c r="M3" s="602"/>
      <c r="N3" s="602"/>
      <c r="O3" s="602"/>
      <c r="P3" s="602"/>
      <c r="Q3" s="602"/>
      <c r="R3" s="602"/>
      <c r="S3" s="602"/>
      <c r="T3" s="602"/>
      <c r="U3" s="602"/>
      <c r="V3" s="602"/>
      <c r="W3" s="602"/>
      <c r="X3" s="602"/>
      <c r="Y3" s="602"/>
      <c r="Z3" s="602"/>
      <c r="AA3" s="602"/>
      <c r="AB3" s="602"/>
      <c r="AC3" s="602"/>
      <c r="AD3" s="602"/>
      <c r="AE3" s="602"/>
      <c r="AF3" s="602"/>
      <c r="AG3" s="602"/>
      <c r="AH3" s="602"/>
      <c r="AI3" s="602"/>
      <c r="AJ3" s="603"/>
      <c r="AK3" s="34" t="s">
        <v>161</v>
      </c>
      <c r="AL3" s="35">
        <v>6</v>
      </c>
    </row>
    <row r="4" spans="1:38" ht="22.5" hidden="1" customHeight="1" x14ac:dyDescent="0.2">
      <c r="B4" s="594"/>
      <c r="C4" s="604" t="s">
        <v>162</v>
      </c>
      <c r="D4" s="606" t="s">
        <v>163</v>
      </c>
      <c r="E4" s="607"/>
      <c r="F4" s="607"/>
      <c r="G4" s="607"/>
      <c r="H4" s="607"/>
      <c r="I4" s="607"/>
      <c r="J4" s="607"/>
      <c r="K4" s="607"/>
      <c r="L4" s="607"/>
      <c r="M4" s="607"/>
      <c r="N4" s="607"/>
      <c r="O4" s="607"/>
      <c r="P4" s="607"/>
      <c r="Q4" s="607"/>
      <c r="R4" s="607"/>
      <c r="S4" s="607"/>
      <c r="T4" s="607"/>
      <c r="U4" s="607"/>
      <c r="V4" s="607"/>
      <c r="W4" s="607"/>
      <c r="X4" s="607"/>
      <c r="Y4" s="607"/>
      <c r="Z4" s="607"/>
      <c r="AA4" s="607"/>
      <c r="AB4" s="607"/>
      <c r="AC4" s="607"/>
      <c r="AD4" s="607"/>
      <c r="AE4" s="607"/>
      <c r="AF4" s="607"/>
      <c r="AG4" s="607"/>
      <c r="AH4" s="607"/>
      <c r="AI4" s="607"/>
      <c r="AJ4" s="608"/>
      <c r="AK4" s="34" t="s">
        <v>164</v>
      </c>
      <c r="AL4" s="36">
        <v>45208</v>
      </c>
    </row>
    <row r="5" spans="1:38" ht="21.75" hidden="1" customHeight="1" x14ac:dyDescent="0.2">
      <c r="B5" s="595"/>
      <c r="C5" s="605"/>
      <c r="D5" s="609"/>
      <c r="E5" s="610"/>
      <c r="F5" s="610"/>
      <c r="G5" s="610"/>
      <c r="H5" s="610"/>
      <c r="I5" s="610"/>
      <c r="J5" s="610"/>
      <c r="K5" s="610"/>
      <c r="L5" s="610"/>
      <c r="M5" s="610"/>
      <c r="N5" s="610"/>
      <c r="O5" s="610"/>
      <c r="P5" s="610"/>
      <c r="Q5" s="610"/>
      <c r="R5" s="610"/>
      <c r="S5" s="610"/>
      <c r="T5" s="610"/>
      <c r="U5" s="610"/>
      <c r="V5" s="610"/>
      <c r="W5" s="610"/>
      <c r="X5" s="610"/>
      <c r="Y5" s="610"/>
      <c r="Z5" s="610"/>
      <c r="AA5" s="610"/>
      <c r="AB5" s="610"/>
      <c r="AC5" s="610"/>
      <c r="AD5" s="610"/>
      <c r="AE5" s="610"/>
      <c r="AF5" s="610"/>
      <c r="AG5" s="610"/>
      <c r="AH5" s="610"/>
      <c r="AI5" s="610"/>
      <c r="AJ5" s="611"/>
      <c r="AK5" s="37" t="s">
        <v>165</v>
      </c>
      <c r="AL5" s="38" t="s">
        <v>166</v>
      </c>
    </row>
    <row r="6" spans="1:38" ht="10.5" hidden="1" customHeight="1" x14ac:dyDescent="0.2">
      <c r="W6" s="30"/>
    </row>
    <row r="7" spans="1:38" ht="8.25" hidden="1" customHeight="1" x14ac:dyDescent="0.2">
      <c r="W7" s="30"/>
    </row>
    <row r="8" spans="1:38" s="39" customFormat="1" ht="14.25" customHeight="1" x14ac:dyDescent="0.2">
      <c r="B8" s="588" t="s">
        <v>167</v>
      </c>
      <c r="C8" s="589" t="s">
        <v>168</v>
      </c>
      <c r="D8" s="589" t="s">
        <v>169</v>
      </c>
      <c r="E8" s="589" t="s">
        <v>170</v>
      </c>
      <c r="F8" s="589" t="s">
        <v>171</v>
      </c>
      <c r="G8" s="589" t="s">
        <v>1506</v>
      </c>
      <c r="H8" s="589" t="s">
        <v>172</v>
      </c>
      <c r="I8" s="614" t="s">
        <v>173</v>
      </c>
      <c r="J8" s="615"/>
      <c r="K8" s="615"/>
      <c r="L8" s="616"/>
      <c r="M8" s="589" t="s">
        <v>174</v>
      </c>
      <c r="N8" s="589" t="s">
        <v>175</v>
      </c>
      <c r="O8" s="589" t="s">
        <v>176</v>
      </c>
      <c r="P8" s="589" t="s">
        <v>177</v>
      </c>
      <c r="Q8" s="589" t="s">
        <v>178</v>
      </c>
      <c r="R8" s="620" t="s">
        <v>179</v>
      </c>
      <c r="S8" s="589" t="s">
        <v>180</v>
      </c>
      <c r="T8" s="612" t="s">
        <v>181</v>
      </c>
      <c r="U8" s="612" t="s">
        <v>182</v>
      </c>
      <c r="V8" s="612" t="s">
        <v>183</v>
      </c>
      <c r="W8" s="612" t="s">
        <v>184</v>
      </c>
      <c r="X8" s="612" t="s">
        <v>185</v>
      </c>
      <c r="Y8" s="621" t="s">
        <v>186</v>
      </c>
      <c r="Z8" s="622"/>
      <c r="AA8" s="622"/>
      <c r="AB8" s="622"/>
      <c r="AC8" s="623"/>
      <c r="AD8" s="621" t="s">
        <v>187</v>
      </c>
      <c r="AE8" s="622"/>
      <c r="AF8" s="622"/>
      <c r="AG8" s="622"/>
      <c r="AH8" s="622"/>
      <c r="AI8" s="623"/>
      <c r="AJ8" s="627" t="s">
        <v>188</v>
      </c>
      <c r="AK8" s="628"/>
      <c r="AL8" s="612" t="s">
        <v>189</v>
      </c>
    </row>
    <row r="9" spans="1:38" s="39" customFormat="1" ht="18" hidden="1" customHeight="1" x14ac:dyDescent="0.2">
      <c r="A9" s="41" t="s">
        <v>190</v>
      </c>
      <c r="B9" s="589"/>
      <c r="C9" s="590"/>
      <c r="D9" s="591"/>
      <c r="E9" s="591"/>
      <c r="F9" s="591"/>
      <c r="G9" s="591"/>
      <c r="H9" s="591"/>
      <c r="I9" s="617"/>
      <c r="J9" s="618"/>
      <c r="K9" s="618"/>
      <c r="L9" s="619"/>
      <c r="M9" s="591"/>
      <c r="N9" s="591"/>
      <c r="O9" s="591"/>
      <c r="P9" s="591"/>
      <c r="Q9" s="591"/>
      <c r="R9" s="612"/>
      <c r="S9" s="591"/>
      <c r="T9" s="613"/>
      <c r="U9" s="613"/>
      <c r="V9" s="613"/>
      <c r="W9" s="613"/>
      <c r="X9" s="613"/>
      <c r="Y9" s="624"/>
      <c r="Z9" s="625"/>
      <c r="AA9" s="625"/>
      <c r="AB9" s="625"/>
      <c r="AC9" s="626"/>
      <c r="AD9" s="624"/>
      <c r="AE9" s="625"/>
      <c r="AF9" s="625"/>
      <c r="AG9" s="625"/>
      <c r="AH9" s="625"/>
      <c r="AI9" s="626"/>
      <c r="AJ9" s="40" t="s">
        <v>191</v>
      </c>
      <c r="AK9" s="40" t="s">
        <v>192</v>
      </c>
      <c r="AL9" s="613"/>
    </row>
    <row r="10" spans="1:38" s="47" customFormat="1" ht="213.75" hidden="1" x14ac:dyDescent="0.2">
      <c r="A10" s="30"/>
      <c r="B10" s="42" t="s">
        <v>193</v>
      </c>
      <c r="C10" s="43" t="s">
        <v>194</v>
      </c>
      <c r="D10" s="42" t="s">
        <v>195</v>
      </c>
      <c r="E10" s="211" t="s">
        <v>196</v>
      </c>
      <c r="F10" s="211" t="s">
        <v>197</v>
      </c>
      <c r="G10" s="211"/>
      <c r="H10" s="42" t="s">
        <v>198</v>
      </c>
      <c r="I10" s="42" t="s">
        <v>199</v>
      </c>
      <c r="J10" s="42" t="s">
        <v>199</v>
      </c>
      <c r="K10" s="42" t="s">
        <v>199</v>
      </c>
      <c r="L10" s="42" t="s">
        <v>199</v>
      </c>
      <c r="M10" s="211" t="s">
        <v>200</v>
      </c>
      <c r="N10" s="42" t="s">
        <v>201</v>
      </c>
      <c r="O10" s="44" t="s">
        <v>202</v>
      </c>
      <c r="P10" s="42" t="s">
        <v>203</v>
      </c>
      <c r="Q10" s="42" t="s">
        <v>204</v>
      </c>
      <c r="R10" s="44" t="s">
        <v>72</v>
      </c>
      <c r="S10" s="45">
        <v>45292</v>
      </c>
      <c r="T10" s="29">
        <v>45380</v>
      </c>
      <c r="U10" s="44" t="s">
        <v>205</v>
      </c>
      <c r="V10" s="26"/>
      <c r="W10" s="42"/>
      <c r="X10" s="46">
        <v>0.1</v>
      </c>
      <c r="Y10" s="42" t="s">
        <v>207</v>
      </c>
      <c r="Z10" s="42" t="s">
        <v>208</v>
      </c>
      <c r="AA10" s="42" t="s">
        <v>199</v>
      </c>
      <c r="AB10" s="42" t="s">
        <v>199</v>
      </c>
      <c r="AC10" s="42" t="s">
        <v>199</v>
      </c>
      <c r="AD10" s="42" t="s">
        <v>209</v>
      </c>
      <c r="AE10" s="42" t="s">
        <v>199</v>
      </c>
      <c r="AF10" s="42" t="s">
        <v>199</v>
      </c>
      <c r="AG10" s="42" t="s">
        <v>199</v>
      </c>
      <c r="AH10" s="42" t="s">
        <v>199</v>
      </c>
      <c r="AI10" s="42" t="s">
        <v>199</v>
      </c>
      <c r="AJ10" s="42" t="s">
        <v>199</v>
      </c>
      <c r="AK10" s="42" t="s">
        <v>199</v>
      </c>
      <c r="AL10" s="44" t="s">
        <v>210</v>
      </c>
    </row>
    <row r="11" spans="1:38" s="213" customFormat="1" ht="213.75" hidden="1" x14ac:dyDescent="0.2">
      <c r="A11" s="212"/>
      <c r="B11" s="42" t="s">
        <v>193</v>
      </c>
      <c r="C11" s="43" t="s">
        <v>194</v>
      </c>
      <c r="D11" s="42" t="s">
        <v>195</v>
      </c>
      <c r="E11" s="211" t="s">
        <v>196</v>
      </c>
      <c r="F11" s="211" t="s">
        <v>197</v>
      </c>
      <c r="G11" s="211"/>
      <c r="H11" s="42" t="s">
        <v>198</v>
      </c>
      <c r="I11" s="42" t="s">
        <v>199</v>
      </c>
      <c r="J11" s="42" t="s">
        <v>199</v>
      </c>
      <c r="K11" s="42" t="s">
        <v>199</v>
      </c>
      <c r="L11" s="42" t="s">
        <v>199</v>
      </c>
      <c r="M11" s="211" t="s">
        <v>211</v>
      </c>
      <c r="N11" s="42" t="s">
        <v>212</v>
      </c>
      <c r="O11" s="44" t="s">
        <v>213</v>
      </c>
      <c r="P11" s="42" t="s">
        <v>203</v>
      </c>
      <c r="Q11" s="42" t="s">
        <v>214</v>
      </c>
      <c r="R11" s="44" t="s">
        <v>72</v>
      </c>
      <c r="S11" s="45">
        <v>45292</v>
      </c>
      <c r="T11" s="45">
        <v>45625</v>
      </c>
      <c r="U11" s="44" t="s">
        <v>215</v>
      </c>
      <c r="V11" s="26"/>
      <c r="W11" s="42"/>
      <c r="X11" s="46">
        <v>0.2</v>
      </c>
      <c r="Y11" s="42" t="s">
        <v>207</v>
      </c>
      <c r="Z11" s="42" t="s">
        <v>208</v>
      </c>
      <c r="AA11" s="42" t="s">
        <v>199</v>
      </c>
      <c r="AB11" s="42" t="s">
        <v>199</v>
      </c>
      <c r="AC11" s="42" t="s">
        <v>199</v>
      </c>
      <c r="AD11" s="42" t="s">
        <v>209</v>
      </c>
      <c r="AE11" s="42" t="s">
        <v>199</v>
      </c>
      <c r="AF11" s="42" t="s">
        <v>199</v>
      </c>
      <c r="AG11" s="42" t="s">
        <v>199</v>
      </c>
      <c r="AH11" s="42" t="s">
        <v>199</v>
      </c>
      <c r="AI11" s="42" t="s">
        <v>199</v>
      </c>
      <c r="AJ11" s="42" t="s">
        <v>199</v>
      </c>
      <c r="AK11" s="42" t="s">
        <v>199</v>
      </c>
      <c r="AL11" s="44" t="s">
        <v>210</v>
      </c>
    </row>
    <row r="12" spans="1:38" s="213" customFormat="1" ht="213.75" hidden="1" x14ac:dyDescent="0.2">
      <c r="A12" s="212"/>
      <c r="B12" s="42" t="s">
        <v>193</v>
      </c>
      <c r="C12" s="43" t="s">
        <v>194</v>
      </c>
      <c r="D12" s="42" t="s">
        <v>195</v>
      </c>
      <c r="E12" s="211" t="s">
        <v>196</v>
      </c>
      <c r="F12" s="211" t="s">
        <v>197</v>
      </c>
      <c r="G12" s="211"/>
      <c r="H12" s="42" t="s">
        <v>198</v>
      </c>
      <c r="I12" s="42" t="s">
        <v>199</v>
      </c>
      <c r="J12" s="42" t="s">
        <v>199</v>
      </c>
      <c r="K12" s="42" t="s">
        <v>199</v>
      </c>
      <c r="L12" s="42" t="s">
        <v>199</v>
      </c>
      <c r="M12" s="211" t="s">
        <v>216</v>
      </c>
      <c r="N12" s="42" t="s">
        <v>216</v>
      </c>
      <c r="O12" s="44" t="s">
        <v>217</v>
      </c>
      <c r="P12" s="42" t="s">
        <v>218</v>
      </c>
      <c r="Q12" s="42" t="s">
        <v>219</v>
      </c>
      <c r="R12" s="44" t="s">
        <v>220</v>
      </c>
      <c r="S12" s="45">
        <v>45383</v>
      </c>
      <c r="T12" s="45">
        <v>45596</v>
      </c>
      <c r="U12" s="44" t="s">
        <v>72</v>
      </c>
      <c r="V12" s="26"/>
      <c r="W12" s="42"/>
      <c r="X12" s="46"/>
      <c r="Y12" s="42" t="s">
        <v>207</v>
      </c>
      <c r="Z12" s="42" t="s">
        <v>208</v>
      </c>
      <c r="AA12" s="42" t="s">
        <v>199</v>
      </c>
      <c r="AB12" s="42" t="s">
        <v>199</v>
      </c>
      <c r="AC12" s="42" t="s">
        <v>199</v>
      </c>
      <c r="AD12" s="42" t="s">
        <v>209</v>
      </c>
      <c r="AE12" s="42" t="s">
        <v>199</v>
      </c>
      <c r="AF12" s="42" t="s">
        <v>199</v>
      </c>
      <c r="AG12" s="42" t="s">
        <v>199</v>
      </c>
      <c r="AH12" s="42" t="s">
        <v>199</v>
      </c>
      <c r="AI12" s="42" t="s">
        <v>199</v>
      </c>
      <c r="AJ12" s="42" t="s">
        <v>199</v>
      </c>
      <c r="AK12" s="42" t="s">
        <v>199</v>
      </c>
      <c r="AL12" s="44" t="s">
        <v>210</v>
      </c>
    </row>
    <row r="13" spans="1:38" s="213" customFormat="1" ht="213.75" hidden="1" x14ac:dyDescent="0.2">
      <c r="A13" s="212"/>
      <c r="B13" s="42" t="s">
        <v>193</v>
      </c>
      <c r="C13" s="43" t="s">
        <v>194</v>
      </c>
      <c r="D13" s="42" t="s">
        <v>195</v>
      </c>
      <c r="E13" s="211" t="s">
        <v>196</v>
      </c>
      <c r="F13" s="211" t="s">
        <v>197</v>
      </c>
      <c r="G13" s="211"/>
      <c r="H13" s="42" t="s">
        <v>198</v>
      </c>
      <c r="I13" s="42" t="s">
        <v>199</v>
      </c>
      <c r="J13" s="42" t="s">
        <v>199</v>
      </c>
      <c r="K13" s="42" t="s">
        <v>199</v>
      </c>
      <c r="L13" s="42" t="s">
        <v>199</v>
      </c>
      <c r="M13" s="211" t="s">
        <v>221</v>
      </c>
      <c r="N13" s="42" t="s">
        <v>222</v>
      </c>
      <c r="O13" s="44" t="s">
        <v>223</v>
      </c>
      <c r="P13" s="42" t="s">
        <v>203</v>
      </c>
      <c r="Q13" s="42" t="s">
        <v>204</v>
      </c>
      <c r="R13" s="44" t="s">
        <v>72</v>
      </c>
      <c r="S13" s="45">
        <v>45293</v>
      </c>
      <c r="T13" s="45">
        <v>45625</v>
      </c>
      <c r="U13" s="44" t="s">
        <v>205</v>
      </c>
      <c r="V13" s="26"/>
      <c r="W13" s="42"/>
      <c r="X13" s="46">
        <v>0.5</v>
      </c>
      <c r="Y13" s="42" t="s">
        <v>207</v>
      </c>
      <c r="Z13" s="42" t="s">
        <v>208</v>
      </c>
      <c r="AA13" s="42" t="s">
        <v>199</v>
      </c>
      <c r="AB13" s="42" t="s">
        <v>199</v>
      </c>
      <c r="AC13" s="42" t="s">
        <v>199</v>
      </c>
      <c r="AD13" s="42" t="s">
        <v>209</v>
      </c>
      <c r="AE13" s="42" t="s">
        <v>199</v>
      </c>
      <c r="AF13" s="42" t="s">
        <v>199</v>
      </c>
      <c r="AG13" s="42" t="s">
        <v>199</v>
      </c>
      <c r="AH13" s="42" t="s">
        <v>199</v>
      </c>
      <c r="AI13" s="42" t="s">
        <v>199</v>
      </c>
      <c r="AJ13" s="42" t="s">
        <v>199</v>
      </c>
      <c r="AK13" s="42" t="s">
        <v>199</v>
      </c>
      <c r="AL13" s="44" t="s">
        <v>210</v>
      </c>
    </row>
    <row r="14" spans="1:38" s="213" customFormat="1" ht="213.75" hidden="1" x14ac:dyDescent="0.2">
      <c r="A14" s="212"/>
      <c r="B14" s="42" t="s">
        <v>193</v>
      </c>
      <c r="C14" s="43" t="s">
        <v>194</v>
      </c>
      <c r="D14" s="42" t="s">
        <v>195</v>
      </c>
      <c r="E14" s="211" t="s">
        <v>196</v>
      </c>
      <c r="F14" s="211" t="s">
        <v>197</v>
      </c>
      <c r="G14" s="211"/>
      <c r="H14" s="42" t="s">
        <v>198</v>
      </c>
      <c r="I14" s="42" t="s">
        <v>199</v>
      </c>
      <c r="J14" s="42" t="s">
        <v>199</v>
      </c>
      <c r="K14" s="42" t="s">
        <v>199</v>
      </c>
      <c r="L14" s="42" t="s">
        <v>199</v>
      </c>
      <c r="M14" s="211" t="s">
        <v>224</v>
      </c>
      <c r="N14" s="42" t="s">
        <v>225</v>
      </c>
      <c r="O14" s="44" t="s">
        <v>226</v>
      </c>
      <c r="P14" s="42" t="s">
        <v>203</v>
      </c>
      <c r="Q14" s="42" t="s">
        <v>204</v>
      </c>
      <c r="R14" s="44" t="s">
        <v>72</v>
      </c>
      <c r="S14" s="45">
        <v>45293</v>
      </c>
      <c r="T14" s="45">
        <v>45625</v>
      </c>
      <c r="U14" s="44" t="s">
        <v>205</v>
      </c>
      <c r="V14" s="26"/>
      <c r="W14" s="42"/>
      <c r="X14" s="46">
        <v>0.2</v>
      </c>
      <c r="Y14" s="42" t="s">
        <v>207</v>
      </c>
      <c r="Z14" s="42" t="s">
        <v>208</v>
      </c>
      <c r="AA14" s="42" t="s">
        <v>199</v>
      </c>
      <c r="AB14" s="42" t="s">
        <v>199</v>
      </c>
      <c r="AC14" s="42" t="s">
        <v>199</v>
      </c>
      <c r="AD14" s="42" t="s">
        <v>209</v>
      </c>
      <c r="AE14" s="42" t="s">
        <v>199</v>
      </c>
      <c r="AF14" s="42" t="s">
        <v>199</v>
      </c>
      <c r="AG14" s="42" t="s">
        <v>199</v>
      </c>
      <c r="AH14" s="42" t="s">
        <v>199</v>
      </c>
      <c r="AI14" s="42" t="s">
        <v>199</v>
      </c>
      <c r="AJ14" s="42" t="s">
        <v>199</v>
      </c>
      <c r="AK14" s="42" t="s">
        <v>199</v>
      </c>
      <c r="AL14" s="44" t="s">
        <v>210</v>
      </c>
    </row>
    <row r="15" spans="1:38" s="213" customFormat="1" ht="213.75" hidden="1" x14ac:dyDescent="0.2">
      <c r="A15" s="212"/>
      <c r="B15" s="42" t="s">
        <v>193</v>
      </c>
      <c r="C15" s="43" t="s">
        <v>194</v>
      </c>
      <c r="D15" s="42" t="s">
        <v>195</v>
      </c>
      <c r="E15" s="211" t="s">
        <v>196</v>
      </c>
      <c r="F15" s="211" t="s">
        <v>197</v>
      </c>
      <c r="G15" s="211"/>
      <c r="H15" s="42" t="s">
        <v>198</v>
      </c>
      <c r="I15" s="42" t="s">
        <v>199</v>
      </c>
      <c r="J15" s="42" t="s">
        <v>199</v>
      </c>
      <c r="K15" s="42" t="s">
        <v>199</v>
      </c>
      <c r="L15" s="42" t="s">
        <v>199</v>
      </c>
      <c r="M15" s="211" t="s">
        <v>227</v>
      </c>
      <c r="N15" s="42" t="s">
        <v>228</v>
      </c>
      <c r="O15" s="44" t="s">
        <v>229</v>
      </c>
      <c r="P15" s="42" t="s">
        <v>230</v>
      </c>
      <c r="Q15" s="42" t="s">
        <v>231</v>
      </c>
      <c r="R15" s="44" t="s">
        <v>220</v>
      </c>
      <c r="S15" s="45">
        <v>45627</v>
      </c>
      <c r="T15" s="45">
        <v>45641</v>
      </c>
      <c r="U15" s="44" t="s">
        <v>72</v>
      </c>
      <c r="V15" s="26"/>
      <c r="W15" s="42"/>
      <c r="X15" s="46"/>
      <c r="Y15" s="42" t="s">
        <v>208</v>
      </c>
      <c r="Z15" s="42" t="s">
        <v>232</v>
      </c>
      <c r="AA15" s="42" t="s">
        <v>233</v>
      </c>
      <c r="AB15" s="42" t="s">
        <v>199</v>
      </c>
      <c r="AC15" s="42" t="s">
        <v>199</v>
      </c>
      <c r="AD15" s="42" t="s">
        <v>209</v>
      </c>
      <c r="AE15" s="42" t="s">
        <v>199</v>
      </c>
      <c r="AF15" s="42" t="s">
        <v>199</v>
      </c>
      <c r="AG15" s="42" t="s">
        <v>199</v>
      </c>
      <c r="AH15" s="42" t="s">
        <v>199</v>
      </c>
      <c r="AI15" s="42" t="s">
        <v>199</v>
      </c>
      <c r="AJ15" s="42" t="s">
        <v>199</v>
      </c>
      <c r="AK15" s="42" t="s">
        <v>199</v>
      </c>
      <c r="AL15" s="44" t="s">
        <v>234</v>
      </c>
    </row>
    <row r="16" spans="1:38" s="212" customFormat="1" ht="213.75" hidden="1" x14ac:dyDescent="0.2">
      <c r="B16" s="42" t="s">
        <v>193</v>
      </c>
      <c r="C16" s="43" t="s">
        <v>194</v>
      </c>
      <c r="D16" s="42" t="s">
        <v>235</v>
      </c>
      <c r="E16" s="214" t="s">
        <v>236</v>
      </c>
      <c r="F16" s="215" t="s">
        <v>237</v>
      </c>
      <c r="G16" s="215"/>
      <c r="H16" s="42" t="s">
        <v>198</v>
      </c>
      <c r="I16" s="42" t="s">
        <v>199</v>
      </c>
      <c r="J16" s="42" t="s">
        <v>238</v>
      </c>
      <c r="K16" s="42" t="s">
        <v>199</v>
      </c>
      <c r="L16" s="42" t="s">
        <v>199</v>
      </c>
      <c r="M16" s="215" t="s">
        <v>239</v>
      </c>
      <c r="N16" s="42" t="s">
        <v>240</v>
      </c>
      <c r="O16" s="44" t="s">
        <v>241</v>
      </c>
      <c r="P16" s="42" t="s">
        <v>242</v>
      </c>
      <c r="Q16" s="42" t="s">
        <v>243</v>
      </c>
      <c r="R16" s="42" t="s">
        <v>72</v>
      </c>
      <c r="S16" s="45">
        <v>45293</v>
      </c>
      <c r="T16" s="45">
        <v>45626</v>
      </c>
      <c r="U16" s="45" t="s">
        <v>244</v>
      </c>
      <c r="V16" s="26"/>
      <c r="W16" s="42"/>
      <c r="X16" s="27">
        <v>1</v>
      </c>
      <c r="Y16" s="42" t="s">
        <v>245</v>
      </c>
      <c r="Z16" s="42" t="s">
        <v>246</v>
      </c>
      <c r="AA16" s="42" t="s">
        <v>247</v>
      </c>
      <c r="AB16" s="42" t="s">
        <v>199</v>
      </c>
      <c r="AC16" s="42" t="s">
        <v>199</v>
      </c>
      <c r="AD16" s="42" t="s">
        <v>209</v>
      </c>
      <c r="AE16" s="42" t="s">
        <v>248</v>
      </c>
      <c r="AF16" s="42" t="s">
        <v>199</v>
      </c>
      <c r="AG16" s="42" t="s">
        <v>199</v>
      </c>
      <c r="AH16" s="42" t="s">
        <v>199</v>
      </c>
      <c r="AI16" s="42" t="s">
        <v>199</v>
      </c>
      <c r="AJ16" s="42" t="s">
        <v>199</v>
      </c>
      <c r="AK16" s="42" t="s">
        <v>199</v>
      </c>
      <c r="AL16" s="42" t="s">
        <v>249</v>
      </c>
    </row>
    <row r="17" spans="2:38" s="212" customFormat="1" ht="270.75" hidden="1" x14ac:dyDescent="0.2">
      <c r="B17" s="42" t="s">
        <v>193</v>
      </c>
      <c r="C17" s="43" t="s">
        <v>194</v>
      </c>
      <c r="D17" s="42" t="s">
        <v>250</v>
      </c>
      <c r="E17" s="216" t="s">
        <v>251</v>
      </c>
      <c r="F17" s="217" t="s">
        <v>252</v>
      </c>
      <c r="G17" s="217"/>
      <c r="H17" s="42" t="s">
        <v>198</v>
      </c>
      <c r="I17" s="42" t="s">
        <v>253</v>
      </c>
      <c r="J17" s="42" t="s">
        <v>254</v>
      </c>
      <c r="K17" s="42" t="s">
        <v>199</v>
      </c>
      <c r="L17" s="42" t="s">
        <v>199</v>
      </c>
      <c r="M17" s="217" t="s">
        <v>255</v>
      </c>
      <c r="N17" s="42" t="s">
        <v>256</v>
      </c>
      <c r="O17" s="44" t="s">
        <v>257</v>
      </c>
      <c r="P17" s="42" t="s">
        <v>258</v>
      </c>
      <c r="Q17" s="42" t="s">
        <v>259</v>
      </c>
      <c r="R17" s="44" t="s">
        <v>260</v>
      </c>
      <c r="S17" s="45">
        <v>45293</v>
      </c>
      <c r="T17" s="45">
        <v>45625</v>
      </c>
      <c r="U17" s="50" t="s">
        <v>260</v>
      </c>
      <c r="V17" s="26"/>
      <c r="W17" s="42"/>
      <c r="X17" s="46">
        <v>0.5</v>
      </c>
      <c r="Y17" s="42" t="s">
        <v>207</v>
      </c>
      <c r="Z17" s="42" t="s">
        <v>208</v>
      </c>
      <c r="AA17" s="42" t="s">
        <v>199</v>
      </c>
      <c r="AB17" s="42" t="s">
        <v>199</v>
      </c>
      <c r="AC17" s="42" t="s">
        <v>199</v>
      </c>
      <c r="AD17" s="42" t="s">
        <v>209</v>
      </c>
      <c r="AE17" s="42" t="s">
        <v>199</v>
      </c>
      <c r="AF17" s="42" t="s">
        <v>199</v>
      </c>
      <c r="AG17" s="42" t="s">
        <v>199</v>
      </c>
      <c r="AH17" s="42" t="s">
        <v>199</v>
      </c>
      <c r="AI17" s="42" t="s">
        <v>199</v>
      </c>
      <c r="AJ17" s="42" t="s">
        <v>199</v>
      </c>
      <c r="AK17" s="42" t="s">
        <v>199</v>
      </c>
      <c r="AL17" s="44" t="s">
        <v>261</v>
      </c>
    </row>
    <row r="18" spans="2:38" s="212" customFormat="1" ht="270.75" hidden="1" x14ac:dyDescent="0.2">
      <c r="B18" s="42" t="s">
        <v>193</v>
      </c>
      <c r="C18" s="43" t="s">
        <v>194</v>
      </c>
      <c r="D18" s="42" t="s">
        <v>250</v>
      </c>
      <c r="E18" s="216" t="s">
        <v>251</v>
      </c>
      <c r="F18" s="217" t="s">
        <v>252</v>
      </c>
      <c r="G18" s="217"/>
      <c r="H18" s="42" t="s">
        <v>198</v>
      </c>
      <c r="I18" s="42" t="s">
        <v>253</v>
      </c>
      <c r="J18" s="42" t="s">
        <v>254</v>
      </c>
      <c r="K18" s="42" t="s">
        <v>199</v>
      </c>
      <c r="L18" s="42" t="s">
        <v>199</v>
      </c>
      <c r="M18" s="217" t="s">
        <v>262</v>
      </c>
      <c r="N18" s="42" t="s">
        <v>263</v>
      </c>
      <c r="O18" s="44" t="s">
        <v>264</v>
      </c>
      <c r="P18" s="42" t="s">
        <v>230</v>
      </c>
      <c r="Q18" s="42" t="s">
        <v>231</v>
      </c>
      <c r="R18" s="44" t="s">
        <v>220</v>
      </c>
      <c r="S18" s="45">
        <v>45627</v>
      </c>
      <c r="T18" s="45">
        <v>45641</v>
      </c>
      <c r="U18" s="44" t="s">
        <v>72</v>
      </c>
      <c r="V18" s="26"/>
      <c r="W18" s="42"/>
      <c r="X18" s="46"/>
      <c r="Y18" s="42" t="s">
        <v>208</v>
      </c>
      <c r="Z18" s="42" t="s">
        <v>232</v>
      </c>
      <c r="AA18" s="42" t="s">
        <v>233</v>
      </c>
      <c r="AB18" s="42" t="s">
        <v>199</v>
      </c>
      <c r="AC18" s="42" t="s">
        <v>199</v>
      </c>
      <c r="AD18" s="42" t="s">
        <v>209</v>
      </c>
      <c r="AE18" s="42" t="s">
        <v>199</v>
      </c>
      <c r="AF18" s="42" t="s">
        <v>199</v>
      </c>
      <c r="AG18" s="42" t="s">
        <v>199</v>
      </c>
      <c r="AH18" s="42" t="s">
        <v>199</v>
      </c>
      <c r="AI18" s="42" t="s">
        <v>199</v>
      </c>
      <c r="AJ18" s="42" t="s">
        <v>199</v>
      </c>
      <c r="AK18" s="42" t="s">
        <v>199</v>
      </c>
      <c r="AL18" s="44" t="s">
        <v>234</v>
      </c>
    </row>
    <row r="19" spans="2:38" s="212" customFormat="1" ht="270.75" hidden="1" x14ac:dyDescent="0.2">
      <c r="B19" s="42" t="s">
        <v>193</v>
      </c>
      <c r="C19" s="43" t="s">
        <v>194</v>
      </c>
      <c r="D19" s="42" t="s">
        <v>250</v>
      </c>
      <c r="E19" s="216" t="s">
        <v>251</v>
      </c>
      <c r="F19" s="217" t="s">
        <v>252</v>
      </c>
      <c r="G19" s="217"/>
      <c r="H19" s="42" t="s">
        <v>198</v>
      </c>
      <c r="I19" s="42" t="s">
        <v>253</v>
      </c>
      <c r="J19" s="42" t="s">
        <v>254</v>
      </c>
      <c r="K19" s="42" t="s">
        <v>199</v>
      </c>
      <c r="L19" s="42" t="s">
        <v>199</v>
      </c>
      <c r="M19" s="217" t="s">
        <v>265</v>
      </c>
      <c r="N19" s="42" t="s">
        <v>266</v>
      </c>
      <c r="O19" s="44" t="s">
        <v>267</v>
      </c>
      <c r="P19" s="42" t="s">
        <v>258</v>
      </c>
      <c r="Q19" s="42" t="s">
        <v>268</v>
      </c>
      <c r="R19" s="44" t="s">
        <v>72</v>
      </c>
      <c r="S19" s="45">
        <v>45293</v>
      </c>
      <c r="T19" s="45">
        <v>45625</v>
      </c>
      <c r="U19" s="50" t="s">
        <v>72</v>
      </c>
      <c r="V19" s="26"/>
      <c r="W19" s="42"/>
      <c r="X19" s="46">
        <v>0.5</v>
      </c>
      <c r="Y19" s="42" t="s">
        <v>207</v>
      </c>
      <c r="Z19" s="42" t="s">
        <v>208</v>
      </c>
      <c r="AA19" s="42" t="s">
        <v>199</v>
      </c>
      <c r="AB19" s="42" t="s">
        <v>199</v>
      </c>
      <c r="AC19" s="42" t="s">
        <v>199</v>
      </c>
      <c r="AD19" s="42" t="s">
        <v>209</v>
      </c>
      <c r="AE19" s="42" t="s">
        <v>199</v>
      </c>
      <c r="AF19" s="42" t="s">
        <v>199</v>
      </c>
      <c r="AG19" s="42" t="s">
        <v>199</v>
      </c>
      <c r="AH19" s="42" t="s">
        <v>199</v>
      </c>
      <c r="AI19" s="42" t="s">
        <v>199</v>
      </c>
      <c r="AJ19" s="42" t="s">
        <v>199</v>
      </c>
      <c r="AK19" s="42" t="s">
        <v>199</v>
      </c>
      <c r="AL19" s="44" t="s">
        <v>261</v>
      </c>
    </row>
    <row r="20" spans="2:38" s="212" customFormat="1" ht="270.75" hidden="1" x14ac:dyDescent="0.2">
      <c r="B20" s="42" t="s">
        <v>193</v>
      </c>
      <c r="C20" s="43" t="s">
        <v>194</v>
      </c>
      <c r="D20" s="42" t="s">
        <v>250</v>
      </c>
      <c r="E20" s="216" t="s">
        <v>251</v>
      </c>
      <c r="F20" s="218" t="s">
        <v>269</v>
      </c>
      <c r="G20" s="218"/>
      <c r="H20" s="42" t="s">
        <v>198</v>
      </c>
      <c r="I20" s="42" t="s">
        <v>253</v>
      </c>
      <c r="J20" s="42" t="s">
        <v>254</v>
      </c>
      <c r="K20" s="42" t="s">
        <v>199</v>
      </c>
      <c r="L20" s="42" t="s">
        <v>199</v>
      </c>
      <c r="M20" s="218" t="s">
        <v>255</v>
      </c>
      <c r="N20" s="42" t="s">
        <v>270</v>
      </c>
      <c r="O20" s="44" t="s">
        <v>271</v>
      </c>
      <c r="P20" s="42" t="s">
        <v>272</v>
      </c>
      <c r="Q20" s="42" t="s">
        <v>273</v>
      </c>
      <c r="R20" s="44" t="s">
        <v>260</v>
      </c>
      <c r="S20" s="45">
        <v>45293</v>
      </c>
      <c r="T20" s="45">
        <v>45625</v>
      </c>
      <c r="U20" s="50" t="s">
        <v>260</v>
      </c>
      <c r="V20" s="26"/>
      <c r="W20" s="42"/>
      <c r="X20" s="46">
        <v>1</v>
      </c>
      <c r="Y20" s="42" t="s">
        <v>207</v>
      </c>
      <c r="Z20" s="42" t="s">
        <v>208</v>
      </c>
      <c r="AA20" s="42" t="s">
        <v>199</v>
      </c>
      <c r="AB20" s="42" t="s">
        <v>199</v>
      </c>
      <c r="AC20" s="42" t="s">
        <v>199</v>
      </c>
      <c r="AD20" s="42" t="s">
        <v>209</v>
      </c>
      <c r="AE20" s="42" t="s">
        <v>199</v>
      </c>
      <c r="AF20" s="42" t="s">
        <v>199</v>
      </c>
      <c r="AG20" s="42" t="s">
        <v>199</v>
      </c>
      <c r="AH20" s="42" t="s">
        <v>199</v>
      </c>
      <c r="AI20" s="42" t="s">
        <v>199</v>
      </c>
      <c r="AJ20" s="42" t="s">
        <v>199</v>
      </c>
      <c r="AK20" s="42" t="s">
        <v>199</v>
      </c>
      <c r="AL20" s="44" t="s">
        <v>261</v>
      </c>
    </row>
    <row r="21" spans="2:38" s="212" customFormat="1" ht="270.75" hidden="1" x14ac:dyDescent="0.2">
      <c r="B21" s="42" t="s">
        <v>193</v>
      </c>
      <c r="C21" s="43" t="s">
        <v>194</v>
      </c>
      <c r="D21" s="42" t="s">
        <v>250</v>
      </c>
      <c r="E21" s="216" t="s">
        <v>251</v>
      </c>
      <c r="F21" s="218" t="s">
        <v>269</v>
      </c>
      <c r="G21" s="218"/>
      <c r="H21" s="42" t="s">
        <v>198</v>
      </c>
      <c r="I21" s="42" t="s">
        <v>253</v>
      </c>
      <c r="J21" s="42" t="s">
        <v>254</v>
      </c>
      <c r="K21" s="42" t="s">
        <v>199</v>
      </c>
      <c r="L21" s="42" t="s">
        <v>199</v>
      </c>
      <c r="M21" s="218" t="s">
        <v>262</v>
      </c>
      <c r="N21" s="42" t="s">
        <v>274</v>
      </c>
      <c r="O21" s="44" t="s">
        <v>275</v>
      </c>
      <c r="P21" s="42" t="s">
        <v>230</v>
      </c>
      <c r="Q21" s="42" t="s">
        <v>231</v>
      </c>
      <c r="R21" s="44" t="s">
        <v>220</v>
      </c>
      <c r="S21" s="45">
        <v>45627</v>
      </c>
      <c r="T21" s="45">
        <v>45641</v>
      </c>
      <c r="U21" s="44" t="s">
        <v>72</v>
      </c>
      <c r="V21" s="26"/>
      <c r="W21" s="42"/>
      <c r="X21" s="46"/>
      <c r="Y21" s="42" t="s">
        <v>208</v>
      </c>
      <c r="Z21" s="42" t="s">
        <v>232</v>
      </c>
      <c r="AA21" s="42" t="s">
        <v>233</v>
      </c>
      <c r="AB21" s="42" t="s">
        <v>199</v>
      </c>
      <c r="AC21" s="42" t="s">
        <v>199</v>
      </c>
      <c r="AD21" s="42" t="s">
        <v>209</v>
      </c>
      <c r="AE21" s="42" t="s">
        <v>199</v>
      </c>
      <c r="AF21" s="42" t="s">
        <v>199</v>
      </c>
      <c r="AG21" s="42" t="s">
        <v>199</v>
      </c>
      <c r="AH21" s="42" t="s">
        <v>199</v>
      </c>
      <c r="AI21" s="42" t="s">
        <v>199</v>
      </c>
      <c r="AJ21" s="42" t="s">
        <v>199</v>
      </c>
      <c r="AK21" s="42" t="s">
        <v>199</v>
      </c>
      <c r="AL21" s="44" t="s">
        <v>234</v>
      </c>
    </row>
    <row r="22" spans="2:38" s="212" customFormat="1" ht="213.75" hidden="1" x14ac:dyDescent="0.2">
      <c r="B22" s="42" t="s">
        <v>193</v>
      </c>
      <c r="C22" s="43" t="s">
        <v>194</v>
      </c>
      <c r="D22" s="42" t="s">
        <v>250</v>
      </c>
      <c r="E22" s="216" t="s">
        <v>251</v>
      </c>
      <c r="F22" s="218" t="s">
        <v>269</v>
      </c>
      <c r="G22" s="218"/>
      <c r="H22" s="42" t="s">
        <v>198</v>
      </c>
      <c r="I22" s="42" t="s">
        <v>253</v>
      </c>
      <c r="J22" s="42" t="s">
        <v>199</v>
      </c>
      <c r="K22" s="42" t="s">
        <v>199</v>
      </c>
      <c r="L22" s="42" t="s">
        <v>199</v>
      </c>
      <c r="M22" s="218" t="s">
        <v>276</v>
      </c>
      <c r="N22" s="42" t="s">
        <v>277</v>
      </c>
      <c r="O22" s="42" t="s">
        <v>278</v>
      </c>
      <c r="P22" s="42" t="s">
        <v>279</v>
      </c>
      <c r="Q22" s="42"/>
      <c r="R22" s="42" t="s">
        <v>280</v>
      </c>
      <c r="S22" s="45">
        <v>45292</v>
      </c>
      <c r="T22" s="45">
        <v>45412</v>
      </c>
      <c r="U22" s="45" t="s">
        <v>281</v>
      </c>
      <c r="V22" s="26">
        <v>216056978</v>
      </c>
      <c r="W22" s="44" t="s">
        <v>282</v>
      </c>
      <c r="X22" s="46"/>
      <c r="Y22" s="42" t="s">
        <v>245</v>
      </c>
      <c r="Z22" s="42" t="s">
        <v>199</v>
      </c>
      <c r="AA22" s="42" t="s">
        <v>199</v>
      </c>
      <c r="AB22" s="42" t="s">
        <v>199</v>
      </c>
      <c r="AC22" s="42" t="s">
        <v>199</v>
      </c>
      <c r="AD22" s="42" t="s">
        <v>209</v>
      </c>
      <c r="AE22" s="42" t="s">
        <v>248</v>
      </c>
      <c r="AF22" s="42" t="s">
        <v>199</v>
      </c>
      <c r="AG22" s="42" t="s">
        <v>199</v>
      </c>
      <c r="AH22" s="42" t="s">
        <v>199</v>
      </c>
      <c r="AI22" s="42" t="s">
        <v>199</v>
      </c>
      <c r="AJ22" s="42" t="s">
        <v>199</v>
      </c>
      <c r="AK22" s="42" t="s">
        <v>199</v>
      </c>
      <c r="AL22" s="42" t="s">
        <v>283</v>
      </c>
    </row>
    <row r="23" spans="2:38" s="212" customFormat="1" ht="213.75" hidden="1" x14ac:dyDescent="0.2">
      <c r="B23" s="42" t="s">
        <v>193</v>
      </c>
      <c r="C23" s="43" t="s">
        <v>194</v>
      </c>
      <c r="D23" s="42" t="s">
        <v>250</v>
      </c>
      <c r="E23" s="216" t="s">
        <v>251</v>
      </c>
      <c r="F23" s="218" t="s">
        <v>269</v>
      </c>
      <c r="G23" s="218"/>
      <c r="H23" s="42" t="s">
        <v>198</v>
      </c>
      <c r="I23" s="42" t="s">
        <v>253</v>
      </c>
      <c r="J23" s="42" t="s">
        <v>199</v>
      </c>
      <c r="K23" s="42" t="s">
        <v>199</v>
      </c>
      <c r="L23" s="42" t="s">
        <v>199</v>
      </c>
      <c r="M23" s="219" t="s">
        <v>284</v>
      </c>
      <c r="N23" s="42" t="s">
        <v>285</v>
      </c>
      <c r="O23" s="42" t="s">
        <v>286</v>
      </c>
      <c r="P23" s="42" t="s">
        <v>287</v>
      </c>
      <c r="Q23" s="42"/>
      <c r="R23" s="42" t="s">
        <v>280</v>
      </c>
      <c r="S23" s="45">
        <v>45292</v>
      </c>
      <c r="T23" s="45">
        <v>45412</v>
      </c>
      <c r="U23" s="45" t="s">
        <v>281</v>
      </c>
      <c r="V23" s="26">
        <v>55626726</v>
      </c>
      <c r="W23" s="44" t="s">
        <v>288</v>
      </c>
      <c r="X23" s="46"/>
      <c r="Y23" s="42" t="s">
        <v>245</v>
      </c>
      <c r="Z23" s="42" t="s">
        <v>199</v>
      </c>
      <c r="AA23" s="42" t="s">
        <v>199</v>
      </c>
      <c r="AB23" s="42" t="s">
        <v>199</v>
      </c>
      <c r="AC23" s="42" t="s">
        <v>199</v>
      </c>
      <c r="AD23" s="42" t="s">
        <v>209</v>
      </c>
      <c r="AE23" s="42" t="s">
        <v>248</v>
      </c>
      <c r="AF23" s="42" t="s">
        <v>199</v>
      </c>
      <c r="AG23" s="42" t="s">
        <v>199</v>
      </c>
      <c r="AH23" s="42" t="s">
        <v>199</v>
      </c>
      <c r="AI23" s="42" t="s">
        <v>199</v>
      </c>
      <c r="AJ23" s="42" t="s">
        <v>199</v>
      </c>
      <c r="AK23" s="42" t="s">
        <v>199</v>
      </c>
      <c r="AL23" s="42" t="s">
        <v>283</v>
      </c>
    </row>
    <row r="24" spans="2:38" s="212" customFormat="1" ht="213.75" hidden="1" x14ac:dyDescent="0.2">
      <c r="B24" s="42" t="s">
        <v>193</v>
      </c>
      <c r="C24" s="43" t="s">
        <v>194</v>
      </c>
      <c r="D24" s="42" t="s">
        <v>250</v>
      </c>
      <c r="E24" s="216" t="s">
        <v>251</v>
      </c>
      <c r="F24" s="218" t="s">
        <v>269</v>
      </c>
      <c r="G24" s="218"/>
      <c r="H24" s="42" t="s">
        <v>198</v>
      </c>
      <c r="I24" s="42" t="s">
        <v>253</v>
      </c>
      <c r="J24" s="42" t="s">
        <v>199</v>
      </c>
      <c r="K24" s="42" t="s">
        <v>199</v>
      </c>
      <c r="L24" s="42" t="s">
        <v>199</v>
      </c>
      <c r="M24" s="218" t="s">
        <v>289</v>
      </c>
      <c r="N24" s="42" t="s">
        <v>290</v>
      </c>
      <c r="O24" s="42" t="s">
        <v>291</v>
      </c>
      <c r="P24" s="42" t="s">
        <v>292</v>
      </c>
      <c r="Q24" s="42"/>
      <c r="R24" s="42" t="s">
        <v>280</v>
      </c>
      <c r="S24" s="45">
        <v>45292</v>
      </c>
      <c r="T24" s="45">
        <v>45412</v>
      </c>
      <c r="U24" s="45" t="s">
        <v>281</v>
      </c>
      <c r="V24" s="26">
        <v>100635386</v>
      </c>
      <c r="W24" s="44" t="s">
        <v>293</v>
      </c>
      <c r="X24" s="46"/>
      <c r="Y24" s="42" t="s">
        <v>245</v>
      </c>
      <c r="Z24" s="42" t="s">
        <v>199</v>
      </c>
      <c r="AA24" s="42" t="s">
        <v>199</v>
      </c>
      <c r="AB24" s="42" t="s">
        <v>199</v>
      </c>
      <c r="AC24" s="42" t="s">
        <v>199</v>
      </c>
      <c r="AD24" s="42" t="s">
        <v>209</v>
      </c>
      <c r="AE24" s="42" t="s">
        <v>248</v>
      </c>
      <c r="AF24" s="42" t="s">
        <v>199</v>
      </c>
      <c r="AG24" s="42" t="s">
        <v>199</v>
      </c>
      <c r="AH24" s="42" t="s">
        <v>199</v>
      </c>
      <c r="AI24" s="42" t="s">
        <v>199</v>
      </c>
      <c r="AJ24" s="42" t="s">
        <v>199</v>
      </c>
      <c r="AK24" s="42" t="s">
        <v>199</v>
      </c>
      <c r="AL24" s="42" t="s">
        <v>294</v>
      </c>
    </row>
    <row r="25" spans="2:38" s="212" customFormat="1" ht="213.75" hidden="1" x14ac:dyDescent="0.2">
      <c r="B25" s="42" t="s">
        <v>193</v>
      </c>
      <c r="C25" s="43" t="s">
        <v>194</v>
      </c>
      <c r="D25" s="42" t="s">
        <v>250</v>
      </c>
      <c r="E25" s="216" t="s">
        <v>251</v>
      </c>
      <c r="F25" s="218" t="s">
        <v>269</v>
      </c>
      <c r="G25" s="218"/>
      <c r="H25" s="42" t="s">
        <v>198</v>
      </c>
      <c r="I25" s="42" t="s">
        <v>253</v>
      </c>
      <c r="J25" s="42" t="s">
        <v>199</v>
      </c>
      <c r="K25" s="42" t="s">
        <v>199</v>
      </c>
      <c r="L25" s="42" t="s">
        <v>199</v>
      </c>
      <c r="M25" s="216" t="s">
        <v>295</v>
      </c>
      <c r="N25" s="42" t="s">
        <v>296</v>
      </c>
      <c r="O25" s="42" t="s">
        <v>297</v>
      </c>
      <c r="P25" s="42" t="s">
        <v>298</v>
      </c>
      <c r="Q25" s="42"/>
      <c r="R25" s="42" t="s">
        <v>280</v>
      </c>
      <c r="S25" s="45">
        <v>45292</v>
      </c>
      <c r="T25" s="45">
        <v>45412</v>
      </c>
      <c r="U25" s="45" t="s">
        <v>281</v>
      </c>
      <c r="V25" s="26">
        <v>128191578</v>
      </c>
      <c r="W25" s="44" t="s">
        <v>299</v>
      </c>
      <c r="X25" s="46"/>
      <c r="Y25" s="42" t="s">
        <v>245</v>
      </c>
      <c r="Z25" s="42" t="s">
        <v>199</v>
      </c>
      <c r="AA25" s="42" t="s">
        <v>199</v>
      </c>
      <c r="AB25" s="42" t="s">
        <v>199</v>
      </c>
      <c r="AC25" s="42" t="s">
        <v>199</v>
      </c>
      <c r="AD25" s="42" t="s">
        <v>209</v>
      </c>
      <c r="AE25" s="42" t="s">
        <v>248</v>
      </c>
      <c r="AF25" s="42" t="s">
        <v>199</v>
      </c>
      <c r="AG25" s="42" t="s">
        <v>199</v>
      </c>
      <c r="AH25" s="42" t="s">
        <v>199</v>
      </c>
      <c r="AI25" s="42" t="s">
        <v>199</v>
      </c>
      <c r="AJ25" s="42" t="s">
        <v>199</v>
      </c>
      <c r="AK25" s="42" t="s">
        <v>199</v>
      </c>
      <c r="AL25" s="42" t="s">
        <v>283</v>
      </c>
    </row>
    <row r="26" spans="2:38" s="212" customFormat="1" ht="213.75" hidden="1" x14ac:dyDescent="0.2">
      <c r="B26" s="42" t="s">
        <v>193</v>
      </c>
      <c r="C26" s="43" t="s">
        <v>194</v>
      </c>
      <c r="D26" s="42" t="s">
        <v>250</v>
      </c>
      <c r="E26" s="216" t="s">
        <v>251</v>
      </c>
      <c r="F26" s="218" t="s">
        <v>269</v>
      </c>
      <c r="G26" s="218"/>
      <c r="H26" s="42" t="s">
        <v>198</v>
      </c>
      <c r="I26" s="42" t="s">
        <v>253</v>
      </c>
      <c r="J26" s="42" t="s">
        <v>199</v>
      </c>
      <c r="K26" s="42" t="s">
        <v>199</v>
      </c>
      <c r="L26" s="42" t="s">
        <v>199</v>
      </c>
      <c r="M26" s="218" t="s">
        <v>300</v>
      </c>
      <c r="N26" s="42" t="s">
        <v>277</v>
      </c>
      <c r="O26" s="42" t="s">
        <v>301</v>
      </c>
      <c r="P26" s="42" t="s">
        <v>279</v>
      </c>
      <c r="Q26" s="42"/>
      <c r="R26" s="42" t="s">
        <v>280</v>
      </c>
      <c r="S26" s="45">
        <v>45413</v>
      </c>
      <c r="T26" s="52">
        <v>45535</v>
      </c>
      <c r="U26" s="45" t="s">
        <v>281</v>
      </c>
      <c r="V26" s="26">
        <v>186551156</v>
      </c>
      <c r="W26" s="44" t="s">
        <v>302</v>
      </c>
      <c r="X26" s="46"/>
      <c r="Y26" s="42" t="s">
        <v>245</v>
      </c>
      <c r="Z26" s="42" t="s">
        <v>199</v>
      </c>
      <c r="AA26" s="42" t="s">
        <v>199</v>
      </c>
      <c r="AB26" s="42" t="s">
        <v>199</v>
      </c>
      <c r="AC26" s="42" t="s">
        <v>199</v>
      </c>
      <c r="AD26" s="42" t="s">
        <v>209</v>
      </c>
      <c r="AE26" s="42" t="s">
        <v>248</v>
      </c>
      <c r="AF26" s="42" t="s">
        <v>199</v>
      </c>
      <c r="AG26" s="42" t="s">
        <v>199</v>
      </c>
      <c r="AH26" s="42" t="s">
        <v>199</v>
      </c>
      <c r="AI26" s="42" t="s">
        <v>199</v>
      </c>
      <c r="AJ26" s="42" t="s">
        <v>199</v>
      </c>
      <c r="AK26" s="42" t="s">
        <v>199</v>
      </c>
      <c r="AL26" s="42" t="s">
        <v>283</v>
      </c>
    </row>
    <row r="27" spans="2:38" s="212" customFormat="1" ht="213.75" hidden="1" x14ac:dyDescent="0.2">
      <c r="B27" s="42" t="s">
        <v>193</v>
      </c>
      <c r="C27" s="43" t="s">
        <v>194</v>
      </c>
      <c r="D27" s="42" t="s">
        <v>250</v>
      </c>
      <c r="E27" s="216" t="s">
        <v>251</v>
      </c>
      <c r="F27" s="218" t="s">
        <v>269</v>
      </c>
      <c r="G27" s="218"/>
      <c r="H27" s="42" t="s">
        <v>198</v>
      </c>
      <c r="I27" s="42" t="s">
        <v>253</v>
      </c>
      <c r="J27" s="42" t="s">
        <v>199</v>
      </c>
      <c r="K27" s="42" t="s">
        <v>199</v>
      </c>
      <c r="L27" s="42" t="s">
        <v>199</v>
      </c>
      <c r="M27" s="219" t="s">
        <v>303</v>
      </c>
      <c r="N27" s="42" t="s">
        <v>285</v>
      </c>
      <c r="O27" s="42" t="s">
        <v>304</v>
      </c>
      <c r="P27" s="42" t="s">
        <v>287</v>
      </c>
      <c r="Q27" s="42"/>
      <c r="R27" s="42" t="s">
        <v>280</v>
      </c>
      <c r="S27" s="45">
        <v>45413</v>
      </c>
      <c r="T27" s="52">
        <v>45535</v>
      </c>
      <c r="U27" s="45" t="s">
        <v>281</v>
      </c>
      <c r="V27" s="26" t="s">
        <v>199</v>
      </c>
      <c r="W27" s="26" t="s">
        <v>199</v>
      </c>
      <c r="X27" s="46"/>
      <c r="Y27" s="42" t="s">
        <v>245</v>
      </c>
      <c r="Z27" s="42" t="s">
        <v>199</v>
      </c>
      <c r="AA27" s="42" t="s">
        <v>199</v>
      </c>
      <c r="AB27" s="42" t="s">
        <v>199</v>
      </c>
      <c r="AC27" s="42" t="s">
        <v>199</v>
      </c>
      <c r="AD27" s="42" t="s">
        <v>209</v>
      </c>
      <c r="AE27" s="42" t="s">
        <v>199</v>
      </c>
      <c r="AF27" s="42" t="s">
        <v>199</v>
      </c>
      <c r="AG27" s="42" t="s">
        <v>199</v>
      </c>
      <c r="AH27" s="42" t="s">
        <v>199</v>
      </c>
      <c r="AI27" s="42" t="s">
        <v>199</v>
      </c>
      <c r="AJ27" s="42" t="s">
        <v>199</v>
      </c>
      <c r="AK27" s="42" t="s">
        <v>199</v>
      </c>
      <c r="AL27" s="42" t="s">
        <v>283</v>
      </c>
    </row>
    <row r="28" spans="2:38" s="212" customFormat="1" ht="213.75" hidden="1" x14ac:dyDescent="0.2">
      <c r="B28" s="42" t="s">
        <v>193</v>
      </c>
      <c r="C28" s="43" t="s">
        <v>194</v>
      </c>
      <c r="D28" s="42" t="s">
        <v>250</v>
      </c>
      <c r="E28" s="216" t="s">
        <v>251</v>
      </c>
      <c r="F28" s="218" t="s">
        <v>269</v>
      </c>
      <c r="G28" s="218"/>
      <c r="H28" s="42" t="s">
        <v>198</v>
      </c>
      <c r="I28" s="42" t="s">
        <v>253</v>
      </c>
      <c r="J28" s="42" t="s">
        <v>199</v>
      </c>
      <c r="K28" s="42" t="s">
        <v>199</v>
      </c>
      <c r="L28" s="42" t="s">
        <v>199</v>
      </c>
      <c r="M28" s="218" t="s">
        <v>305</v>
      </c>
      <c r="N28" s="42" t="s">
        <v>290</v>
      </c>
      <c r="O28" s="42" t="s">
        <v>306</v>
      </c>
      <c r="P28" s="42" t="s">
        <v>292</v>
      </c>
      <c r="Q28" s="42"/>
      <c r="R28" s="42" t="s">
        <v>280</v>
      </c>
      <c r="S28" s="45">
        <v>45413</v>
      </c>
      <c r="T28" s="52">
        <v>45535</v>
      </c>
      <c r="U28" s="45" t="s">
        <v>281</v>
      </c>
      <c r="V28" s="26">
        <v>90135064</v>
      </c>
      <c r="W28" s="44" t="s">
        <v>307</v>
      </c>
      <c r="X28" s="46"/>
      <c r="Y28" s="42" t="s">
        <v>245</v>
      </c>
      <c r="Z28" s="42" t="s">
        <v>199</v>
      </c>
      <c r="AA28" s="42" t="s">
        <v>199</v>
      </c>
      <c r="AB28" s="42" t="s">
        <v>199</v>
      </c>
      <c r="AC28" s="42" t="s">
        <v>199</v>
      </c>
      <c r="AD28" s="42" t="s">
        <v>209</v>
      </c>
      <c r="AE28" s="42" t="s">
        <v>248</v>
      </c>
      <c r="AF28" s="42" t="s">
        <v>199</v>
      </c>
      <c r="AG28" s="42" t="s">
        <v>199</v>
      </c>
      <c r="AH28" s="42" t="s">
        <v>199</v>
      </c>
      <c r="AI28" s="42" t="s">
        <v>199</v>
      </c>
      <c r="AJ28" s="42" t="s">
        <v>199</v>
      </c>
      <c r="AK28" s="42" t="s">
        <v>199</v>
      </c>
      <c r="AL28" s="42" t="s">
        <v>294</v>
      </c>
    </row>
    <row r="29" spans="2:38" s="212" customFormat="1" ht="213.75" hidden="1" x14ac:dyDescent="0.2">
      <c r="B29" s="42" t="s">
        <v>193</v>
      </c>
      <c r="C29" s="43" t="s">
        <v>194</v>
      </c>
      <c r="D29" s="42" t="s">
        <v>250</v>
      </c>
      <c r="E29" s="216" t="s">
        <v>251</v>
      </c>
      <c r="F29" s="218" t="s">
        <v>269</v>
      </c>
      <c r="G29" s="218"/>
      <c r="H29" s="42" t="s">
        <v>198</v>
      </c>
      <c r="I29" s="42" t="s">
        <v>253</v>
      </c>
      <c r="J29" s="42" t="s">
        <v>199</v>
      </c>
      <c r="K29" s="42" t="s">
        <v>199</v>
      </c>
      <c r="L29" s="42" t="s">
        <v>199</v>
      </c>
      <c r="M29" s="216" t="s">
        <v>308</v>
      </c>
      <c r="N29" s="42" t="s">
        <v>296</v>
      </c>
      <c r="O29" s="42" t="s">
        <v>309</v>
      </c>
      <c r="P29" s="42" t="s">
        <v>298</v>
      </c>
      <c r="Q29" s="42"/>
      <c r="R29" s="42" t="s">
        <v>280</v>
      </c>
      <c r="S29" s="45">
        <v>45413</v>
      </c>
      <c r="T29" s="52">
        <v>45535</v>
      </c>
      <c r="U29" s="45" t="s">
        <v>281</v>
      </c>
      <c r="V29" s="183" t="s">
        <v>310</v>
      </c>
      <c r="W29" s="44" t="s">
        <v>311</v>
      </c>
      <c r="X29" s="46"/>
      <c r="Y29" s="42" t="s">
        <v>245</v>
      </c>
      <c r="Z29" s="42" t="s">
        <v>199</v>
      </c>
      <c r="AA29" s="42" t="s">
        <v>199</v>
      </c>
      <c r="AB29" s="42" t="s">
        <v>199</v>
      </c>
      <c r="AC29" s="42" t="s">
        <v>199</v>
      </c>
      <c r="AD29" s="42" t="s">
        <v>209</v>
      </c>
      <c r="AE29" s="42" t="s">
        <v>248</v>
      </c>
      <c r="AF29" s="42" t="s">
        <v>199</v>
      </c>
      <c r="AG29" s="42" t="s">
        <v>199</v>
      </c>
      <c r="AH29" s="42" t="s">
        <v>199</v>
      </c>
      <c r="AI29" s="42" t="s">
        <v>199</v>
      </c>
      <c r="AJ29" s="42" t="s">
        <v>199</v>
      </c>
      <c r="AK29" s="42" t="s">
        <v>199</v>
      </c>
      <c r="AL29" s="42" t="s">
        <v>283</v>
      </c>
    </row>
    <row r="30" spans="2:38" s="212" customFormat="1" ht="213.75" hidden="1" x14ac:dyDescent="0.2">
      <c r="B30" s="42" t="s">
        <v>193</v>
      </c>
      <c r="C30" s="43" t="s">
        <v>194</v>
      </c>
      <c r="D30" s="42" t="s">
        <v>250</v>
      </c>
      <c r="E30" s="216" t="s">
        <v>251</v>
      </c>
      <c r="F30" s="218" t="s">
        <v>269</v>
      </c>
      <c r="G30" s="218"/>
      <c r="H30" s="42" t="s">
        <v>198</v>
      </c>
      <c r="I30" s="42" t="s">
        <v>253</v>
      </c>
      <c r="J30" s="42" t="s">
        <v>199</v>
      </c>
      <c r="K30" s="42" t="s">
        <v>199</v>
      </c>
      <c r="L30" s="42" t="s">
        <v>199</v>
      </c>
      <c r="M30" s="218" t="s">
        <v>312</v>
      </c>
      <c r="N30" s="42" t="s">
        <v>277</v>
      </c>
      <c r="O30" s="42" t="s">
        <v>313</v>
      </c>
      <c r="P30" s="42" t="s">
        <v>279</v>
      </c>
      <c r="Q30" s="42"/>
      <c r="R30" s="42" t="s">
        <v>280</v>
      </c>
      <c r="S30" s="45">
        <v>45536</v>
      </c>
      <c r="T30" s="52">
        <v>45626</v>
      </c>
      <c r="U30" s="45" t="s">
        <v>281</v>
      </c>
      <c r="V30" s="26" t="s">
        <v>199</v>
      </c>
      <c r="W30" s="42" t="s">
        <v>199</v>
      </c>
      <c r="X30" s="46"/>
      <c r="Y30" s="42" t="s">
        <v>245</v>
      </c>
      <c r="Z30" s="42" t="s">
        <v>199</v>
      </c>
      <c r="AA30" s="42" t="s">
        <v>199</v>
      </c>
      <c r="AB30" s="42" t="s">
        <v>199</v>
      </c>
      <c r="AC30" s="42" t="s">
        <v>199</v>
      </c>
      <c r="AD30" s="42" t="s">
        <v>209</v>
      </c>
      <c r="AE30" s="42" t="s">
        <v>199</v>
      </c>
      <c r="AF30" s="42" t="s">
        <v>199</v>
      </c>
      <c r="AG30" s="42" t="s">
        <v>199</v>
      </c>
      <c r="AH30" s="42" t="s">
        <v>199</v>
      </c>
      <c r="AI30" s="42" t="s">
        <v>199</v>
      </c>
      <c r="AJ30" s="42" t="s">
        <v>199</v>
      </c>
      <c r="AK30" s="42" t="s">
        <v>199</v>
      </c>
      <c r="AL30" s="42" t="s">
        <v>283</v>
      </c>
    </row>
    <row r="31" spans="2:38" s="212" customFormat="1" ht="213.75" hidden="1" x14ac:dyDescent="0.2">
      <c r="B31" s="42" t="s">
        <v>193</v>
      </c>
      <c r="C31" s="43" t="s">
        <v>194</v>
      </c>
      <c r="D31" s="42" t="s">
        <v>250</v>
      </c>
      <c r="E31" s="216" t="s">
        <v>251</v>
      </c>
      <c r="F31" s="218" t="s">
        <v>269</v>
      </c>
      <c r="G31" s="218"/>
      <c r="H31" s="42" t="s">
        <v>198</v>
      </c>
      <c r="I31" s="42" t="s">
        <v>253</v>
      </c>
      <c r="J31" s="42" t="s">
        <v>199</v>
      </c>
      <c r="K31" s="42" t="s">
        <v>199</v>
      </c>
      <c r="L31" s="42" t="s">
        <v>199</v>
      </c>
      <c r="M31" s="219" t="s">
        <v>314</v>
      </c>
      <c r="N31" s="42" t="s">
        <v>285</v>
      </c>
      <c r="O31" s="42" t="s">
        <v>315</v>
      </c>
      <c r="P31" s="42" t="s">
        <v>287</v>
      </c>
      <c r="Q31" s="42"/>
      <c r="R31" s="42" t="s">
        <v>280</v>
      </c>
      <c r="S31" s="45">
        <v>45536</v>
      </c>
      <c r="T31" s="52">
        <v>45626</v>
      </c>
      <c r="U31" s="45" t="s">
        <v>281</v>
      </c>
      <c r="V31" s="26" t="s">
        <v>199</v>
      </c>
      <c r="W31" s="42" t="s">
        <v>199</v>
      </c>
      <c r="X31" s="46"/>
      <c r="Y31" s="42" t="s">
        <v>245</v>
      </c>
      <c r="Z31" s="42" t="s">
        <v>199</v>
      </c>
      <c r="AA31" s="42" t="s">
        <v>199</v>
      </c>
      <c r="AB31" s="42" t="s">
        <v>199</v>
      </c>
      <c r="AC31" s="42" t="s">
        <v>199</v>
      </c>
      <c r="AD31" s="42" t="s">
        <v>209</v>
      </c>
      <c r="AE31" s="42" t="s">
        <v>199</v>
      </c>
      <c r="AF31" s="42" t="s">
        <v>199</v>
      </c>
      <c r="AG31" s="42" t="s">
        <v>199</v>
      </c>
      <c r="AH31" s="42" t="s">
        <v>199</v>
      </c>
      <c r="AI31" s="42" t="s">
        <v>199</v>
      </c>
      <c r="AJ31" s="42" t="s">
        <v>199</v>
      </c>
      <c r="AK31" s="42" t="s">
        <v>199</v>
      </c>
      <c r="AL31" s="42" t="s">
        <v>283</v>
      </c>
    </row>
    <row r="32" spans="2:38" s="212" customFormat="1" ht="213.75" hidden="1" x14ac:dyDescent="0.2">
      <c r="B32" s="42" t="s">
        <v>193</v>
      </c>
      <c r="C32" s="43" t="s">
        <v>194</v>
      </c>
      <c r="D32" s="42" t="s">
        <v>250</v>
      </c>
      <c r="E32" s="216" t="s">
        <v>251</v>
      </c>
      <c r="F32" s="218" t="s">
        <v>269</v>
      </c>
      <c r="G32" s="218"/>
      <c r="H32" s="42" t="s">
        <v>198</v>
      </c>
      <c r="I32" s="42" t="s">
        <v>253</v>
      </c>
      <c r="J32" s="42" t="s">
        <v>199</v>
      </c>
      <c r="K32" s="42" t="s">
        <v>199</v>
      </c>
      <c r="L32" s="42" t="s">
        <v>199</v>
      </c>
      <c r="M32" s="218" t="s">
        <v>316</v>
      </c>
      <c r="N32" s="42" t="s">
        <v>290</v>
      </c>
      <c r="O32" s="42" t="s">
        <v>317</v>
      </c>
      <c r="P32" s="42" t="s">
        <v>292</v>
      </c>
      <c r="Q32" s="42"/>
      <c r="R32" s="42" t="s">
        <v>280</v>
      </c>
      <c r="S32" s="45">
        <v>45536</v>
      </c>
      <c r="T32" s="52">
        <v>45626</v>
      </c>
      <c r="U32" s="45" t="s">
        <v>281</v>
      </c>
      <c r="V32" s="26" t="s">
        <v>199</v>
      </c>
      <c r="W32" s="42" t="s">
        <v>199</v>
      </c>
      <c r="X32" s="46"/>
      <c r="Y32" s="42" t="s">
        <v>245</v>
      </c>
      <c r="Z32" s="42" t="s">
        <v>199</v>
      </c>
      <c r="AA32" s="42" t="s">
        <v>199</v>
      </c>
      <c r="AB32" s="42" t="s">
        <v>199</v>
      </c>
      <c r="AC32" s="42" t="s">
        <v>199</v>
      </c>
      <c r="AD32" s="42" t="s">
        <v>209</v>
      </c>
      <c r="AE32" s="42" t="s">
        <v>199</v>
      </c>
      <c r="AF32" s="42" t="s">
        <v>199</v>
      </c>
      <c r="AG32" s="42" t="s">
        <v>199</v>
      </c>
      <c r="AH32" s="42" t="s">
        <v>199</v>
      </c>
      <c r="AI32" s="42" t="s">
        <v>199</v>
      </c>
      <c r="AJ32" s="42" t="s">
        <v>199</v>
      </c>
      <c r="AK32" s="42" t="s">
        <v>199</v>
      </c>
      <c r="AL32" s="42" t="s">
        <v>294</v>
      </c>
    </row>
    <row r="33" spans="2:38" s="212" customFormat="1" ht="213.75" hidden="1" x14ac:dyDescent="0.2">
      <c r="B33" s="42" t="s">
        <v>193</v>
      </c>
      <c r="C33" s="43" t="s">
        <v>194</v>
      </c>
      <c r="D33" s="42" t="s">
        <v>250</v>
      </c>
      <c r="E33" s="216" t="s">
        <v>251</v>
      </c>
      <c r="F33" s="218" t="s">
        <v>269</v>
      </c>
      <c r="G33" s="218"/>
      <c r="H33" s="42" t="s">
        <v>198</v>
      </c>
      <c r="I33" s="42" t="s">
        <v>253</v>
      </c>
      <c r="J33" s="42" t="s">
        <v>199</v>
      </c>
      <c r="K33" s="42" t="s">
        <v>199</v>
      </c>
      <c r="L33" s="42" t="s">
        <v>199</v>
      </c>
      <c r="M33" s="216" t="s">
        <v>318</v>
      </c>
      <c r="N33" s="42" t="s">
        <v>296</v>
      </c>
      <c r="O33" s="42" t="s">
        <v>319</v>
      </c>
      <c r="P33" s="42" t="s">
        <v>298</v>
      </c>
      <c r="Q33" s="42"/>
      <c r="R33" s="42" t="s">
        <v>280</v>
      </c>
      <c r="S33" s="45">
        <v>45536</v>
      </c>
      <c r="T33" s="52">
        <v>45626</v>
      </c>
      <c r="U33" s="45" t="s">
        <v>281</v>
      </c>
      <c r="V33" s="26">
        <v>5000000</v>
      </c>
      <c r="W33" s="44">
        <v>174</v>
      </c>
      <c r="X33" s="46"/>
      <c r="Y33" s="42" t="s">
        <v>245</v>
      </c>
      <c r="Z33" s="42" t="s">
        <v>199</v>
      </c>
      <c r="AA33" s="42" t="s">
        <v>199</v>
      </c>
      <c r="AB33" s="42" t="s">
        <v>199</v>
      </c>
      <c r="AC33" s="42" t="s">
        <v>199</v>
      </c>
      <c r="AD33" s="42" t="s">
        <v>209</v>
      </c>
      <c r="AE33" s="42" t="s">
        <v>199</v>
      </c>
      <c r="AF33" s="42" t="s">
        <v>199</v>
      </c>
      <c r="AG33" s="42" t="s">
        <v>199</v>
      </c>
      <c r="AH33" s="42" t="s">
        <v>199</v>
      </c>
      <c r="AI33" s="42" t="s">
        <v>199</v>
      </c>
      <c r="AJ33" s="42" t="s">
        <v>199</v>
      </c>
      <c r="AK33" s="42" t="s">
        <v>199</v>
      </c>
      <c r="AL33" s="42" t="s">
        <v>283</v>
      </c>
    </row>
    <row r="34" spans="2:38" s="212" customFormat="1" ht="270.75" hidden="1" x14ac:dyDescent="0.2">
      <c r="B34" s="42" t="s">
        <v>193</v>
      </c>
      <c r="C34" s="43" t="s">
        <v>194</v>
      </c>
      <c r="D34" s="42" t="s">
        <v>250</v>
      </c>
      <c r="E34" s="216" t="s">
        <v>251</v>
      </c>
      <c r="F34" s="217" t="s">
        <v>320</v>
      </c>
      <c r="G34" s="217"/>
      <c r="H34" s="42" t="s">
        <v>198</v>
      </c>
      <c r="I34" s="42" t="s">
        <v>253</v>
      </c>
      <c r="J34" s="42" t="s">
        <v>254</v>
      </c>
      <c r="K34" s="42" t="s">
        <v>199</v>
      </c>
      <c r="L34" s="42" t="s">
        <v>199</v>
      </c>
      <c r="M34" s="217" t="s">
        <v>321</v>
      </c>
      <c r="N34" s="42" t="s">
        <v>322</v>
      </c>
      <c r="O34" s="44" t="s">
        <v>323</v>
      </c>
      <c r="P34" s="42" t="s">
        <v>242</v>
      </c>
      <c r="Q34" s="42" t="s">
        <v>324</v>
      </c>
      <c r="R34" s="44" t="s">
        <v>260</v>
      </c>
      <c r="S34" s="45">
        <v>45293</v>
      </c>
      <c r="T34" s="45">
        <v>45382</v>
      </c>
      <c r="U34" s="50" t="s">
        <v>260</v>
      </c>
      <c r="V34" s="26"/>
      <c r="W34" s="42"/>
      <c r="X34" s="46">
        <v>0.45</v>
      </c>
      <c r="Y34" s="42" t="s">
        <v>207</v>
      </c>
      <c r="Z34" s="42" t="s">
        <v>208</v>
      </c>
      <c r="AA34" s="42" t="s">
        <v>199</v>
      </c>
      <c r="AB34" s="42" t="s">
        <v>199</v>
      </c>
      <c r="AC34" s="42" t="s">
        <v>199</v>
      </c>
      <c r="AD34" s="42" t="s">
        <v>209</v>
      </c>
      <c r="AE34" s="42" t="s">
        <v>199</v>
      </c>
      <c r="AF34" s="42" t="s">
        <v>199</v>
      </c>
      <c r="AG34" s="42" t="s">
        <v>199</v>
      </c>
      <c r="AH34" s="42" t="s">
        <v>199</v>
      </c>
      <c r="AI34" s="42" t="s">
        <v>199</v>
      </c>
      <c r="AJ34" s="42" t="s">
        <v>199</v>
      </c>
      <c r="AK34" s="42" t="s">
        <v>199</v>
      </c>
      <c r="AL34" s="44" t="s">
        <v>261</v>
      </c>
    </row>
    <row r="35" spans="2:38" s="212" customFormat="1" ht="270.75" hidden="1" x14ac:dyDescent="0.2">
      <c r="B35" s="42" t="s">
        <v>193</v>
      </c>
      <c r="C35" s="43" t="s">
        <v>194</v>
      </c>
      <c r="D35" s="42" t="s">
        <v>250</v>
      </c>
      <c r="E35" s="216" t="s">
        <v>251</v>
      </c>
      <c r="F35" s="217" t="s">
        <v>320</v>
      </c>
      <c r="G35" s="217"/>
      <c r="H35" s="42" t="s">
        <v>198</v>
      </c>
      <c r="I35" s="42" t="s">
        <v>253</v>
      </c>
      <c r="J35" s="42" t="s">
        <v>254</v>
      </c>
      <c r="K35" s="42" t="s">
        <v>199</v>
      </c>
      <c r="L35" s="42" t="s">
        <v>199</v>
      </c>
      <c r="M35" s="217" t="s">
        <v>325</v>
      </c>
      <c r="N35" s="42" t="s">
        <v>326</v>
      </c>
      <c r="O35" s="44" t="s">
        <v>327</v>
      </c>
      <c r="P35" s="42" t="s">
        <v>242</v>
      </c>
      <c r="Q35" s="42" t="s">
        <v>328</v>
      </c>
      <c r="R35" s="44" t="s">
        <v>260</v>
      </c>
      <c r="S35" s="45">
        <v>45293</v>
      </c>
      <c r="T35" s="45">
        <v>45412</v>
      </c>
      <c r="U35" s="50" t="s">
        <v>260</v>
      </c>
      <c r="V35" s="26"/>
      <c r="W35" s="42"/>
      <c r="X35" s="46">
        <v>0.1</v>
      </c>
      <c r="Y35" s="42" t="s">
        <v>207</v>
      </c>
      <c r="Z35" s="42" t="s">
        <v>208</v>
      </c>
      <c r="AA35" s="42" t="s">
        <v>199</v>
      </c>
      <c r="AB35" s="42" t="s">
        <v>199</v>
      </c>
      <c r="AC35" s="42" t="s">
        <v>199</v>
      </c>
      <c r="AD35" s="42" t="s">
        <v>209</v>
      </c>
      <c r="AE35" s="42" t="s">
        <v>199</v>
      </c>
      <c r="AF35" s="42" t="s">
        <v>199</v>
      </c>
      <c r="AG35" s="42" t="s">
        <v>199</v>
      </c>
      <c r="AH35" s="42" t="s">
        <v>199</v>
      </c>
      <c r="AI35" s="42" t="s">
        <v>199</v>
      </c>
      <c r="AJ35" s="42" t="s">
        <v>199</v>
      </c>
      <c r="AK35" s="42" t="s">
        <v>199</v>
      </c>
      <c r="AL35" s="44" t="s">
        <v>261</v>
      </c>
    </row>
    <row r="36" spans="2:38" s="212" customFormat="1" ht="270.75" hidden="1" x14ac:dyDescent="0.2">
      <c r="B36" s="42" t="s">
        <v>193</v>
      </c>
      <c r="C36" s="43" t="s">
        <v>194</v>
      </c>
      <c r="D36" s="42" t="s">
        <v>250</v>
      </c>
      <c r="E36" s="216" t="s">
        <v>251</v>
      </c>
      <c r="F36" s="217" t="s">
        <v>320</v>
      </c>
      <c r="G36" s="217"/>
      <c r="H36" s="42" t="s">
        <v>198</v>
      </c>
      <c r="I36" s="42" t="s">
        <v>253</v>
      </c>
      <c r="J36" s="42" t="s">
        <v>254</v>
      </c>
      <c r="K36" s="42" t="s">
        <v>199</v>
      </c>
      <c r="L36" s="42" t="s">
        <v>199</v>
      </c>
      <c r="M36" s="217" t="s">
        <v>329</v>
      </c>
      <c r="N36" s="42" t="s">
        <v>330</v>
      </c>
      <c r="O36" s="44" t="s">
        <v>331</v>
      </c>
      <c r="P36" s="42" t="s">
        <v>218</v>
      </c>
      <c r="Q36" s="42" t="s">
        <v>332</v>
      </c>
      <c r="R36" s="44" t="s">
        <v>220</v>
      </c>
      <c r="S36" s="45">
        <v>45293</v>
      </c>
      <c r="T36" s="45">
        <v>45595</v>
      </c>
      <c r="U36" s="44" t="s">
        <v>72</v>
      </c>
      <c r="V36" s="26"/>
      <c r="W36" s="42"/>
      <c r="X36" s="46"/>
      <c r="Y36" s="42" t="s">
        <v>208</v>
      </c>
      <c r="Z36" s="42" t="s">
        <v>232</v>
      </c>
      <c r="AA36" s="42" t="s">
        <v>233</v>
      </c>
      <c r="AB36" s="42" t="s">
        <v>199</v>
      </c>
      <c r="AC36" s="42" t="s">
        <v>199</v>
      </c>
      <c r="AD36" s="42" t="s">
        <v>209</v>
      </c>
      <c r="AE36" s="42" t="s">
        <v>199</v>
      </c>
      <c r="AF36" s="42" t="s">
        <v>199</v>
      </c>
      <c r="AG36" s="42" t="s">
        <v>199</v>
      </c>
      <c r="AH36" s="42" t="s">
        <v>199</v>
      </c>
      <c r="AI36" s="42" t="s">
        <v>199</v>
      </c>
      <c r="AJ36" s="42" t="s">
        <v>199</v>
      </c>
      <c r="AK36" s="42" t="s">
        <v>199</v>
      </c>
      <c r="AL36" s="44" t="s">
        <v>234</v>
      </c>
    </row>
    <row r="37" spans="2:38" s="212" customFormat="1" ht="270.75" hidden="1" x14ac:dyDescent="0.2">
      <c r="B37" s="42" t="s">
        <v>193</v>
      </c>
      <c r="C37" s="43" t="s">
        <v>194</v>
      </c>
      <c r="D37" s="42" t="s">
        <v>250</v>
      </c>
      <c r="E37" s="216" t="s">
        <v>251</v>
      </c>
      <c r="F37" s="217" t="s">
        <v>320</v>
      </c>
      <c r="G37" s="217"/>
      <c r="H37" s="42" t="s">
        <v>198</v>
      </c>
      <c r="I37" s="42" t="s">
        <v>253</v>
      </c>
      <c r="J37" s="42" t="s">
        <v>254</v>
      </c>
      <c r="K37" s="42" t="s">
        <v>199</v>
      </c>
      <c r="L37" s="42" t="s">
        <v>199</v>
      </c>
      <c r="M37" s="217" t="s">
        <v>333</v>
      </c>
      <c r="N37" s="42" t="s">
        <v>334</v>
      </c>
      <c r="O37" s="44" t="s">
        <v>223</v>
      </c>
      <c r="P37" s="42" t="s">
        <v>242</v>
      </c>
      <c r="Q37" s="42" t="s">
        <v>328</v>
      </c>
      <c r="R37" s="44" t="s">
        <v>260</v>
      </c>
      <c r="S37" s="45">
        <v>45293</v>
      </c>
      <c r="T37" s="45">
        <v>45595</v>
      </c>
      <c r="U37" s="50" t="s">
        <v>260</v>
      </c>
      <c r="V37" s="26"/>
      <c r="W37" s="42"/>
      <c r="X37" s="46">
        <v>0.3</v>
      </c>
      <c r="Y37" s="42" t="s">
        <v>207</v>
      </c>
      <c r="Z37" s="42" t="s">
        <v>208</v>
      </c>
      <c r="AA37" s="42" t="s">
        <v>199</v>
      </c>
      <c r="AB37" s="42" t="s">
        <v>199</v>
      </c>
      <c r="AC37" s="42" t="s">
        <v>199</v>
      </c>
      <c r="AD37" s="42" t="s">
        <v>209</v>
      </c>
      <c r="AE37" s="42" t="s">
        <v>199</v>
      </c>
      <c r="AF37" s="42" t="s">
        <v>199</v>
      </c>
      <c r="AG37" s="42" t="s">
        <v>199</v>
      </c>
      <c r="AH37" s="42" t="s">
        <v>199</v>
      </c>
      <c r="AI37" s="42" t="s">
        <v>199</v>
      </c>
      <c r="AJ37" s="42" t="s">
        <v>199</v>
      </c>
      <c r="AK37" s="42" t="s">
        <v>199</v>
      </c>
      <c r="AL37" s="44" t="s">
        <v>261</v>
      </c>
    </row>
    <row r="38" spans="2:38" s="212" customFormat="1" ht="270.75" hidden="1" x14ac:dyDescent="0.2">
      <c r="B38" s="42" t="s">
        <v>193</v>
      </c>
      <c r="C38" s="43" t="s">
        <v>194</v>
      </c>
      <c r="D38" s="42" t="s">
        <v>250</v>
      </c>
      <c r="E38" s="216" t="s">
        <v>251</v>
      </c>
      <c r="F38" s="217" t="s">
        <v>320</v>
      </c>
      <c r="G38" s="217"/>
      <c r="H38" s="42" t="s">
        <v>198</v>
      </c>
      <c r="I38" s="42" t="s">
        <v>253</v>
      </c>
      <c r="J38" s="42" t="s">
        <v>254</v>
      </c>
      <c r="K38" s="42" t="s">
        <v>199</v>
      </c>
      <c r="L38" s="42" t="s">
        <v>199</v>
      </c>
      <c r="M38" s="217" t="s">
        <v>255</v>
      </c>
      <c r="N38" s="42" t="s">
        <v>335</v>
      </c>
      <c r="O38" s="44" t="s">
        <v>336</v>
      </c>
      <c r="P38" s="42" t="s">
        <v>242</v>
      </c>
      <c r="Q38" s="42" t="s">
        <v>324</v>
      </c>
      <c r="R38" s="44" t="s">
        <v>260</v>
      </c>
      <c r="S38" s="45">
        <v>45293</v>
      </c>
      <c r="T38" s="45">
        <v>45611</v>
      </c>
      <c r="U38" s="50" t="s">
        <v>260</v>
      </c>
      <c r="V38" s="26"/>
      <c r="W38" s="42"/>
      <c r="X38" s="46">
        <v>0.05</v>
      </c>
      <c r="Y38" s="42" t="s">
        <v>207</v>
      </c>
      <c r="Z38" s="42" t="s">
        <v>208</v>
      </c>
      <c r="AA38" s="42" t="s">
        <v>199</v>
      </c>
      <c r="AB38" s="42" t="s">
        <v>199</v>
      </c>
      <c r="AC38" s="42" t="s">
        <v>199</v>
      </c>
      <c r="AD38" s="42" t="s">
        <v>209</v>
      </c>
      <c r="AE38" s="42" t="s">
        <v>199</v>
      </c>
      <c r="AF38" s="42" t="s">
        <v>199</v>
      </c>
      <c r="AG38" s="42" t="s">
        <v>199</v>
      </c>
      <c r="AH38" s="42" t="s">
        <v>199</v>
      </c>
      <c r="AI38" s="42" t="s">
        <v>199</v>
      </c>
      <c r="AJ38" s="42" t="s">
        <v>199</v>
      </c>
      <c r="AK38" s="42" t="s">
        <v>199</v>
      </c>
      <c r="AL38" s="44" t="s">
        <v>261</v>
      </c>
    </row>
    <row r="39" spans="2:38" s="212" customFormat="1" ht="270.75" hidden="1" x14ac:dyDescent="0.2">
      <c r="B39" s="42" t="s">
        <v>193</v>
      </c>
      <c r="C39" s="43" t="s">
        <v>194</v>
      </c>
      <c r="D39" s="42" t="s">
        <v>250</v>
      </c>
      <c r="E39" s="216" t="s">
        <v>251</v>
      </c>
      <c r="F39" s="217" t="s">
        <v>320</v>
      </c>
      <c r="G39" s="217"/>
      <c r="H39" s="42" t="s">
        <v>198</v>
      </c>
      <c r="I39" s="42" t="s">
        <v>253</v>
      </c>
      <c r="J39" s="42" t="s">
        <v>254</v>
      </c>
      <c r="K39" s="42" t="s">
        <v>199</v>
      </c>
      <c r="L39" s="42" t="s">
        <v>199</v>
      </c>
      <c r="M39" s="217" t="s">
        <v>337</v>
      </c>
      <c r="N39" s="42" t="s">
        <v>338</v>
      </c>
      <c r="O39" s="44" t="s">
        <v>339</v>
      </c>
      <c r="P39" s="42" t="s">
        <v>230</v>
      </c>
      <c r="Q39" s="42" t="s">
        <v>231</v>
      </c>
      <c r="R39" s="44" t="s">
        <v>220</v>
      </c>
      <c r="S39" s="45">
        <v>45612</v>
      </c>
      <c r="T39" s="45">
        <v>45641</v>
      </c>
      <c r="U39" s="44" t="s">
        <v>72</v>
      </c>
      <c r="V39" s="26"/>
      <c r="W39" s="42"/>
      <c r="X39" s="46"/>
      <c r="Y39" s="42" t="s">
        <v>208</v>
      </c>
      <c r="Z39" s="42" t="s">
        <v>232</v>
      </c>
      <c r="AA39" s="42" t="s">
        <v>233</v>
      </c>
      <c r="AB39" s="42" t="s">
        <v>199</v>
      </c>
      <c r="AC39" s="42" t="s">
        <v>199</v>
      </c>
      <c r="AD39" s="42" t="s">
        <v>209</v>
      </c>
      <c r="AE39" s="42" t="s">
        <v>199</v>
      </c>
      <c r="AF39" s="42" t="s">
        <v>199</v>
      </c>
      <c r="AG39" s="42" t="s">
        <v>199</v>
      </c>
      <c r="AH39" s="42" t="s">
        <v>199</v>
      </c>
      <c r="AI39" s="42" t="s">
        <v>199</v>
      </c>
      <c r="AJ39" s="42" t="s">
        <v>199</v>
      </c>
      <c r="AK39" s="42" t="s">
        <v>199</v>
      </c>
      <c r="AL39" s="44" t="s">
        <v>234</v>
      </c>
    </row>
    <row r="40" spans="2:38" s="212" customFormat="1" ht="270.75" hidden="1" x14ac:dyDescent="0.2">
      <c r="B40" s="42" t="s">
        <v>193</v>
      </c>
      <c r="C40" s="43" t="s">
        <v>194</v>
      </c>
      <c r="D40" s="42" t="s">
        <v>250</v>
      </c>
      <c r="E40" s="216" t="s">
        <v>251</v>
      </c>
      <c r="F40" s="217" t="s">
        <v>320</v>
      </c>
      <c r="G40" s="217"/>
      <c r="H40" s="42" t="s">
        <v>198</v>
      </c>
      <c r="I40" s="42" t="s">
        <v>253</v>
      </c>
      <c r="J40" s="42" t="s">
        <v>254</v>
      </c>
      <c r="K40" s="42" t="s">
        <v>199</v>
      </c>
      <c r="L40" s="42" t="s">
        <v>199</v>
      </c>
      <c r="M40" s="217" t="s">
        <v>340</v>
      </c>
      <c r="N40" s="42" t="s">
        <v>340</v>
      </c>
      <c r="O40" s="44" t="s">
        <v>341</v>
      </c>
      <c r="P40" s="42" t="s">
        <v>242</v>
      </c>
      <c r="Q40" s="42" t="s">
        <v>342</v>
      </c>
      <c r="R40" s="44" t="s">
        <v>260</v>
      </c>
      <c r="S40" s="45">
        <v>45293</v>
      </c>
      <c r="T40" s="45">
        <v>45625</v>
      </c>
      <c r="U40" s="50" t="s">
        <v>260</v>
      </c>
      <c r="V40" s="26"/>
      <c r="W40" s="42"/>
      <c r="X40" s="46">
        <v>0.1</v>
      </c>
      <c r="Y40" s="42" t="s">
        <v>207</v>
      </c>
      <c r="Z40" s="42" t="s">
        <v>208</v>
      </c>
      <c r="AA40" s="42" t="s">
        <v>199</v>
      </c>
      <c r="AB40" s="42" t="s">
        <v>199</v>
      </c>
      <c r="AC40" s="42" t="s">
        <v>199</v>
      </c>
      <c r="AD40" s="42" t="s">
        <v>209</v>
      </c>
      <c r="AE40" s="42" t="s">
        <v>199</v>
      </c>
      <c r="AF40" s="42" t="s">
        <v>199</v>
      </c>
      <c r="AG40" s="42" t="s">
        <v>199</v>
      </c>
      <c r="AH40" s="42" t="s">
        <v>199</v>
      </c>
      <c r="AI40" s="42" t="s">
        <v>199</v>
      </c>
      <c r="AJ40" s="42" t="s">
        <v>199</v>
      </c>
      <c r="AK40" s="42" t="s">
        <v>199</v>
      </c>
      <c r="AL40" s="44" t="s">
        <v>261</v>
      </c>
    </row>
    <row r="41" spans="2:38" s="212" customFormat="1" ht="270.75" hidden="1" x14ac:dyDescent="0.2">
      <c r="B41" s="42" t="s">
        <v>193</v>
      </c>
      <c r="C41" s="43" t="s">
        <v>194</v>
      </c>
      <c r="D41" s="42" t="s">
        <v>250</v>
      </c>
      <c r="E41" s="216" t="s">
        <v>251</v>
      </c>
      <c r="F41" s="217" t="s">
        <v>343</v>
      </c>
      <c r="G41" s="217"/>
      <c r="H41" s="42" t="s">
        <v>198</v>
      </c>
      <c r="I41" s="42" t="s">
        <v>253</v>
      </c>
      <c r="J41" s="42" t="s">
        <v>254</v>
      </c>
      <c r="K41" s="42" t="s">
        <v>199</v>
      </c>
      <c r="L41" s="42" t="s">
        <v>199</v>
      </c>
      <c r="M41" s="217" t="s">
        <v>344</v>
      </c>
      <c r="N41" s="42" t="s">
        <v>345</v>
      </c>
      <c r="O41" s="44" t="s">
        <v>346</v>
      </c>
      <c r="P41" s="51" t="s">
        <v>347</v>
      </c>
      <c r="Q41" s="51" t="s">
        <v>348</v>
      </c>
      <c r="R41" s="51" t="s">
        <v>349</v>
      </c>
      <c r="S41" s="45">
        <v>45306</v>
      </c>
      <c r="T41" s="45">
        <v>45321</v>
      </c>
      <c r="U41" s="52" t="s">
        <v>50</v>
      </c>
      <c r="V41" s="25" t="s">
        <v>206</v>
      </c>
      <c r="W41" s="25" t="s">
        <v>206</v>
      </c>
      <c r="X41" s="46">
        <v>0.05</v>
      </c>
      <c r="Y41" s="42" t="s">
        <v>207</v>
      </c>
      <c r="Z41" s="42" t="s">
        <v>208</v>
      </c>
      <c r="AA41" s="42" t="s">
        <v>199</v>
      </c>
      <c r="AB41" s="42" t="s">
        <v>199</v>
      </c>
      <c r="AC41" s="42" t="s">
        <v>199</v>
      </c>
      <c r="AD41" s="42" t="s">
        <v>209</v>
      </c>
      <c r="AE41" s="42" t="s">
        <v>199</v>
      </c>
      <c r="AF41" s="42" t="s">
        <v>199</v>
      </c>
      <c r="AG41" s="42" t="s">
        <v>199</v>
      </c>
      <c r="AH41" s="42" t="s">
        <v>199</v>
      </c>
      <c r="AI41" s="42" t="s">
        <v>199</v>
      </c>
      <c r="AJ41" s="42" t="s">
        <v>199</v>
      </c>
      <c r="AK41" s="42" t="s">
        <v>199</v>
      </c>
      <c r="AL41" s="44" t="s">
        <v>261</v>
      </c>
    </row>
    <row r="42" spans="2:38" s="212" customFormat="1" ht="270.75" hidden="1" x14ac:dyDescent="0.2">
      <c r="B42" s="42" t="s">
        <v>193</v>
      </c>
      <c r="C42" s="43" t="s">
        <v>194</v>
      </c>
      <c r="D42" s="42" t="s">
        <v>250</v>
      </c>
      <c r="E42" s="216" t="s">
        <v>251</v>
      </c>
      <c r="F42" s="217" t="s">
        <v>343</v>
      </c>
      <c r="G42" s="217"/>
      <c r="H42" s="42" t="s">
        <v>198</v>
      </c>
      <c r="I42" s="42" t="s">
        <v>253</v>
      </c>
      <c r="J42" s="42" t="s">
        <v>254</v>
      </c>
      <c r="K42" s="42" t="s">
        <v>199</v>
      </c>
      <c r="L42" s="42" t="s">
        <v>199</v>
      </c>
      <c r="M42" s="217" t="s">
        <v>350</v>
      </c>
      <c r="N42" s="51" t="s">
        <v>351</v>
      </c>
      <c r="O42" s="44" t="s">
        <v>352</v>
      </c>
      <c r="P42" s="51" t="s">
        <v>347</v>
      </c>
      <c r="Q42" s="51" t="s">
        <v>348</v>
      </c>
      <c r="R42" s="51" t="s">
        <v>349</v>
      </c>
      <c r="S42" s="45">
        <v>45350</v>
      </c>
      <c r="T42" s="45">
        <v>45626</v>
      </c>
      <c r="U42" s="52" t="s">
        <v>353</v>
      </c>
      <c r="V42" s="25" t="s">
        <v>206</v>
      </c>
      <c r="W42" s="25" t="s">
        <v>206</v>
      </c>
      <c r="X42" s="46">
        <v>0.3</v>
      </c>
      <c r="Y42" s="42" t="s">
        <v>208</v>
      </c>
      <c r="Z42" s="42" t="s">
        <v>354</v>
      </c>
      <c r="AA42" s="42" t="s">
        <v>355</v>
      </c>
      <c r="AB42" s="42" t="s">
        <v>199</v>
      </c>
      <c r="AC42" s="42" t="s">
        <v>199</v>
      </c>
      <c r="AD42" s="42" t="s">
        <v>356</v>
      </c>
      <c r="AE42" s="42" t="s">
        <v>357</v>
      </c>
      <c r="AF42" s="42" t="s">
        <v>199</v>
      </c>
      <c r="AG42" s="42" t="s">
        <v>199</v>
      </c>
      <c r="AH42" s="42" t="s">
        <v>199</v>
      </c>
      <c r="AI42" s="42" t="s">
        <v>199</v>
      </c>
      <c r="AJ42" s="42" t="s">
        <v>199</v>
      </c>
      <c r="AK42" s="42" t="s">
        <v>199</v>
      </c>
      <c r="AL42" s="44" t="s">
        <v>261</v>
      </c>
    </row>
    <row r="43" spans="2:38" s="212" customFormat="1" ht="270.75" hidden="1" x14ac:dyDescent="0.2">
      <c r="B43" s="42" t="s">
        <v>193</v>
      </c>
      <c r="C43" s="43" t="s">
        <v>194</v>
      </c>
      <c r="D43" s="42" t="s">
        <v>250</v>
      </c>
      <c r="E43" s="216" t="s">
        <v>251</v>
      </c>
      <c r="F43" s="217" t="s">
        <v>343</v>
      </c>
      <c r="G43" s="217"/>
      <c r="H43" s="42" t="s">
        <v>198</v>
      </c>
      <c r="I43" s="42" t="s">
        <v>253</v>
      </c>
      <c r="J43" s="42" t="s">
        <v>254</v>
      </c>
      <c r="K43" s="42" t="s">
        <v>199</v>
      </c>
      <c r="L43" s="42" t="s">
        <v>199</v>
      </c>
      <c r="M43" s="217" t="s">
        <v>358</v>
      </c>
      <c r="N43" s="42" t="s">
        <v>359</v>
      </c>
      <c r="O43" s="44" t="s">
        <v>360</v>
      </c>
      <c r="P43" s="42" t="s">
        <v>218</v>
      </c>
      <c r="Q43" s="42" t="s">
        <v>332</v>
      </c>
      <c r="R43" s="44" t="s">
        <v>220</v>
      </c>
      <c r="S43" s="45">
        <v>45350</v>
      </c>
      <c r="T43" s="45">
        <v>45595</v>
      </c>
      <c r="U43" s="44" t="s">
        <v>84</v>
      </c>
      <c r="V43" s="25"/>
      <c r="W43" s="25"/>
      <c r="X43" s="46"/>
      <c r="Y43" s="42" t="s">
        <v>208</v>
      </c>
      <c r="Z43" s="42" t="s">
        <v>232</v>
      </c>
      <c r="AA43" s="42" t="s">
        <v>233</v>
      </c>
      <c r="AB43" s="42" t="s">
        <v>199</v>
      </c>
      <c r="AC43" s="42" t="s">
        <v>199</v>
      </c>
      <c r="AD43" s="42" t="s">
        <v>209</v>
      </c>
      <c r="AE43" s="42" t="s">
        <v>199</v>
      </c>
      <c r="AF43" s="42" t="s">
        <v>199</v>
      </c>
      <c r="AG43" s="42" t="s">
        <v>199</v>
      </c>
      <c r="AH43" s="42" t="s">
        <v>199</v>
      </c>
      <c r="AI43" s="42" t="s">
        <v>199</v>
      </c>
      <c r="AJ43" s="42" t="s">
        <v>199</v>
      </c>
      <c r="AK43" s="42" t="s">
        <v>199</v>
      </c>
      <c r="AL43" s="44" t="s">
        <v>234</v>
      </c>
    </row>
    <row r="44" spans="2:38" s="212" customFormat="1" ht="270.75" hidden="1" x14ac:dyDescent="0.2">
      <c r="B44" s="42" t="s">
        <v>193</v>
      </c>
      <c r="C44" s="43" t="s">
        <v>194</v>
      </c>
      <c r="D44" s="42" t="s">
        <v>250</v>
      </c>
      <c r="E44" s="216" t="s">
        <v>251</v>
      </c>
      <c r="F44" s="217" t="s">
        <v>343</v>
      </c>
      <c r="G44" s="217"/>
      <c r="H44" s="42" t="s">
        <v>198</v>
      </c>
      <c r="I44" s="42" t="s">
        <v>253</v>
      </c>
      <c r="J44" s="42" t="s">
        <v>254</v>
      </c>
      <c r="K44" s="42" t="s">
        <v>199</v>
      </c>
      <c r="L44" s="42" t="s">
        <v>199</v>
      </c>
      <c r="M44" s="217" t="s">
        <v>361</v>
      </c>
      <c r="N44" s="51" t="s">
        <v>362</v>
      </c>
      <c r="O44" s="44" t="s">
        <v>363</v>
      </c>
      <c r="P44" s="51" t="s">
        <v>347</v>
      </c>
      <c r="Q44" s="51" t="s">
        <v>348</v>
      </c>
      <c r="R44" s="51" t="s">
        <v>349</v>
      </c>
      <c r="S44" s="45">
        <v>45350</v>
      </c>
      <c r="T44" s="45">
        <v>45626</v>
      </c>
      <c r="U44" s="52" t="s">
        <v>353</v>
      </c>
      <c r="V44" s="25" t="s">
        <v>206</v>
      </c>
      <c r="W44" s="25" t="s">
        <v>206</v>
      </c>
      <c r="X44" s="46">
        <v>0.5</v>
      </c>
      <c r="Y44" s="42" t="s">
        <v>208</v>
      </c>
      <c r="Z44" s="42" t="s">
        <v>354</v>
      </c>
      <c r="AA44" s="42" t="s">
        <v>355</v>
      </c>
      <c r="AB44" s="42" t="s">
        <v>199</v>
      </c>
      <c r="AC44" s="42" t="s">
        <v>199</v>
      </c>
      <c r="AD44" s="42" t="s">
        <v>356</v>
      </c>
      <c r="AE44" s="42" t="s">
        <v>357</v>
      </c>
      <c r="AF44" s="42" t="s">
        <v>364</v>
      </c>
      <c r="AG44" s="42" t="s">
        <v>199</v>
      </c>
      <c r="AH44" s="42" t="s">
        <v>199</v>
      </c>
      <c r="AI44" s="42" t="s">
        <v>199</v>
      </c>
      <c r="AJ44" s="42" t="s">
        <v>365</v>
      </c>
      <c r="AK44" s="42" t="s">
        <v>366</v>
      </c>
      <c r="AL44" s="44" t="s">
        <v>261</v>
      </c>
    </row>
    <row r="45" spans="2:38" s="212" customFormat="1" ht="270.75" hidden="1" x14ac:dyDescent="0.2">
      <c r="B45" s="42" t="s">
        <v>193</v>
      </c>
      <c r="C45" s="43" t="s">
        <v>194</v>
      </c>
      <c r="D45" s="42" t="s">
        <v>250</v>
      </c>
      <c r="E45" s="216" t="s">
        <v>251</v>
      </c>
      <c r="F45" s="217" t="s">
        <v>343</v>
      </c>
      <c r="G45" s="217"/>
      <c r="H45" s="42" t="s">
        <v>198</v>
      </c>
      <c r="I45" s="42" t="s">
        <v>253</v>
      </c>
      <c r="J45" s="42" t="s">
        <v>254</v>
      </c>
      <c r="K45" s="42" t="s">
        <v>199</v>
      </c>
      <c r="L45" s="42" t="s">
        <v>199</v>
      </c>
      <c r="M45" s="217" t="s">
        <v>367</v>
      </c>
      <c r="N45" s="42" t="s">
        <v>368</v>
      </c>
      <c r="O45" s="44" t="s">
        <v>369</v>
      </c>
      <c r="P45" s="42" t="s">
        <v>230</v>
      </c>
      <c r="Q45" s="42" t="s">
        <v>231</v>
      </c>
      <c r="R45" s="44" t="s">
        <v>220</v>
      </c>
      <c r="S45" s="45">
        <v>45627</v>
      </c>
      <c r="T45" s="45">
        <v>45641</v>
      </c>
      <c r="U45" s="44" t="s">
        <v>84</v>
      </c>
      <c r="V45" s="25"/>
      <c r="W45" s="25"/>
      <c r="X45" s="46"/>
      <c r="Y45" s="42" t="s">
        <v>208</v>
      </c>
      <c r="Z45" s="42" t="s">
        <v>232</v>
      </c>
      <c r="AA45" s="42" t="s">
        <v>233</v>
      </c>
      <c r="AB45" s="42" t="s">
        <v>199</v>
      </c>
      <c r="AC45" s="42" t="s">
        <v>199</v>
      </c>
      <c r="AD45" s="42" t="s">
        <v>209</v>
      </c>
      <c r="AE45" s="42" t="s">
        <v>199</v>
      </c>
      <c r="AF45" s="42" t="s">
        <v>199</v>
      </c>
      <c r="AG45" s="42" t="s">
        <v>199</v>
      </c>
      <c r="AH45" s="42" t="s">
        <v>199</v>
      </c>
      <c r="AI45" s="42" t="s">
        <v>199</v>
      </c>
      <c r="AJ45" s="42" t="s">
        <v>199</v>
      </c>
      <c r="AK45" s="42" t="s">
        <v>199</v>
      </c>
      <c r="AL45" s="44" t="s">
        <v>234</v>
      </c>
    </row>
    <row r="46" spans="2:38" s="212" customFormat="1" ht="270.75" hidden="1" x14ac:dyDescent="0.2">
      <c r="B46" s="42" t="s">
        <v>193</v>
      </c>
      <c r="C46" s="43" t="s">
        <v>194</v>
      </c>
      <c r="D46" s="42" t="s">
        <v>250</v>
      </c>
      <c r="E46" s="216" t="s">
        <v>251</v>
      </c>
      <c r="F46" s="217" t="s">
        <v>343</v>
      </c>
      <c r="G46" s="217"/>
      <c r="H46" s="42" t="s">
        <v>198</v>
      </c>
      <c r="I46" s="42" t="s">
        <v>253</v>
      </c>
      <c r="J46" s="42" t="s">
        <v>254</v>
      </c>
      <c r="K46" s="42" t="s">
        <v>199</v>
      </c>
      <c r="L46" s="42" t="s">
        <v>199</v>
      </c>
      <c r="M46" s="217" t="s">
        <v>370</v>
      </c>
      <c r="N46" s="51" t="s">
        <v>371</v>
      </c>
      <c r="O46" s="44" t="s">
        <v>372</v>
      </c>
      <c r="P46" s="51" t="s">
        <v>347</v>
      </c>
      <c r="Q46" s="51" t="s">
        <v>348</v>
      </c>
      <c r="R46" s="51" t="s">
        <v>349</v>
      </c>
      <c r="S46" s="45">
        <v>45350</v>
      </c>
      <c r="T46" s="45">
        <v>45626</v>
      </c>
      <c r="U46" s="52" t="s">
        <v>373</v>
      </c>
      <c r="V46" s="25" t="s">
        <v>206</v>
      </c>
      <c r="W46" s="25" t="s">
        <v>206</v>
      </c>
      <c r="X46" s="46">
        <v>0.15</v>
      </c>
      <c r="Y46" s="42" t="s">
        <v>208</v>
      </c>
      <c r="Z46" s="42" t="s">
        <v>354</v>
      </c>
      <c r="AA46" s="42" t="s">
        <v>355</v>
      </c>
      <c r="AB46" s="42" t="s">
        <v>374</v>
      </c>
      <c r="AC46" s="42" t="s">
        <v>199</v>
      </c>
      <c r="AD46" s="42" t="s">
        <v>356</v>
      </c>
      <c r="AE46" s="42" t="s">
        <v>357</v>
      </c>
      <c r="AF46" s="42" t="s">
        <v>364</v>
      </c>
      <c r="AG46" s="42" t="s">
        <v>199</v>
      </c>
      <c r="AH46" s="42" t="s">
        <v>199</v>
      </c>
      <c r="AI46" s="42" t="s">
        <v>199</v>
      </c>
      <c r="AJ46" s="42" t="s">
        <v>365</v>
      </c>
      <c r="AK46" s="42" t="s">
        <v>366</v>
      </c>
      <c r="AL46" s="44" t="s">
        <v>261</v>
      </c>
    </row>
    <row r="47" spans="2:38" s="212" customFormat="1" ht="213.75" hidden="1" x14ac:dyDescent="0.2">
      <c r="B47" s="42" t="s">
        <v>193</v>
      </c>
      <c r="C47" s="43" t="s">
        <v>194</v>
      </c>
      <c r="D47" s="42" t="s">
        <v>375</v>
      </c>
      <c r="E47" s="214" t="s">
        <v>376</v>
      </c>
      <c r="F47" s="215" t="s">
        <v>377</v>
      </c>
      <c r="G47" s="215"/>
      <c r="H47" s="42" t="s">
        <v>198</v>
      </c>
      <c r="I47" s="42" t="s">
        <v>378</v>
      </c>
      <c r="J47" s="42" t="s">
        <v>379</v>
      </c>
      <c r="K47" s="42" t="s">
        <v>238</v>
      </c>
      <c r="L47" s="42" t="s">
        <v>199</v>
      </c>
      <c r="M47" s="215" t="s">
        <v>380</v>
      </c>
      <c r="N47" s="42" t="s">
        <v>381</v>
      </c>
      <c r="O47" s="44" t="s">
        <v>382</v>
      </c>
      <c r="P47" s="42" t="s">
        <v>383</v>
      </c>
      <c r="Q47" s="42" t="s">
        <v>199</v>
      </c>
      <c r="R47" s="44" t="s">
        <v>72</v>
      </c>
      <c r="S47" s="45">
        <v>45292</v>
      </c>
      <c r="T47" s="45">
        <v>45641</v>
      </c>
      <c r="U47" s="50" t="s">
        <v>199</v>
      </c>
      <c r="V47" s="26"/>
      <c r="W47" s="42"/>
      <c r="X47" s="46">
        <v>1</v>
      </c>
      <c r="Y47" s="42" t="s">
        <v>245</v>
      </c>
      <c r="Z47" s="42" t="s">
        <v>199</v>
      </c>
      <c r="AA47" s="42" t="s">
        <v>199</v>
      </c>
      <c r="AB47" s="42" t="s">
        <v>199</v>
      </c>
      <c r="AC47" s="42" t="s">
        <v>199</v>
      </c>
      <c r="AD47" s="42" t="s">
        <v>209</v>
      </c>
      <c r="AE47" s="42" t="s">
        <v>199</v>
      </c>
      <c r="AF47" s="42" t="s">
        <v>199</v>
      </c>
      <c r="AG47" s="42" t="s">
        <v>199</v>
      </c>
      <c r="AH47" s="42" t="s">
        <v>199</v>
      </c>
      <c r="AI47" s="42" t="s">
        <v>199</v>
      </c>
      <c r="AJ47" s="42" t="s">
        <v>199</v>
      </c>
      <c r="AK47" s="42" t="s">
        <v>199</v>
      </c>
      <c r="AL47" s="44" t="s">
        <v>261</v>
      </c>
    </row>
    <row r="48" spans="2:38" s="212" customFormat="1" ht="213.75" hidden="1" x14ac:dyDescent="0.2">
      <c r="B48" s="42" t="s">
        <v>193</v>
      </c>
      <c r="C48" s="43" t="s">
        <v>194</v>
      </c>
      <c r="D48" s="42" t="s">
        <v>375</v>
      </c>
      <c r="E48" s="216" t="s">
        <v>376</v>
      </c>
      <c r="F48" s="216" t="s">
        <v>384</v>
      </c>
      <c r="G48" s="216"/>
      <c r="H48" s="42" t="s">
        <v>198</v>
      </c>
      <c r="I48" s="42" t="s">
        <v>378</v>
      </c>
      <c r="J48" s="42" t="s">
        <v>379</v>
      </c>
      <c r="K48" s="42" t="s">
        <v>238</v>
      </c>
      <c r="L48" s="42"/>
      <c r="M48" s="216" t="s">
        <v>385</v>
      </c>
      <c r="N48" s="42" t="s">
        <v>386</v>
      </c>
      <c r="O48" s="44" t="s">
        <v>387</v>
      </c>
      <c r="P48" s="42" t="s">
        <v>383</v>
      </c>
      <c r="Q48" s="42" t="s">
        <v>199</v>
      </c>
      <c r="R48" s="44" t="s">
        <v>72</v>
      </c>
      <c r="S48" s="45">
        <v>45292</v>
      </c>
      <c r="T48" s="45">
        <v>45641</v>
      </c>
      <c r="U48" s="50" t="s">
        <v>199</v>
      </c>
      <c r="V48" s="26"/>
      <c r="W48" s="42"/>
      <c r="X48" s="42">
        <v>100</v>
      </c>
      <c r="Y48" s="42" t="s">
        <v>245</v>
      </c>
      <c r="Z48" s="42" t="s">
        <v>199</v>
      </c>
      <c r="AA48" s="42" t="s">
        <v>199</v>
      </c>
      <c r="AB48" s="42" t="s">
        <v>199</v>
      </c>
      <c r="AC48" s="42" t="s">
        <v>199</v>
      </c>
      <c r="AD48" s="42" t="s">
        <v>209</v>
      </c>
      <c r="AE48" s="42" t="s">
        <v>199</v>
      </c>
      <c r="AF48" s="42" t="s">
        <v>199</v>
      </c>
      <c r="AG48" s="42" t="s">
        <v>199</v>
      </c>
      <c r="AH48" s="42" t="s">
        <v>199</v>
      </c>
      <c r="AI48" s="42" t="s">
        <v>199</v>
      </c>
      <c r="AJ48" s="42" t="s">
        <v>199</v>
      </c>
      <c r="AK48" s="42" t="s">
        <v>199</v>
      </c>
      <c r="AL48" s="44" t="s">
        <v>261</v>
      </c>
    </row>
    <row r="49" spans="2:38" s="212" customFormat="1" ht="270.75" hidden="1" x14ac:dyDescent="0.2">
      <c r="B49" s="54" t="s">
        <v>193</v>
      </c>
      <c r="C49" s="43" t="s">
        <v>194</v>
      </c>
      <c r="D49" s="51" t="s">
        <v>388</v>
      </c>
      <c r="E49" s="220" t="s">
        <v>389</v>
      </c>
      <c r="F49" s="51" t="s">
        <v>390</v>
      </c>
      <c r="G49" s="51"/>
      <c r="H49" s="51" t="s">
        <v>391</v>
      </c>
      <c r="I49" s="51" t="s">
        <v>392</v>
      </c>
      <c r="J49" s="51" t="s">
        <v>254</v>
      </c>
      <c r="K49" s="51" t="s">
        <v>199</v>
      </c>
      <c r="L49" s="51" t="s">
        <v>199</v>
      </c>
      <c r="M49" s="42" t="s">
        <v>393</v>
      </c>
      <c r="N49" s="42" t="s">
        <v>394</v>
      </c>
      <c r="O49" s="44" t="s">
        <v>395</v>
      </c>
      <c r="P49" s="51" t="s">
        <v>396</v>
      </c>
      <c r="Q49" s="51" t="s">
        <v>397</v>
      </c>
      <c r="R49" s="51" t="s">
        <v>84</v>
      </c>
      <c r="S49" s="52">
        <v>45293</v>
      </c>
      <c r="T49" s="52">
        <v>45626</v>
      </c>
      <c r="U49" s="51" t="s">
        <v>398</v>
      </c>
      <c r="V49" s="51" t="s">
        <v>206</v>
      </c>
      <c r="W49" s="26" t="s">
        <v>206</v>
      </c>
      <c r="X49" s="46">
        <v>0.5</v>
      </c>
      <c r="Y49" s="51" t="s">
        <v>399</v>
      </c>
      <c r="Z49" s="51" t="s">
        <v>400</v>
      </c>
      <c r="AA49" s="51" t="s">
        <v>401</v>
      </c>
      <c r="AB49" s="51" t="s">
        <v>208</v>
      </c>
      <c r="AC49" s="51" t="s">
        <v>199</v>
      </c>
      <c r="AD49" s="51" t="s">
        <v>364</v>
      </c>
      <c r="AE49" s="51" t="s">
        <v>199</v>
      </c>
      <c r="AF49" s="51" t="s">
        <v>199</v>
      </c>
      <c r="AG49" s="51" t="s">
        <v>199</v>
      </c>
      <c r="AH49" s="51" t="s">
        <v>199</v>
      </c>
      <c r="AI49" s="51" t="s">
        <v>199</v>
      </c>
      <c r="AJ49" s="51" t="s">
        <v>402</v>
      </c>
      <c r="AK49" s="51" t="s">
        <v>403</v>
      </c>
      <c r="AL49" s="51" t="s">
        <v>404</v>
      </c>
    </row>
    <row r="50" spans="2:38" s="212" customFormat="1" ht="270.75" hidden="1" x14ac:dyDescent="0.2">
      <c r="B50" s="54" t="s">
        <v>193</v>
      </c>
      <c r="C50" s="43" t="s">
        <v>194</v>
      </c>
      <c r="D50" s="51" t="s">
        <v>388</v>
      </c>
      <c r="E50" s="220" t="s">
        <v>389</v>
      </c>
      <c r="F50" s="221" t="s">
        <v>390</v>
      </c>
      <c r="G50" s="221"/>
      <c r="H50" s="51" t="s">
        <v>391</v>
      </c>
      <c r="I50" s="51" t="s">
        <v>392</v>
      </c>
      <c r="J50" s="51" t="s">
        <v>254</v>
      </c>
      <c r="K50" s="51" t="s">
        <v>199</v>
      </c>
      <c r="L50" s="51" t="s">
        <v>199</v>
      </c>
      <c r="M50" s="211" t="s">
        <v>405</v>
      </c>
      <c r="N50" s="42" t="s">
        <v>406</v>
      </c>
      <c r="O50" s="44" t="s">
        <v>407</v>
      </c>
      <c r="P50" s="51" t="s">
        <v>396</v>
      </c>
      <c r="Q50" s="51" t="s">
        <v>397</v>
      </c>
      <c r="R50" s="51" t="s">
        <v>84</v>
      </c>
      <c r="S50" s="52">
        <v>45293</v>
      </c>
      <c r="T50" s="52">
        <v>45626</v>
      </c>
      <c r="U50" s="51" t="s">
        <v>398</v>
      </c>
      <c r="V50" s="51" t="s">
        <v>206</v>
      </c>
      <c r="W50" s="26" t="s">
        <v>206</v>
      </c>
      <c r="X50" s="46">
        <v>0.3</v>
      </c>
      <c r="Y50" s="51" t="s">
        <v>399</v>
      </c>
      <c r="Z50" s="51" t="s">
        <v>400</v>
      </c>
      <c r="AA50" s="51" t="s">
        <v>401</v>
      </c>
      <c r="AB50" s="51" t="s">
        <v>208</v>
      </c>
      <c r="AC50" s="51" t="s">
        <v>199</v>
      </c>
      <c r="AD50" s="51" t="s">
        <v>364</v>
      </c>
      <c r="AE50" s="51" t="s">
        <v>199</v>
      </c>
      <c r="AF50" s="51" t="s">
        <v>199</v>
      </c>
      <c r="AG50" s="51" t="s">
        <v>199</v>
      </c>
      <c r="AH50" s="51" t="s">
        <v>199</v>
      </c>
      <c r="AI50" s="51" t="s">
        <v>199</v>
      </c>
      <c r="AJ50" s="51" t="s">
        <v>408</v>
      </c>
      <c r="AK50" s="51" t="s">
        <v>409</v>
      </c>
      <c r="AL50" s="51" t="s">
        <v>404</v>
      </c>
    </row>
    <row r="51" spans="2:38" s="212" customFormat="1" ht="270.75" hidden="1" x14ac:dyDescent="0.2">
      <c r="B51" s="54" t="s">
        <v>193</v>
      </c>
      <c r="C51" s="43" t="s">
        <v>194</v>
      </c>
      <c r="D51" s="51" t="s">
        <v>388</v>
      </c>
      <c r="E51" s="220" t="s">
        <v>389</v>
      </c>
      <c r="F51" s="221" t="s">
        <v>390</v>
      </c>
      <c r="G51" s="221"/>
      <c r="H51" s="51" t="s">
        <v>391</v>
      </c>
      <c r="I51" s="51" t="s">
        <v>392</v>
      </c>
      <c r="J51" s="51" t="s">
        <v>254</v>
      </c>
      <c r="K51" s="51" t="s">
        <v>199</v>
      </c>
      <c r="L51" s="51" t="s">
        <v>199</v>
      </c>
      <c r="M51" s="211" t="s">
        <v>410</v>
      </c>
      <c r="N51" s="42" t="s">
        <v>411</v>
      </c>
      <c r="O51" s="44" t="s">
        <v>412</v>
      </c>
      <c r="P51" s="51" t="s">
        <v>396</v>
      </c>
      <c r="Q51" s="51" t="s">
        <v>397</v>
      </c>
      <c r="R51" s="51" t="s">
        <v>84</v>
      </c>
      <c r="S51" s="52">
        <v>45293</v>
      </c>
      <c r="T51" s="52">
        <v>45626</v>
      </c>
      <c r="U51" s="51" t="s">
        <v>398</v>
      </c>
      <c r="V51" s="51" t="s">
        <v>206</v>
      </c>
      <c r="W51" s="26" t="s">
        <v>206</v>
      </c>
      <c r="X51" s="46">
        <v>0.2</v>
      </c>
      <c r="Y51" s="51" t="s">
        <v>399</v>
      </c>
      <c r="Z51" s="51" t="s">
        <v>400</v>
      </c>
      <c r="AA51" s="51" t="s">
        <v>401</v>
      </c>
      <c r="AB51" s="51" t="s">
        <v>208</v>
      </c>
      <c r="AC51" s="51" t="s">
        <v>199</v>
      </c>
      <c r="AD51" s="51" t="s">
        <v>364</v>
      </c>
      <c r="AE51" s="51" t="s">
        <v>199</v>
      </c>
      <c r="AF51" s="51" t="s">
        <v>199</v>
      </c>
      <c r="AG51" s="51" t="s">
        <v>199</v>
      </c>
      <c r="AH51" s="51" t="s">
        <v>199</v>
      </c>
      <c r="AI51" s="51" t="s">
        <v>199</v>
      </c>
      <c r="AJ51" s="51" t="s">
        <v>402</v>
      </c>
      <c r="AK51" s="51" t="s">
        <v>403</v>
      </c>
      <c r="AL51" s="51" t="s">
        <v>404</v>
      </c>
    </row>
    <row r="52" spans="2:38" s="212" customFormat="1" ht="270.75" hidden="1" x14ac:dyDescent="0.2">
      <c r="B52" s="54" t="s">
        <v>193</v>
      </c>
      <c r="C52" s="43" t="s">
        <v>194</v>
      </c>
      <c r="D52" s="51" t="s">
        <v>388</v>
      </c>
      <c r="E52" s="220" t="s">
        <v>389</v>
      </c>
      <c r="F52" s="222" t="s">
        <v>413</v>
      </c>
      <c r="G52" s="222"/>
      <c r="H52" s="51" t="s">
        <v>391</v>
      </c>
      <c r="I52" s="51" t="s">
        <v>392</v>
      </c>
      <c r="J52" s="51" t="s">
        <v>254</v>
      </c>
      <c r="K52" s="51" t="s">
        <v>199</v>
      </c>
      <c r="L52" s="51" t="s">
        <v>199</v>
      </c>
      <c r="M52" s="217" t="s">
        <v>414</v>
      </c>
      <c r="N52" s="42" t="s">
        <v>415</v>
      </c>
      <c r="O52" s="44" t="s">
        <v>346</v>
      </c>
      <c r="P52" s="51" t="s">
        <v>396</v>
      </c>
      <c r="Q52" s="42" t="s">
        <v>416</v>
      </c>
      <c r="R52" s="42" t="s">
        <v>84</v>
      </c>
      <c r="S52" s="45">
        <v>45306</v>
      </c>
      <c r="T52" s="45">
        <v>45321</v>
      </c>
      <c r="U52" s="45" t="s">
        <v>50</v>
      </c>
      <c r="V52" s="25" t="s">
        <v>206</v>
      </c>
      <c r="W52" s="44" t="s">
        <v>206</v>
      </c>
      <c r="X52" s="46">
        <v>0.05</v>
      </c>
      <c r="Y52" s="42" t="s">
        <v>208</v>
      </c>
      <c r="Z52" s="42" t="s">
        <v>354</v>
      </c>
      <c r="AA52" s="42" t="s">
        <v>355</v>
      </c>
      <c r="AB52" s="42" t="s">
        <v>199</v>
      </c>
      <c r="AC52" s="44" t="s">
        <v>199</v>
      </c>
      <c r="AD52" s="42" t="s">
        <v>356</v>
      </c>
      <c r="AE52" s="42" t="s">
        <v>417</v>
      </c>
      <c r="AF52" s="42" t="s">
        <v>199</v>
      </c>
      <c r="AG52" s="42" t="s">
        <v>199</v>
      </c>
      <c r="AH52" s="42" t="s">
        <v>199</v>
      </c>
      <c r="AI52" s="42" t="s">
        <v>199</v>
      </c>
      <c r="AJ52" s="42" t="s">
        <v>199</v>
      </c>
      <c r="AK52" s="42" t="s">
        <v>199</v>
      </c>
      <c r="AL52" s="42" t="s">
        <v>418</v>
      </c>
    </row>
    <row r="53" spans="2:38" s="212" customFormat="1" ht="270.75" hidden="1" x14ac:dyDescent="0.2">
      <c r="B53" s="54" t="s">
        <v>193</v>
      </c>
      <c r="C53" s="43" t="s">
        <v>194</v>
      </c>
      <c r="D53" s="51" t="s">
        <v>388</v>
      </c>
      <c r="E53" s="220" t="s">
        <v>389</v>
      </c>
      <c r="F53" s="222" t="s">
        <v>413</v>
      </c>
      <c r="G53" s="222"/>
      <c r="H53" s="51" t="s">
        <v>391</v>
      </c>
      <c r="I53" s="51" t="s">
        <v>392</v>
      </c>
      <c r="J53" s="51" t="s">
        <v>254</v>
      </c>
      <c r="K53" s="51" t="s">
        <v>199</v>
      </c>
      <c r="L53" s="51" t="s">
        <v>199</v>
      </c>
      <c r="M53" s="217" t="s">
        <v>419</v>
      </c>
      <c r="N53" s="42" t="s">
        <v>420</v>
      </c>
      <c r="O53" s="44" t="s">
        <v>421</v>
      </c>
      <c r="P53" s="51" t="s">
        <v>396</v>
      </c>
      <c r="Q53" s="42" t="s">
        <v>416</v>
      </c>
      <c r="R53" s="42" t="s">
        <v>84</v>
      </c>
      <c r="S53" s="45">
        <v>45350</v>
      </c>
      <c r="T53" s="45">
        <v>45626</v>
      </c>
      <c r="U53" s="56" t="s">
        <v>422</v>
      </c>
      <c r="V53" s="25" t="s">
        <v>206</v>
      </c>
      <c r="W53" s="44" t="s">
        <v>206</v>
      </c>
      <c r="X53" s="46">
        <v>0.2</v>
      </c>
      <c r="Y53" s="42" t="s">
        <v>208</v>
      </c>
      <c r="Z53" s="42" t="s">
        <v>354</v>
      </c>
      <c r="AA53" s="42" t="s">
        <v>355</v>
      </c>
      <c r="AB53" s="42" t="s">
        <v>423</v>
      </c>
      <c r="AC53" s="44" t="s">
        <v>199</v>
      </c>
      <c r="AD53" s="42" t="s">
        <v>356</v>
      </c>
      <c r="AE53" s="42" t="s">
        <v>417</v>
      </c>
      <c r="AF53" s="42" t="s">
        <v>199</v>
      </c>
      <c r="AG53" s="42" t="s">
        <v>199</v>
      </c>
      <c r="AH53" s="42" t="s">
        <v>199</v>
      </c>
      <c r="AI53" s="42" t="s">
        <v>199</v>
      </c>
      <c r="AJ53" s="42" t="s">
        <v>199</v>
      </c>
      <c r="AK53" s="42" t="s">
        <v>199</v>
      </c>
      <c r="AL53" s="42" t="s">
        <v>418</v>
      </c>
    </row>
    <row r="54" spans="2:38" s="212" customFormat="1" ht="270.75" hidden="1" x14ac:dyDescent="0.2">
      <c r="B54" s="54" t="s">
        <v>193</v>
      </c>
      <c r="C54" s="43" t="s">
        <v>194</v>
      </c>
      <c r="D54" s="51" t="s">
        <v>388</v>
      </c>
      <c r="E54" s="220" t="s">
        <v>389</v>
      </c>
      <c r="F54" s="222" t="s">
        <v>413</v>
      </c>
      <c r="G54" s="222"/>
      <c r="H54" s="51" t="s">
        <v>391</v>
      </c>
      <c r="I54" s="51" t="s">
        <v>392</v>
      </c>
      <c r="J54" s="51" t="s">
        <v>254</v>
      </c>
      <c r="K54" s="51" t="s">
        <v>199</v>
      </c>
      <c r="L54" s="51" t="s">
        <v>199</v>
      </c>
      <c r="M54" s="217" t="s">
        <v>424</v>
      </c>
      <c r="N54" s="42" t="s">
        <v>351</v>
      </c>
      <c r="O54" s="44" t="s">
        <v>425</v>
      </c>
      <c r="P54" s="51" t="s">
        <v>396</v>
      </c>
      <c r="Q54" s="42" t="s">
        <v>416</v>
      </c>
      <c r="R54" s="42" t="s">
        <v>84</v>
      </c>
      <c r="S54" s="45">
        <v>45350</v>
      </c>
      <c r="T54" s="45">
        <v>45626</v>
      </c>
      <c r="U54" s="45" t="s">
        <v>50</v>
      </c>
      <c r="V54" s="25" t="s">
        <v>206</v>
      </c>
      <c r="W54" s="44" t="s">
        <v>206</v>
      </c>
      <c r="X54" s="46">
        <v>0.2</v>
      </c>
      <c r="Y54" s="42" t="s">
        <v>208</v>
      </c>
      <c r="Z54" s="42" t="s">
        <v>354</v>
      </c>
      <c r="AA54" s="42" t="s">
        <v>355</v>
      </c>
      <c r="AB54" s="42" t="s">
        <v>423</v>
      </c>
      <c r="AC54" s="44" t="s">
        <v>199</v>
      </c>
      <c r="AD54" s="42" t="s">
        <v>356</v>
      </c>
      <c r="AE54" s="42" t="s">
        <v>417</v>
      </c>
      <c r="AF54" s="42" t="s">
        <v>199</v>
      </c>
      <c r="AG54" s="42" t="s">
        <v>199</v>
      </c>
      <c r="AH54" s="42" t="s">
        <v>199</v>
      </c>
      <c r="AI54" s="42" t="s">
        <v>199</v>
      </c>
      <c r="AJ54" s="42" t="s">
        <v>199</v>
      </c>
      <c r="AK54" s="42" t="s">
        <v>199</v>
      </c>
      <c r="AL54" s="42" t="s">
        <v>418</v>
      </c>
    </row>
    <row r="55" spans="2:38" s="212" customFormat="1" ht="270.75" hidden="1" x14ac:dyDescent="0.2">
      <c r="B55" s="54" t="s">
        <v>193</v>
      </c>
      <c r="C55" s="43" t="s">
        <v>194</v>
      </c>
      <c r="D55" s="51" t="s">
        <v>388</v>
      </c>
      <c r="E55" s="220" t="s">
        <v>389</v>
      </c>
      <c r="F55" s="222" t="s">
        <v>413</v>
      </c>
      <c r="G55" s="222"/>
      <c r="H55" s="51" t="s">
        <v>391</v>
      </c>
      <c r="I55" s="51" t="s">
        <v>392</v>
      </c>
      <c r="J55" s="51" t="s">
        <v>254</v>
      </c>
      <c r="K55" s="51" t="s">
        <v>199</v>
      </c>
      <c r="L55" s="51" t="s">
        <v>199</v>
      </c>
      <c r="M55" s="217" t="s">
        <v>426</v>
      </c>
      <c r="N55" s="42" t="s">
        <v>427</v>
      </c>
      <c r="O55" s="44" t="s">
        <v>428</v>
      </c>
      <c r="P55" s="51" t="s">
        <v>396</v>
      </c>
      <c r="Q55" s="42" t="s">
        <v>416</v>
      </c>
      <c r="R55" s="42" t="s">
        <v>84</v>
      </c>
      <c r="S55" s="45">
        <v>45350</v>
      </c>
      <c r="T55" s="45">
        <v>45626</v>
      </c>
      <c r="U55" s="45" t="s">
        <v>50</v>
      </c>
      <c r="V55" s="25" t="s">
        <v>206</v>
      </c>
      <c r="W55" s="44" t="s">
        <v>206</v>
      </c>
      <c r="X55" s="46">
        <v>0.25</v>
      </c>
      <c r="Y55" s="42" t="s">
        <v>208</v>
      </c>
      <c r="Z55" s="42" t="s">
        <v>354</v>
      </c>
      <c r="AA55" s="42" t="s">
        <v>355</v>
      </c>
      <c r="AB55" s="42" t="s">
        <v>199</v>
      </c>
      <c r="AC55" s="44" t="s">
        <v>199</v>
      </c>
      <c r="AD55" s="42" t="s">
        <v>356</v>
      </c>
      <c r="AE55" s="42" t="s">
        <v>417</v>
      </c>
      <c r="AF55" s="42" t="s">
        <v>199</v>
      </c>
      <c r="AG55" s="42" t="s">
        <v>199</v>
      </c>
      <c r="AH55" s="42" t="s">
        <v>199</v>
      </c>
      <c r="AI55" s="42" t="s">
        <v>199</v>
      </c>
      <c r="AJ55" s="42" t="s">
        <v>199</v>
      </c>
      <c r="AK55" s="42" t="s">
        <v>199</v>
      </c>
      <c r="AL55" s="42" t="s">
        <v>418</v>
      </c>
    </row>
    <row r="56" spans="2:38" s="212" customFormat="1" ht="270.75" hidden="1" x14ac:dyDescent="0.2">
      <c r="B56" s="54" t="s">
        <v>193</v>
      </c>
      <c r="C56" s="43" t="s">
        <v>194</v>
      </c>
      <c r="D56" s="51" t="s">
        <v>388</v>
      </c>
      <c r="E56" s="220" t="s">
        <v>389</v>
      </c>
      <c r="F56" s="222" t="s">
        <v>413</v>
      </c>
      <c r="G56" s="222"/>
      <c r="H56" s="51" t="s">
        <v>391</v>
      </c>
      <c r="I56" s="51" t="s">
        <v>392</v>
      </c>
      <c r="J56" s="51" t="s">
        <v>254</v>
      </c>
      <c r="K56" s="51" t="s">
        <v>199</v>
      </c>
      <c r="L56" s="51" t="s">
        <v>199</v>
      </c>
      <c r="M56" s="217" t="s">
        <v>429</v>
      </c>
      <c r="N56" s="42" t="s">
        <v>430</v>
      </c>
      <c r="O56" s="44" t="s">
        <v>431</v>
      </c>
      <c r="P56" s="51" t="s">
        <v>396</v>
      </c>
      <c r="Q56" s="42" t="s">
        <v>416</v>
      </c>
      <c r="R56" s="42" t="s">
        <v>84</v>
      </c>
      <c r="S56" s="45">
        <v>45597</v>
      </c>
      <c r="T56" s="45">
        <v>45626</v>
      </c>
      <c r="U56" s="45" t="s">
        <v>50</v>
      </c>
      <c r="V56" s="25" t="s">
        <v>206</v>
      </c>
      <c r="W56" s="44" t="s">
        <v>206</v>
      </c>
      <c r="X56" s="46">
        <v>0.25</v>
      </c>
      <c r="Y56" s="42" t="s">
        <v>208</v>
      </c>
      <c r="Z56" s="42" t="s">
        <v>399</v>
      </c>
      <c r="AA56" s="42" t="s">
        <v>354</v>
      </c>
      <c r="AB56" s="42" t="s">
        <v>355</v>
      </c>
      <c r="AC56" s="44" t="s">
        <v>199</v>
      </c>
      <c r="AD56" s="42" t="s">
        <v>356</v>
      </c>
      <c r="AE56" s="42" t="s">
        <v>417</v>
      </c>
      <c r="AF56" s="42" t="s">
        <v>364</v>
      </c>
      <c r="AG56" s="42" t="s">
        <v>199</v>
      </c>
      <c r="AH56" s="42" t="s">
        <v>199</v>
      </c>
      <c r="AI56" s="42" t="s">
        <v>199</v>
      </c>
      <c r="AJ56" s="42" t="s">
        <v>408</v>
      </c>
      <c r="AK56" s="42" t="s">
        <v>409</v>
      </c>
      <c r="AL56" s="42" t="s">
        <v>418</v>
      </c>
    </row>
    <row r="57" spans="2:38" s="212" customFormat="1" ht="270.75" hidden="1" x14ac:dyDescent="0.2">
      <c r="B57" s="54" t="s">
        <v>193</v>
      </c>
      <c r="C57" s="43" t="s">
        <v>194</v>
      </c>
      <c r="D57" s="51" t="s">
        <v>388</v>
      </c>
      <c r="E57" s="220" t="s">
        <v>389</v>
      </c>
      <c r="F57" s="222" t="s">
        <v>413</v>
      </c>
      <c r="G57" s="222"/>
      <c r="H57" s="51" t="s">
        <v>391</v>
      </c>
      <c r="I57" s="51" t="s">
        <v>392</v>
      </c>
      <c r="J57" s="51" t="s">
        <v>254</v>
      </c>
      <c r="K57" s="51" t="s">
        <v>199</v>
      </c>
      <c r="L57" s="51" t="s">
        <v>199</v>
      </c>
      <c r="M57" s="217" t="s">
        <v>432</v>
      </c>
      <c r="N57" s="42" t="s">
        <v>433</v>
      </c>
      <c r="O57" s="44" t="s">
        <v>434</v>
      </c>
      <c r="P57" s="51" t="s">
        <v>396</v>
      </c>
      <c r="Q57" s="42" t="s">
        <v>416</v>
      </c>
      <c r="R57" s="42" t="s">
        <v>84</v>
      </c>
      <c r="S57" s="45">
        <v>45350</v>
      </c>
      <c r="T57" s="45">
        <v>45626</v>
      </c>
      <c r="U57" s="45" t="s">
        <v>50</v>
      </c>
      <c r="V57" s="25" t="s">
        <v>206</v>
      </c>
      <c r="W57" s="44" t="s">
        <v>206</v>
      </c>
      <c r="X57" s="46">
        <v>0.05</v>
      </c>
      <c r="Y57" s="42" t="s">
        <v>208</v>
      </c>
      <c r="Z57" s="42" t="s">
        <v>399</v>
      </c>
      <c r="AA57" s="42" t="s">
        <v>354</v>
      </c>
      <c r="AB57" s="42" t="s">
        <v>355</v>
      </c>
      <c r="AC57" s="44" t="s">
        <v>199</v>
      </c>
      <c r="AD57" s="42" t="s">
        <v>356</v>
      </c>
      <c r="AE57" s="42" t="s">
        <v>417</v>
      </c>
      <c r="AF57" s="42" t="s">
        <v>364</v>
      </c>
      <c r="AG57" s="42" t="s">
        <v>199</v>
      </c>
      <c r="AH57" s="42" t="s">
        <v>199</v>
      </c>
      <c r="AI57" s="42" t="s">
        <v>199</v>
      </c>
      <c r="AJ57" s="42" t="s">
        <v>408</v>
      </c>
      <c r="AK57" s="42" t="s">
        <v>409</v>
      </c>
      <c r="AL57" s="42" t="s">
        <v>418</v>
      </c>
    </row>
    <row r="58" spans="2:38" s="212" customFormat="1" ht="270.75" hidden="1" x14ac:dyDescent="0.2">
      <c r="B58" s="54" t="s">
        <v>193</v>
      </c>
      <c r="C58" s="43" t="s">
        <v>194</v>
      </c>
      <c r="D58" s="51" t="s">
        <v>388</v>
      </c>
      <c r="E58" s="220" t="s">
        <v>389</v>
      </c>
      <c r="F58" s="222" t="s">
        <v>413</v>
      </c>
      <c r="G58" s="222"/>
      <c r="H58" s="51" t="s">
        <v>391</v>
      </c>
      <c r="I58" s="51" t="s">
        <v>392</v>
      </c>
      <c r="J58" s="51" t="s">
        <v>254</v>
      </c>
      <c r="K58" s="51" t="s">
        <v>199</v>
      </c>
      <c r="L58" s="51" t="s">
        <v>199</v>
      </c>
      <c r="M58" s="217" t="s">
        <v>435</v>
      </c>
      <c r="N58" s="42" t="s">
        <v>436</v>
      </c>
      <c r="O58" s="44" t="s">
        <v>437</v>
      </c>
      <c r="P58" s="42" t="s">
        <v>438</v>
      </c>
      <c r="Q58" s="42" t="s">
        <v>439</v>
      </c>
      <c r="R58" s="42" t="s">
        <v>220</v>
      </c>
      <c r="S58" s="45">
        <v>45352</v>
      </c>
      <c r="T58" s="45">
        <v>45596</v>
      </c>
      <c r="U58" s="45" t="s">
        <v>84</v>
      </c>
      <c r="V58" s="25"/>
      <c r="W58" s="44"/>
      <c r="X58" s="46"/>
      <c r="Y58" s="42" t="s">
        <v>208</v>
      </c>
      <c r="Z58" s="42" t="s">
        <v>399</v>
      </c>
      <c r="AA58" s="42" t="s">
        <v>354</v>
      </c>
      <c r="AB58" s="42" t="s">
        <v>355</v>
      </c>
      <c r="AC58" s="44" t="s">
        <v>199</v>
      </c>
      <c r="AD58" s="42" t="s">
        <v>356</v>
      </c>
      <c r="AE58" s="42" t="s">
        <v>417</v>
      </c>
      <c r="AF58" s="42" t="s">
        <v>199</v>
      </c>
      <c r="AG58" s="42" t="s">
        <v>199</v>
      </c>
      <c r="AH58" s="42" t="s">
        <v>199</v>
      </c>
      <c r="AI58" s="42" t="s">
        <v>199</v>
      </c>
      <c r="AJ58" s="42" t="s">
        <v>199</v>
      </c>
      <c r="AK58" s="42" t="s">
        <v>199</v>
      </c>
      <c r="AL58" s="42" t="s">
        <v>234</v>
      </c>
    </row>
    <row r="59" spans="2:38" s="212" customFormat="1" ht="270.75" hidden="1" x14ac:dyDescent="0.2">
      <c r="B59" s="54" t="s">
        <v>193</v>
      </c>
      <c r="C59" s="43" t="s">
        <v>194</v>
      </c>
      <c r="D59" s="51" t="s">
        <v>388</v>
      </c>
      <c r="E59" s="220" t="s">
        <v>389</v>
      </c>
      <c r="F59" s="221" t="s">
        <v>440</v>
      </c>
      <c r="G59" s="221"/>
      <c r="H59" s="51" t="s">
        <v>391</v>
      </c>
      <c r="I59" s="51" t="s">
        <v>392</v>
      </c>
      <c r="J59" s="51" t="s">
        <v>254</v>
      </c>
      <c r="K59" s="51" t="s">
        <v>199</v>
      </c>
      <c r="L59" s="51" t="s">
        <v>199</v>
      </c>
      <c r="M59" s="211" t="s">
        <v>441</v>
      </c>
      <c r="N59" s="42" t="s">
        <v>442</v>
      </c>
      <c r="O59" s="44" t="s">
        <v>443</v>
      </c>
      <c r="P59" s="42" t="s">
        <v>444</v>
      </c>
      <c r="Q59" s="42" t="s">
        <v>445</v>
      </c>
      <c r="R59" s="42" t="s">
        <v>84</v>
      </c>
      <c r="S59" s="45">
        <v>45350</v>
      </c>
      <c r="T59" s="45">
        <v>45442</v>
      </c>
      <c r="U59" s="45" t="s">
        <v>99</v>
      </c>
      <c r="V59" s="26">
        <v>8000000</v>
      </c>
      <c r="W59" s="44">
        <v>618</v>
      </c>
      <c r="X59" s="46">
        <v>0.15</v>
      </c>
      <c r="Y59" s="42" t="s">
        <v>207</v>
      </c>
      <c r="Z59" s="42" t="s">
        <v>208</v>
      </c>
      <c r="AA59" s="42" t="s">
        <v>199</v>
      </c>
      <c r="AB59" s="42" t="s">
        <v>199</v>
      </c>
      <c r="AC59" s="44" t="s">
        <v>199</v>
      </c>
      <c r="AD59" s="42" t="s">
        <v>209</v>
      </c>
      <c r="AE59" s="42" t="s">
        <v>248</v>
      </c>
      <c r="AF59" s="42" t="s">
        <v>199</v>
      </c>
      <c r="AG59" s="42" t="s">
        <v>199</v>
      </c>
      <c r="AH59" s="42" t="s">
        <v>199</v>
      </c>
      <c r="AI59" s="42" t="s">
        <v>199</v>
      </c>
      <c r="AJ59" s="42" t="s">
        <v>199</v>
      </c>
      <c r="AK59" s="42" t="s">
        <v>199</v>
      </c>
      <c r="AL59" s="42" t="s">
        <v>418</v>
      </c>
    </row>
    <row r="60" spans="2:38" s="212" customFormat="1" ht="270.75" hidden="1" x14ac:dyDescent="0.2">
      <c r="B60" s="54" t="s">
        <v>193</v>
      </c>
      <c r="C60" s="43" t="s">
        <v>194</v>
      </c>
      <c r="D60" s="51" t="s">
        <v>388</v>
      </c>
      <c r="E60" s="220" t="s">
        <v>389</v>
      </c>
      <c r="F60" s="221" t="s">
        <v>440</v>
      </c>
      <c r="G60" s="221"/>
      <c r="H60" s="51" t="s">
        <v>391</v>
      </c>
      <c r="I60" s="51" t="s">
        <v>392</v>
      </c>
      <c r="J60" s="51" t="s">
        <v>254</v>
      </c>
      <c r="K60" s="51" t="s">
        <v>199</v>
      </c>
      <c r="L60" s="51" t="s">
        <v>199</v>
      </c>
      <c r="M60" s="211" t="s">
        <v>446</v>
      </c>
      <c r="N60" s="42" t="s">
        <v>447</v>
      </c>
      <c r="O60" s="44" t="s">
        <v>448</v>
      </c>
      <c r="P60" s="42" t="s">
        <v>444</v>
      </c>
      <c r="Q60" s="42" t="s">
        <v>445</v>
      </c>
      <c r="R60" s="42" t="s">
        <v>84</v>
      </c>
      <c r="S60" s="45">
        <v>45444</v>
      </c>
      <c r="T60" s="45">
        <v>45596</v>
      </c>
      <c r="U60" s="45" t="s">
        <v>99</v>
      </c>
      <c r="V60" s="26">
        <v>30000000</v>
      </c>
      <c r="W60" s="44">
        <v>618</v>
      </c>
      <c r="X60" s="46">
        <v>0.7</v>
      </c>
      <c r="Y60" s="42" t="s">
        <v>208</v>
      </c>
      <c r="Z60" s="42" t="s">
        <v>399</v>
      </c>
      <c r="AA60" s="42" t="s">
        <v>374</v>
      </c>
      <c r="AB60" s="42" t="s">
        <v>449</v>
      </c>
      <c r="AC60" s="44" t="s">
        <v>199</v>
      </c>
      <c r="AD60" s="42" t="s">
        <v>364</v>
      </c>
      <c r="AE60" s="42" t="s">
        <v>248</v>
      </c>
      <c r="AF60" s="42" t="s">
        <v>199</v>
      </c>
      <c r="AG60" s="42" t="s">
        <v>199</v>
      </c>
      <c r="AH60" s="42" t="s">
        <v>199</v>
      </c>
      <c r="AI60" s="42" t="s">
        <v>199</v>
      </c>
      <c r="AJ60" s="42" t="s">
        <v>408</v>
      </c>
      <c r="AK60" s="42" t="s">
        <v>409</v>
      </c>
      <c r="AL60" s="42" t="s">
        <v>418</v>
      </c>
    </row>
    <row r="61" spans="2:38" s="212" customFormat="1" ht="270.75" hidden="1" x14ac:dyDescent="0.2">
      <c r="B61" s="54" t="s">
        <v>193</v>
      </c>
      <c r="C61" s="43" t="s">
        <v>194</v>
      </c>
      <c r="D61" s="51" t="s">
        <v>388</v>
      </c>
      <c r="E61" s="220" t="s">
        <v>389</v>
      </c>
      <c r="F61" s="221" t="s">
        <v>440</v>
      </c>
      <c r="G61" s="221"/>
      <c r="H61" s="51" t="s">
        <v>391</v>
      </c>
      <c r="I61" s="51" t="s">
        <v>392</v>
      </c>
      <c r="J61" s="51" t="s">
        <v>254</v>
      </c>
      <c r="K61" s="51" t="s">
        <v>199</v>
      </c>
      <c r="L61" s="51" t="s">
        <v>199</v>
      </c>
      <c r="M61" s="211" t="s">
        <v>450</v>
      </c>
      <c r="N61" s="42" t="s">
        <v>451</v>
      </c>
      <c r="O61" s="44" t="s">
        <v>452</v>
      </c>
      <c r="P61" s="42" t="s">
        <v>444</v>
      </c>
      <c r="Q61" s="42" t="s">
        <v>445</v>
      </c>
      <c r="R61" s="42" t="s">
        <v>84</v>
      </c>
      <c r="S61" s="45">
        <v>45597</v>
      </c>
      <c r="T61" s="45">
        <v>45626</v>
      </c>
      <c r="U61" s="45" t="s">
        <v>199</v>
      </c>
      <c r="V61" s="26">
        <v>8000000</v>
      </c>
      <c r="W61" s="44">
        <v>618</v>
      </c>
      <c r="X61" s="46">
        <v>0.15</v>
      </c>
      <c r="Y61" s="42" t="s">
        <v>208</v>
      </c>
      <c r="Z61" s="42" t="s">
        <v>400</v>
      </c>
      <c r="AA61" s="42" t="s">
        <v>199</v>
      </c>
      <c r="AB61" s="42" t="s">
        <v>199</v>
      </c>
      <c r="AC61" s="44" t="s">
        <v>199</v>
      </c>
      <c r="AD61" s="42" t="s">
        <v>364</v>
      </c>
      <c r="AE61" s="42" t="s">
        <v>248</v>
      </c>
      <c r="AF61" s="42" t="s">
        <v>199</v>
      </c>
      <c r="AG61" s="42" t="s">
        <v>199</v>
      </c>
      <c r="AH61" s="42" t="s">
        <v>199</v>
      </c>
      <c r="AI61" s="42" t="s">
        <v>199</v>
      </c>
      <c r="AJ61" s="42" t="s">
        <v>402</v>
      </c>
      <c r="AK61" s="42" t="s">
        <v>403</v>
      </c>
      <c r="AL61" s="42" t="s">
        <v>418</v>
      </c>
    </row>
    <row r="62" spans="2:38" s="212" customFormat="1" ht="128.25" hidden="1" x14ac:dyDescent="0.2">
      <c r="B62" s="54" t="s">
        <v>453</v>
      </c>
      <c r="C62" s="55" t="s">
        <v>454</v>
      </c>
      <c r="D62" s="51" t="s">
        <v>455</v>
      </c>
      <c r="E62" s="51" t="s">
        <v>456</v>
      </c>
      <c r="F62" s="51" t="s">
        <v>457</v>
      </c>
      <c r="G62" s="51"/>
      <c r="H62" s="51" t="s">
        <v>458</v>
      </c>
      <c r="I62" s="51" t="s">
        <v>199</v>
      </c>
      <c r="J62" s="42" t="s">
        <v>199</v>
      </c>
      <c r="K62" s="42" t="s">
        <v>199</v>
      </c>
      <c r="L62" s="42" t="s">
        <v>199</v>
      </c>
      <c r="M62" s="42" t="s">
        <v>459</v>
      </c>
      <c r="N62" s="42" t="s">
        <v>460</v>
      </c>
      <c r="O62" s="44" t="s">
        <v>461</v>
      </c>
      <c r="P62" s="51" t="s">
        <v>396</v>
      </c>
      <c r="Q62" s="42" t="s">
        <v>462</v>
      </c>
      <c r="R62" s="42" t="s">
        <v>84</v>
      </c>
      <c r="S62" s="45">
        <v>45324</v>
      </c>
      <c r="T62" s="45">
        <v>45626</v>
      </c>
      <c r="U62" s="45" t="s">
        <v>281</v>
      </c>
      <c r="V62" s="25">
        <v>65000000</v>
      </c>
      <c r="W62" s="44">
        <v>549</v>
      </c>
      <c r="X62" s="46"/>
      <c r="Y62" s="42" t="s">
        <v>463</v>
      </c>
      <c r="Z62" s="42" t="s">
        <v>423</v>
      </c>
      <c r="AA62" s="42" t="s">
        <v>199</v>
      </c>
      <c r="AB62" s="42" t="s">
        <v>199</v>
      </c>
      <c r="AC62" s="44" t="s">
        <v>199</v>
      </c>
      <c r="AD62" s="42" t="s">
        <v>209</v>
      </c>
      <c r="AE62" s="42" t="s">
        <v>248</v>
      </c>
      <c r="AF62" s="42" t="s">
        <v>199</v>
      </c>
      <c r="AG62" s="42" t="s">
        <v>199</v>
      </c>
      <c r="AH62" s="42" t="s">
        <v>199</v>
      </c>
      <c r="AI62" s="42" t="s">
        <v>199</v>
      </c>
      <c r="AJ62" s="42" t="s">
        <v>199</v>
      </c>
      <c r="AK62" s="42" t="s">
        <v>199</v>
      </c>
      <c r="AL62" s="42" t="s">
        <v>418</v>
      </c>
    </row>
    <row r="63" spans="2:38" s="212" customFormat="1" ht="128.25" hidden="1" x14ac:dyDescent="0.2">
      <c r="B63" s="42" t="s">
        <v>453</v>
      </c>
      <c r="C63" s="43" t="s">
        <v>454</v>
      </c>
      <c r="D63" s="42" t="s">
        <v>455</v>
      </c>
      <c r="E63" s="51" t="s">
        <v>456</v>
      </c>
      <c r="F63" s="51" t="s">
        <v>457</v>
      </c>
      <c r="G63" s="51"/>
      <c r="H63" s="51" t="s">
        <v>458</v>
      </c>
      <c r="I63" s="42" t="s">
        <v>199</v>
      </c>
      <c r="J63" s="42" t="s">
        <v>199</v>
      </c>
      <c r="K63" s="42" t="s">
        <v>199</v>
      </c>
      <c r="L63" s="42" t="s">
        <v>199</v>
      </c>
      <c r="M63" s="42" t="s">
        <v>464</v>
      </c>
      <c r="N63" s="42" t="s">
        <v>465</v>
      </c>
      <c r="O63" s="44" t="s">
        <v>466</v>
      </c>
      <c r="P63" s="42" t="s">
        <v>347</v>
      </c>
      <c r="Q63" s="42" t="s">
        <v>445</v>
      </c>
      <c r="R63" s="42" t="s">
        <v>84</v>
      </c>
      <c r="S63" s="45">
        <v>45324</v>
      </c>
      <c r="T63" s="45">
        <v>45626</v>
      </c>
      <c r="U63" s="45" t="s">
        <v>84</v>
      </c>
      <c r="V63" s="25" t="s">
        <v>206</v>
      </c>
      <c r="W63" s="44" t="s">
        <v>206</v>
      </c>
      <c r="X63" s="46">
        <v>1</v>
      </c>
      <c r="Y63" s="42" t="s">
        <v>423</v>
      </c>
      <c r="Z63" s="42" t="s">
        <v>463</v>
      </c>
      <c r="AA63" s="42" t="s">
        <v>467</v>
      </c>
      <c r="AB63" s="42" t="s">
        <v>199</v>
      </c>
      <c r="AC63" s="44" t="s">
        <v>199</v>
      </c>
      <c r="AD63" s="42" t="s">
        <v>209</v>
      </c>
      <c r="AE63" s="42" t="s">
        <v>199</v>
      </c>
      <c r="AF63" s="42" t="s">
        <v>199</v>
      </c>
      <c r="AG63" s="42" t="s">
        <v>199</v>
      </c>
      <c r="AH63" s="42" t="s">
        <v>199</v>
      </c>
      <c r="AI63" s="42" t="s">
        <v>199</v>
      </c>
      <c r="AJ63" s="42" t="s">
        <v>199</v>
      </c>
      <c r="AK63" s="42" t="s">
        <v>199</v>
      </c>
      <c r="AL63" s="42" t="s">
        <v>418</v>
      </c>
    </row>
    <row r="64" spans="2:38" s="212" customFormat="1" ht="128.25" hidden="1" x14ac:dyDescent="0.2">
      <c r="B64" s="42" t="s">
        <v>453</v>
      </c>
      <c r="C64" s="43" t="s">
        <v>454</v>
      </c>
      <c r="D64" s="42" t="s">
        <v>455</v>
      </c>
      <c r="E64" s="51" t="s">
        <v>456</v>
      </c>
      <c r="F64" s="42" t="s">
        <v>457</v>
      </c>
      <c r="G64" s="42"/>
      <c r="H64" s="42" t="s">
        <v>458</v>
      </c>
      <c r="I64" s="42" t="s">
        <v>199</v>
      </c>
      <c r="J64" s="42" t="s">
        <v>199</v>
      </c>
      <c r="K64" s="42" t="s">
        <v>199</v>
      </c>
      <c r="L64" s="42" t="s">
        <v>199</v>
      </c>
      <c r="M64" s="42" t="s">
        <v>468</v>
      </c>
      <c r="N64" s="42" t="s">
        <v>469</v>
      </c>
      <c r="O64" s="44" t="s">
        <v>470</v>
      </c>
      <c r="P64" s="42" t="s">
        <v>471</v>
      </c>
      <c r="Q64" s="42" t="s">
        <v>1659</v>
      </c>
      <c r="R64" s="42" t="s">
        <v>133</v>
      </c>
      <c r="S64" s="45">
        <v>45292</v>
      </c>
      <c r="T64" s="45">
        <v>45641</v>
      </c>
      <c r="U64" s="45" t="s">
        <v>133</v>
      </c>
      <c r="V64" s="26"/>
      <c r="W64" s="42"/>
      <c r="X64" s="57">
        <v>0.25</v>
      </c>
      <c r="Y64" s="42" t="s">
        <v>463</v>
      </c>
      <c r="Z64" s="42" t="s">
        <v>423</v>
      </c>
      <c r="AA64" s="44" t="s">
        <v>199</v>
      </c>
      <c r="AB64" s="42" t="s">
        <v>199</v>
      </c>
      <c r="AC64" s="42" t="s">
        <v>199</v>
      </c>
      <c r="AD64" s="42" t="s">
        <v>209</v>
      </c>
      <c r="AE64" s="42" t="s">
        <v>199</v>
      </c>
      <c r="AF64" s="42" t="s">
        <v>199</v>
      </c>
      <c r="AG64" s="42" t="s">
        <v>199</v>
      </c>
      <c r="AH64" s="42" t="s">
        <v>199</v>
      </c>
      <c r="AI64" s="42" t="s">
        <v>199</v>
      </c>
      <c r="AJ64" s="42" t="s">
        <v>199</v>
      </c>
      <c r="AK64" s="42" t="s">
        <v>199</v>
      </c>
      <c r="AL64" s="42" t="s">
        <v>472</v>
      </c>
    </row>
    <row r="65" spans="2:38" s="212" customFormat="1" ht="128.25" hidden="1" x14ac:dyDescent="0.2">
      <c r="B65" s="42" t="s">
        <v>453</v>
      </c>
      <c r="C65" s="43" t="s">
        <v>454</v>
      </c>
      <c r="D65" s="42" t="s">
        <v>455</v>
      </c>
      <c r="E65" s="51" t="s">
        <v>456</v>
      </c>
      <c r="F65" s="42" t="s">
        <v>457</v>
      </c>
      <c r="G65" s="42"/>
      <c r="H65" s="42" t="s">
        <v>458</v>
      </c>
      <c r="I65" s="42" t="s">
        <v>199</v>
      </c>
      <c r="J65" s="42" t="s">
        <v>199</v>
      </c>
      <c r="K65" s="42" t="s">
        <v>199</v>
      </c>
      <c r="L65" s="42" t="s">
        <v>199</v>
      </c>
      <c r="M65" s="42" t="s">
        <v>473</v>
      </c>
      <c r="N65" s="42" t="s">
        <v>474</v>
      </c>
      <c r="O65" s="44" t="s">
        <v>475</v>
      </c>
      <c r="P65" s="42" t="s">
        <v>471</v>
      </c>
      <c r="Q65" s="42" t="s">
        <v>1659</v>
      </c>
      <c r="R65" s="42" t="s">
        <v>133</v>
      </c>
      <c r="S65" s="45">
        <v>45292</v>
      </c>
      <c r="T65" s="45">
        <v>45641</v>
      </c>
      <c r="U65" s="45" t="s">
        <v>133</v>
      </c>
      <c r="V65" s="26"/>
      <c r="W65" s="42"/>
      <c r="X65" s="57">
        <v>0.25</v>
      </c>
      <c r="Y65" s="42" t="s">
        <v>463</v>
      </c>
      <c r="Z65" s="42" t="s">
        <v>476</v>
      </c>
      <c r="AA65" s="42" t="s">
        <v>423</v>
      </c>
      <c r="AB65" s="42" t="s">
        <v>199</v>
      </c>
      <c r="AC65" s="42" t="s">
        <v>199</v>
      </c>
      <c r="AD65" s="42" t="s">
        <v>209</v>
      </c>
      <c r="AE65" s="42" t="s">
        <v>199</v>
      </c>
      <c r="AF65" s="42" t="s">
        <v>199</v>
      </c>
      <c r="AG65" s="42" t="s">
        <v>199</v>
      </c>
      <c r="AH65" s="42" t="s">
        <v>199</v>
      </c>
      <c r="AI65" s="42" t="s">
        <v>199</v>
      </c>
      <c r="AJ65" s="42" t="s">
        <v>199</v>
      </c>
      <c r="AK65" s="42" t="s">
        <v>199</v>
      </c>
      <c r="AL65" s="42" t="s">
        <v>472</v>
      </c>
    </row>
    <row r="66" spans="2:38" s="212" customFormat="1" ht="128.25" hidden="1" x14ac:dyDescent="0.2">
      <c r="B66" s="42" t="s">
        <v>453</v>
      </c>
      <c r="C66" s="43" t="s">
        <v>454</v>
      </c>
      <c r="D66" s="42" t="s">
        <v>455</v>
      </c>
      <c r="E66" s="51" t="s">
        <v>456</v>
      </c>
      <c r="F66" s="42" t="s">
        <v>457</v>
      </c>
      <c r="G66" s="42"/>
      <c r="H66" s="42" t="s">
        <v>458</v>
      </c>
      <c r="I66" s="42" t="s">
        <v>199</v>
      </c>
      <c r="J66" s="42" t="s">
        <v>199</v>
      </c>
      <c r="K66" s="42" t="s">
        <v>199</v>
      </c>
      <c r="L66" s="42" t="s">
        <v>199</v>
      </c>
      <c r="M66" s="42" t="s">
        <v>477</v>
      </c>
      <c r="N66" s="42" t="s">
        <v>478</v>
      </c>
      <c r="O66" s="44" t="s">
        <v>479</v>
      </c>
      <c r="P66" s="42" t="s">
        <v>471</v>
      </c>
      <c r="Q66" s="42" t="s">
        <v>1659</v>
      </c>
      <c r="R66" s="42" t="s">
        <v>133</v>
      </c>
      <c r="S66" s="45">
        <v>45292</v>
      </c>
      <c r="T66" s="45">
        <v>45641</v>
      </c>
      <c r="U66" s="45" t="s">
        <v>133</v>
      </c>
      <c r="V66" s="26"/>
      <c r="W66" s="42"/>
      <c r="X66" s="57">
        <v>0.25</v>
      </c>
      <c r="Y66" s="42" t="s">
        <v>463</v>
      </c>
      <c r="Z66" s="42" t="s">
        <v>476</v>
      </c>
      <c r="AA66" s="42" t="s">
        <v>423</v>
      </c>
      <c r="AB66" s="42" t="s">
        <v>199</v>
      </c>
      <c r="AC66" s="42" t="s">
        <v>199</v>
      </c>
      <c r="AD66" s="42" t="s">
        <v>209</v>
      </c>
      <c r="AE66" s="42" t="s">
        <v>199</v>
      </c>
      <c r="AF66" s="42" t="s">
        <v>199</v>
      </c>
      <c r="AG66" s="42" t="s">
        <v>199</v>
      </c>
      <c r="AH66" s="42" t="s">
        <v>199</v>
      </c>
      <c r="AI66" s="42" t="s">
        <v>199</v>
      </c>
      <c r="AJ66" s="42" t="s">
        <v>199</v>
      </c>
      <c r="AK66" s="42" t="s">
        <v>199</v>
      </c>
      <c r="AL66" s="42" t="s">
        <v>472</v>
      </c>
    </row>
    <row r="67" spans="2:38" s="212" customFormat="1" ht="128.25" hidden="1" x14ac:dyDescent="0.2">
      <c r="B67" s="42" t="s">
        <v>453</v>
      </c>
      <c r="C67" s="43" t="s">
        <v>454</v>
      </c>
      <c r="D67" s="42" t="s">
        <v>455</v>
      </c>
      <c r="E67" s="51" t="s">
        <v>456</v>
      </c>
      <c r="F67" s="42" t="s">
        <v>457</v>
      </c>
      <c r="G67" s="42"/>
      <c r="H67" s="42" t="s">
        <v>458</v>
      </c>
      <c r="I67" s="42" t="s">
        <v>199</v>
      </c>
      <c r="J67" s="42" t="s">
        <v>199</v>
      </c>
      <c r="K67" s="42" t="s">
        <v>199</v>
      </c>
      <c r="L67" s="42" t="s">
        <v>199</v>
      </c>
      <c r="M67" s="42" t="s">
        <v>480</v>
      </c>
      <c r="N67" s="42" t="s">
        <v>481</v>
      </c>
      <c r="O67" s="44" t="s">
        <v>482</v>
      </c>
      <c r="P67" s="42" t="s">
        <v>471</v>
      </c>
      <c r="Q67" s="42" t="s">
        <v>1660</v>
      </c>
      <c r="R67" s="42" t="s">
        <v>133</v>
      </c>
      <c r="S67" s="45">
        <v>45611</v>
      </c>
      <c r="T67" s="45">
        <v>45641</v>
      </c>
      <c r="U67" s="45" t="s">
        <v>133</v>
      </c>
      <c r="V67" s="26"/>
      <c r="W67" s="42"/>
      <c r="X67" s="57">
        <v>0.25</v>
      </c>
      <c r="Y67" s="42" t="s">
        <v>463</v>
      </c>
      <c r="Z67" s="42" t="s">
        <v>208</v>
      </c>
      <c r="AA67" s="42" t="s">
        <v>423</v>
      </c>
      <c r="AB67" s="42" t="s">
        <v>199</v>
      </c>
      <c r="AC67" s="42" t="s">
        <v>199</v>
      </c>
      <c r="AD67" s="42" t="s">
        <v>209</v>
      </c>
      <c r="AE67" s="42" t="s">
        <v>199</v>
      </c>
      <c r="AF67" s="42" t="s">
        <v>199</v>
      </c>
      <c r="AG67" s="42" t="s">
        <v>199</v>
      </c>
      <c r="AH67" s="42" t="s">
        <v>199</v>
      </c>
      <c r="AI67" s="42" t="s">
        <v>199</v>
      </c>
      <c r="AJ67" s="42" t="s">
        <v>199</v>
      </c>
      <c r="AK67" s="42" t="s">
        <v>199</v>
      </c>
      <c r="AL67" s="42" t="s">
        <v>472</v>
      </c>
    </row>
    <row r="68" spans="2:38" s="212" customFormat="1" ht="128.25" hidden="1" x14ac:dyDescent="0.2">
      <c r="B68" s="42" t="s">
        <v>453</v>
      </c>
      <c r="C68" s="43" t="s">
        <v>454</v>
      </c>
      <c r="D68" s="42" t="s">
        <v>455</v>
      </c>
      <c r="E68" s="51" t="s">
        <v>456</v>
      </c>
      <c r="F68" s="42" t="s">
        <v>457</v>
      </c>
      <c r="G68" s="42"/>
      <c r="H68" s="42" t="s">
        <v>458</v>
      </c>
      <c r="I68" s="42" t="s">
        <v>199</v>
      </c>
      <c r="J68" s="42" t="s">
        <v>199</v>
      </c>
      <c r="K68" s="42" t="s">
        <v>199</v>
      </c>
      <c r="L68" s="42" t="s">
        <v>199</v>
      </c>
      <c r="M68" s="42" t="s">
        <v>483</v>
      </c>
      <c r="N68" s="42" t="s">
        <v>484</v>
      </c>
      <c r="O68" s="44" t="s">
        <v>485</v>
      </c>
      <c r="P68" s="42" t="s">
        <v>486</v>
      </c>
      <c r="Q68" s="42"/>
      <c r="R68" s="42" t="s">
        <v>99</v>
      </c>
      <c r="S68" s="45">
        <v>45352</v>
      </c>
      <c r="T68" s="45">
        <v>45427</v>
      </c>
      <c r="U68" s="45" t="s">
        <v>281</v>
      </c>
      <c r="V68" s="26"/>
      <c r="W68" s="42"/>
      <c r="X68" s="42"/>
      <c r="Y68" s="42" t="s">
        <v>207</v>
      </c>
      <c r="Z68" s="42" t="s">
        <v>208</v>
      </c>
      <c r="AA68" s="42" t="s">
        <v>423</v>
      </c>
      <c r="AB68" s="42" t="s">
        <v>199</v>
      </c>
      <c r="AC68" s="44" t="s">
        <v>199</v>
      </c>
      <c r="AD68" s="42" t="s">
        <v>487</v>
      </c>
      <c r="AE68" s="42" t="s">
        <v>199</v>
      </c>
      <c r="AF68" s="42" t="s">
        <v>199</v>
      </c>
      <c r="AG68" s="42" t="s">
        <v>199</v>
      </c>
      <c r="AH68" s="42" t="s">
        <v>199</v>
      </c>
      <c r="AI68" s="42" t="s">
        <v>199</v>
      </c>
      <c r="AJ68" s="42" t="s">
        <v>199</v>
      </c>
      <c r="AK68" s="42" t="s">
        <v>199</v>
      </c>
      <c r="AL68" s="42" t="s">
        <v>472</v>
      </c>
    </row>
    <row r="69" spans="2:38" s="212" customFormat="1" ht="128.25" hidden="1" x14ac:dyDescent="0.2">
      <c r="B69" s="42" t="s">
        <v>453</v>
      </c>
      <c r="C69" s="43" t="s">
        <v>454</v>
      </c>
      <c r="D69" s="42" t="s">
        <v>455</v>
      </c>
      <c r="E69" s="51" t="s">
        <v>456</v>
      </c>
      <c r="F69" s="42" t="s">
        <v>457</v>
      </c>
      <c r="G69" s="42"/>
      <c r="H69" s="42" t="s">
        <v>458</v>
      </c>
      <c r="I69" s="42" t="s">
        <v>199</v>
      </c>
      <c r="J69" s="42" t="s">
        <v>199</v>
      </c>
      <c r="K69" s="42" t="s">
        <v>199</v>
      </c>
      <c r="L69" s="42" t="s">
        <v>199</v>
      </c>
      <c r="M69" s="42" t="s">
        <v>488</v>
      </c>
      <c r="N69" s="42" t="s">
        <v>489</v>
      </c>
      <c r="O69" s="44" t="s">
        <v>490</v>
      </c>
      <c r="P69" s="58" t="s">
        <v>491</v>
      </c>
      <c r="Q69" s="42" t="s">
        <v>492</v>
      </c>
      <c r="R69" s="42" t="s">
        <v>99</v>
      </c>
      <c r="S69" s="45">
        <v>45428</v>
      </c>
      <c r="T69" s="45">
        <v>45107</v>
      </c>
      <c r="U69" s="45" t="s">
        <v>281</v>
      </c>
      <c r="V69" s="26"/>
      <c r="W69" s="42"/>
      <c r="X69" s="42"/>
      <c r="Y69" s="42" t="s">
        <v>207</v>
      </c>
      <c r="Z69" s="42" t="s">
        <v>208</v>
      </c>
      <c r="AA69" s="42" t="s">
        <v>423</v>
      </c>
      <c r="AB69" s="42" t="s">
        <v>199</v>
      </c>
      <c r="AC69" s="44" t="s">
        <v>199</v>
      </c>
      <c r="AD69" s="42" t="s">
        <v>487</v>
      </c>
      <c r="AE69" s="42" t="s">
        <v>199</v>
      </c>
      <c r="AF69" s="42" t="s">
        <v>199</v>
      </c>
      <c r="AG69" s="42" t="s">
        <v>199</v>
      </c>
      <c r="AH69" s="42" t="s">
        <v>199</v>
      </c>
      <c r="AI69" s="42" t="s">
        <v>199</v>
      </c>
      <c r="AJ69" s="42" t="s">
        <v>199</v>
      </c>
      <c r="AK69" s="42" t="s">
        <v>199</v>
      </c>
      <c r="AL69" s="42" t="s">
        <v>472</v>
      </c>
    </row>
    <row r="70" spans="2:38" s="212" customFormat="1" ht="128.25" hidden="1" x14ac:dyDescent="0.2">
      <c r="B70" s="42" t="s">
        <v>453</v>
      </c>
      <c r="C70" s="43" t="s">
        <v>454</v>
      </c>
      <c r="D70" s="42" t="s">
        <v>455</v>
      </c>
      <c r="E70" s="51" t="s">
        <v>456</v>
      </c>
      <c r="F70" s="42" t="s">
        <v>493</v>
      </c>
      <c r="G70" s="42"/>
      <c r="H70" s="42" t="s">
        <v>458</v>
      </c>
      <c r="I70" s="42" t="s">
        <v>199</v>
      </c>
      <c r="J70" s="42" t="s">
        <v>199</v>
      </c>
      <c r="K70" s="42" t="s">
        <v>199</v>
      </c>
      <c r="L70" s="42" t="s">
        <v>199</v>
      </c>
      <c r="M70" s="42" t="s">
        <v>494</v>
      </c>
      <c r="N70" s="42" t="s">
        <v>495</v>
      </c>
      <c r="O70" s="42" t="s">
        <v>496</v>
      </c>
      <c r="P70" s="42" t="s">
        <v>486</v>
      </c>
      <c r="Q70" s="42"/>
      <c r="R70" s="42" t="s">
        <v>99</v>
      </c>
      <c r="S70" s="50">
        <v>45293</v>
      </c>
      <c r="T70" s="50">
        <v>45322</v>
      </c>
      <c r="U70" s="45" t="s">
        <v>133</v>
      </c>
      <c r="V70" s="26"/>
      <c r="W70" s="42"/>
      <c r="X70" s="57">
        <v>0.5</v>
      </c>
      <c r="Y70" s="42" t="s">
        <v>400</v>
      </c>
      <c r="Z70" s="42" t="s">
        <v>199</v>
      </c>
      <c r="AA70" s="42" t="s">
        <v>199</v>
      </c>
      <c r="AB70" s="42" t="s">
        <v>199</v>
      </c>
      <c r="AC70" s="42" t="s">
        <v>199</v>
      </c>
      <c r="AD70" s="42" t="s">
        <v>364</v>
      </c>
      <c r="AE70" s="42" t="s">
        <v>248</v>
      </c>
      <c r="AF70" s="42" t="s">
        <v>199</v>
      </c>
      <c r="AG70" s="42" t="s">
        <v>199</v>
      </c>
      <c r="AH70" s="42" t="s">
        <v>199</v>
      </c>
      <c r="AI70" s="42" t="s">
        <v>199</v>
      </c>
      <c r="AJ70" s="42" t="s">
        <v>402</v>
      </c>
      <c r="AK70" s="42" t="s">
        <v>403</v>
      </c>
      <c r="AL70" s="42" t="s">
        <v>497</v>
      </c>
    </row>
    <row r="71" spans="2:38" s="212" customFormat="1" ht="128.25" hidden="1" x14ac:dyDescent="0.2">
      <c r="B71" s="42" t="s">
        <v>453</v>
      </c>
      <c r="C71" s="43" t="s">
        <v>454</v>
      </c>
      <c r="D71" s="42" t="s">
        <v>455</v>
      </c>
      <c r="E71" s="51" t="s">
        <v>456</v>
      </c>
      <c r="F71" s="42" t="s">
        <v>493</v>
      </c>
      <c r="G71" s="42"/>
      <c r="H71" s="42" t="s">
        <v>458</v>
      </c>
      <c r="I71" s="42" t="s">
        <v>199</v>
      </c>
      <c r="J71" s="42" t="s">
        <v>199</v>
      </c>
      <c r="K71" s="42" t="s">
        <v>199</v>
      </c>
      <c r="L71" s="42" t="s">
        <v>199</v>
      </c>
      <c r="M71" s="42" t="s">
        <v>498</v>
      </c>
      <c r="N71" s="42" t="s">
        <v>499</v>
      </c>
      <c r="O71" s="42" t="s">
        <v>500</v>
      </c>
      <c r="P71" s="42" t="s">
        <v>501</v>
      </c>
      <c r="Q71" s="42"/>
      <c r="R71" s="42" t="s">
        <v>99</v>
      </c>
      <c r="S71" s="52">
        <v>45422</v>
      </c>
      <c r="T71" s="52">
        <v>45656</v>
      </c>
      <c r="U71" s="45" t="s">
        <v>133</v>
      </c>
      <c r="V71" s="26"/>
      <c r="W71" s="42"/>
      <c r="X71" s="57">
        <v>0.5</v>
      </c>
      <c r="Y71" s="42" t="s">
        <v>400</v>
      </c>
      <c r="Z71" s="42" t="s">
        <v>199</v>
      </c>
      <c r="AA71" s="42" t="s">
        <v>199</v>
      </c>
      <c r="AB71" s="42" t="s">
        <v>199</v>
      </c>
      <c r="AC71" s="42" t="s">
        <v>199</v>
      </c>
      <c r="AD71" s="42" t="s">
        <v>364</v>
      </c>
      <c r="AE71" s="42" t="s">
        <v>248</v>
      </c>
      <c r="AF71" s="42" t="s">
        <v>199</v>
      </c>
      <c r="AG71" s="42" t="s">
        <v>199</v>
      </c>
      <c r="AH71" s="42" t="s">
        <v>199</v>
      </c>
      <c r="AI71" s="42" t="s">
        <v>199</v>
      </c>
      <c r="AJ71" s="42" t="s">
        <v>402</v>
      </c>
      <c r="AK71" s="42" t="s">
        <v>502</v>
      </c>
      <c r="AL71" s="42" t="s">
        <v>497</v>
      </c>
    </row>
    <row r="72" spans="2:38" s="212" customFormat="1" ht="128.25" hidden="1" x14ac:dyDescent="0.2">
      <c r="B72" s="42" t="s">
        <v>453</v>
      </c>
      <c r="C72" s="43" t="s">
        <v>454</v>
      </c>
      <c r="D72" s="42" t="s">
        <v>455</v>
      </c>
      <c r="E72" s="51" t="s">
        <v>456</v>
      </c>
      <c r="F72" s="42" t="s">
        <v>493</v>
      </c>
      <c r="G72" s="42"/>
      <c r="H72" s="42" t="s">
        <v>458</v>
      </c>
      <c r="I72" s="42" t="s">
        <v>199</v>
      </c>
      <c r="J72" s="42" t="s">
        <v>199</v>
      </c>
      <c r="K72" s="42" t="s">
        <v>199</v>
      </c>
      <c r="L72" s="42" t="s">
        <v>199</v>
      </c>
      <c r="M72" s="42" t="s">
        <v>503</v>
      </c>
      <c r="N72" s="42" t="s">
        <v>504</v>
      </c>
      <c r="O72" s="44" t="s">
        <v>505</v>
      </c>
      <c r="P72" s="42" t="s">
        <v>471</v>
      </c>
      <c r="Q72" s="42" t="s">
        <v>1660</v>
      </c>
      <c r="R72" s="42" t="s">
        <v>133</v>
      </c>
      <c r="S72" s="45">
        <v>45292</v>
      </c>
      <c r="T72" s="45">
        <v>45322</v>
      </c>
      <c r="U72" s="45" t="s">
        <v>133</v>
      </c>
      <c r="V72" s="26"/>
      <c r="W72" s="42"/>
      <c r="X72" s="57">
        <v>0.6</v>
      </c>
      <c r="Y72" s="42" t="s">
        <v>463</v>
      </c>
      <c r="Z72" s="42" t="s">
        <v>208</v>
      </c>
      <c r="AA72" s="42" t="s">
        <v>423</v>
      </c>
      <c r="AB72" s="42" t="s">
        <v>199</v>
      </c>
      <c r="AC72" s="42" t="s">
        <v>199</v>
      </c>
      <c r="AD72" s="42" t="s">
        <v>209</v>
      </c>
      <c r="AE72" s="42" t="s">
        <v>199</v>
      </c>
      <c r="AF72" s="42" t="s">
        <v>199</v>
      </c>
      <c r="AG72" s="42" t="s">
        <v>199</v>
      </c>
      <c r="AH72" s="42" t="s">
        <v>199</v>
      </c>
      <c r="AI72" s="42" t="s">
        <v>199</v>
      </c>
      <c r="AJ72" s="42" t="s">
        <v>199</v>
      </c>
      <c r="AK72" s="42" t="s">
        <v>199</v>
      </c>
      <c r="AL72" s="42" t="s">
        <v>472</v>
      </c>
    </row>
    <row r="73" spans="2:38" s="212" customFormat="1" ht="128.25" hidden="1" x14ac:dyDescent="0.2">
      <c r="B73" s="42" t="s">
        <v>453</v>
      </c>
      <c r="C73" s="43" t="s">
        <v>454</v>
      </c>
      <c r="D73" s="42" t="s">
        <v>455</v>
      </c>
      <c r="E73" s="51" t="s">
        <v>456</v>
      </c>
      <c r="F73" s="42" t="s">
        <v>493</v>
      </c>
      <c r="G73" s="42"/>
      <c r="H73" s="42" t="s">
        <v>458</v>
      </c>
      <c r="I73" s="42" t="s">
        <v>199</v>
      </c>
      <c r="J73" s="42" t="s">
        <v>199</v>
      </c>
      <c r="K73" s="42" t="s">
        <v>199</v>
      </c>
      <c r="L73" s="42" t="s">
        <v>199</v>
      </c>
      <c r="M73" s="42" t="s">
        <v>506</v>
      </c>
      <c r="N73" s="42" t="s">
        <v>481</v>
      </c>
      <c r="O73" s="44" t="s">
        <v>507</v>
      </c>
      <c r="P73" s="42" t="s">
        <v>471</v>
      </c>
      <c r="Q73" s="42" t="s">
        <v>1661</v>
      </c>
      <c r="R73" s="42" t="s">
        <v>133</v>
      </c>
      <c r="S73" s="45">
        <v>45323</v>
      </c>
      <c r="T73" s="45">
        <v>45350</v>
      </c>
      <c r="U73" s="45" t="s">
        <v>281</v>
      </c>
      <c r="V73" s="26"/>
      <c r="W73" s="42"/>
      <c r="X73" s="57">
        <v>0.4</v>
      </c>
      <c r="Y73" s="42" t="s">
        <v>463</v>
      </c>
      <c r="Z73" s="42" t="s">
        <v>208</v>
      </c>
      <c r="AA73" s="42" t="s">
        <v>423</v>
      </c>
      <c r="AB73" s="42" t="s">
        <v>199</v>
      </c>
      <c r="AC73" s="42" t="s">
        <v>199</v>
      </c>
      <c r="AD73" s="42" t="s">
        <v>209</v>
      </c>
      <c r="AE73" s="42" t="s">
        <v>199</v>
      </c>
      <c r="AF73" s="42" t="s">
        <v>199</v>
      </c>
      <c r="AG73" s="42" t="s">
        <v>199</v>
      </c>
      <c r="AH73" s="42" t="s">
        <v>199</v>
      </c>
      <c r="AI73" s="42" t="s">
        <v>199</v>
      </c>
      <c r="AJ73" s="42" t="s">
        <v>199</v>
      </c>
      <c r="AK73" s="42" t="s">
        <v>199</v>
      </c>
      <c r="AL73" s="42" t="s">
        <v>472</v>
      </c>
    </row>
    <row r="74" spans="2:38" s="212" customFormat="1" ht="128.25" hidden="1" x14ac:dyDescent="0.2">
      <c r="B74" s="42" t="s">
        <v>453</v>
      </c>
      <c r="C74" s="43" t="s">
        <v>454</v>
      </c>
      <c r="D74" s="42" t="s">
        <v>455</v>
      </c>
      <c r="E74" s="51" t="s">
        <v>456</v>
      </c>
      <c r="F74" s="42" t="s">
        <v>508</v>
      </c>
      <c r="G74" s="42"/>
      <c r="H74" s="42" t="s">
        <v>458</v>
      </c>
      <c r="I74" s="42" t="s">
        <v>199</v>
      </c>
      <c r="J74" s="42" t="s">
        <v>199</v>
      </c>
      <c r="K74" s="42" t="s">
        <v>199</v>
      </c>
      <c r="L74" s="42" t="s">
        <v>199</v>
      </c>
      <c r="M74" s="42" t="s">
        <v>509</v>
      </c>
      <c r="N74" s="42" t="s">
        <v>510</v>
      </c>
      <c r="O74" s="44" t="s">
        <v>511</v>
      </c>
      <c r="P74" s="42" t="s">
        <v>471</v>
      </c>
      <c r="Q74" s="42" t="s">
        <v>1661</v>
      </c>
      <c r="R74" s="42" t="s">
        <v>133</v>
      </c>
      <c r="S74" s="45">
        <v>45292</v>
      </c>
      <c r="T74" s="45">
        <v>45473</v>
      </c>
      <c r="U74" s="45" t="s">
        <v>512</v>
      </c>
      <c r="V74" s="26"/>
      <c r="W74" s="42"/>
      <c r="X74" s="57">
        <v>0.5</v>
      </c>
      <c r="Y74" s="42" t="s">
        <v>463</v>
      </c>
      <c r="Z74" s="42" t="s">
        <v>374</v>
      </c>
      <c r="AA74" s="42" t="s">
        <v>199</v>
      </c>
      <c r="AB74" s="42" t="s">
        <v>199</v>
      </c>
      <c r="AC74" s="42" t="s">
        <v>199</v>
      </c>
      <c r="AD74" s="42" t="s">
        <v>513</v>
      </c>
      <c r="AE74" s="42" t="s">
        <v>199</v>
      </c>
      <c r="AF74" s="42" t="s">
        <v>199</v>
      </c>
      <c r="AG74" s="42" t="s">
        <v>199</v>
      </c>
      <c r="AH74" s="42" t="s">
        <v>199</v>
      </c>
      <c r="AI74" s="42" t="s">
        <v>199</v>
      </c>
      <c r="AJ74" s="42" t="s">
        <v>199</v>
      </c>
      <c r="AK74" s="42" t="s">
        <v>199</v>
      </c>
      <c r="AL74" s="42" t="s">
        <v>472</v>
      </c>
    </row>
    <row r="75" spans="2:38" s="212" customFormat="1" ht="128.25" hidden="1" x14ac:dyDescent="0.2">
      <c r="B75" s="42" t="s">
        <v>453</v>
      </c>
      <c r="C75" s="43" t="s">
        <v>454</v>
      </c>
      <c r="D75" s="42" t="s">
        <v>455</v>
      </c>
      <c r="E75" s="51" t="s">
        <v>456</v>
      </c>
      <c r="F75" s="42" t="s">
        <v>508</v>
      </c>
      <c r="G75" s="42"/>
      <c r="H75" s="42" t="s">
        <v>458</v>
      </c>
      <c r="I75" s="42" t="s">
        <v>199</v>
      </c>
      <c r="J75" s="42" t="s">
        <v>199</v>
      </c>
      <c r="K75" s="42" t="s">
        <v>199</v>
      </c>
      <c r="L75" s="42" t="s">
        <v>199</v>
      </c>
      <c r="M75" s="42" t="s">
        <v>514</v>
      </c>
      <c r="N75" s="42" t="s">
        <v>515</v>
      </c>
      <c r="O75" s="44" t="s">
        <v>511</v>
      </c>
      <c r="P75" s="42" t="s">
        <v>471</v>
      </c>
      <c r="Q75" s="42" t="s">
        <v>1662</v>
      </c>
      <c r="R75" s="42" t="s">
        <v>133</v>
      </c>
      <c r="S75" s="45">
        <v>45474</v>
      </c>
      <c r="T75" s="45">
        <v>45641</v>
      </c>
      <c r="U75" s="45" t="s">
        <v>512</v>
      </c>
      <c r="V75" s="26"/>
      <c r="W75" s="42"/>
      <c r="X75" s="57">
        <v>0.5</v>
      </c>
      <c r="Y75" s="42" t="s">
        <v>463</v>
      </c>
      <c r="Z75" s="42" t="s">
        <v>374</v>
      </c>
      <c r="AA75" s="42" t="s">
        <v>199</v>
      </c>
      <c r="AB75" s="42" t="s">
        <v>199</v>
      </c>
      <c r="AC75" s="42" t="s">
        <v>199</v>
      </c>
      <c r="AD75" s="42" t="s">
        <v>513</v>
      </c>
      <c r="AE75" s="42" t="s">
        <v>199</v>
      </c>
      <c r="AF75" s="42" t="s">
        <v>199</v>
      </c>
      <c r="AG75" s="42" t="s">
        <v>199</v>
      </c>
      <c r="AH75" s="42" t="s">
        <v>199</v>
      </c>
      <c r="AI75" s="42" t="s">
        <v>199</v>
      </c>
      <c r="AJ75" s="42" t="s">
        <v>199</v>
      </c>
      <c r="AK75" s="42" t="s">
        <v>199</v>
      </c>
      <c r="AL75" s="42" t="s">
        <v>472</v>
      </c>
    </row>
    <row r="76" spans="2:38" s="212" customFormat="1" ht="199.5" hidden="1" x14ac:dyDescent="0.2">
      <c r="B76" s="42" t="s">
        <v>516</v>
      </c>
      <c r="C76" s="43" t="s">
        <v>517</v>
      </c>
      <c r="D76" s="42" t="s">
        <v>518</v>
      </c>
      <c r="E76" s="42" t="s">
        <v>519</v>
      </c>
      <c r="F76" s="42" t="s">
        <v>520</v>
      </c>
      <c r="G76" s="42"/>
      <c r="H76" s="42" t="s">
        <v>281</v>
      </c>
      <c r="I76" s="42" t="s">
        <v>199</v>
      </c>
      <c r="J76" s="42" t="s">
        <v>199</v>
      </c>
      <c r="K76" s="42" t="s">
        <v>199</v>
      </c>
      <c r="L76" s="42" t="s">
        <v>199</v>
      </c>
      <c r="M76" s="42" t="s">
        <v>521</v>
      </c>
      <c r="N76" s="42" t="s">
        <v>522</v>
      </c>
      <c r="O76" s="44" t="s">
        <v>523</v>
      </c>
      <c r="P76" s="42" t="s">
        <v>524</v>
      </c>
      <c r="Q76" s="42" t="s">
        <v>525</v>
      </c>
      <c r="R76" s="42" t="s">
        <v>0</v>
      </c>
      <c r="S76" s="45">
        <v>45292</v>
      </c>
      <c r="T76" s="45">
        <v>45382</v>
      </c>
      <c r="U76" s="45" t="s">
        <v>0</v>
      </c>
      <c r="V76" s="26"/>
      <c r="W76" s="42"/>
      <c r="X76" s="46">
        <v>0.5</v>
      </c>
      <c r="Y76" s="42" t="s">
        <v>400</v>
      </c>
      <c r="Z76" s="42" t="s">
        <v>526</v>
      </c>
      <c r="AA76" s="42" t="s">
        <v>199</v>
      </c>
      <c r="AB76" s="42" t="s">
        <v>199</v>
      </c>
      <c r="AC76" s="42" t="s">
        <v>199</v>
      </c>
      <c r="AD76" s="42" t="s">
        <v>364</v>
      </c>
      <c r="AE76" s="42" t="s">
        <v>199</v>
      </c>
      <c r="AF76" s="42" t="s">
        <v>199</v>
      </c>
      <c r="AG76" s="42" t="s">
        <v>199</v>
      </c>
      <c r="AH76" s="42" t="s">
        <v>199</v>
      </c>
      <c r="AI76" s="42" t="s">
        <v>199</v>
      </c>
      <c r="AJ76" s="42" t="s">
        <v>402</v>
      </c>
      <c r="AK76" s="42" t="s">
        <v>527</v>
      </c>
      <c r="AL76" s="42" t="s">
        <v>528</v>
      </c>
    </row>
    <row r="77" spans="2:38" s="212" customFormat="1" ht="199.5" hidden="1" x14ac:dyDescent="0.2">
      <c r="B77" s="42" t="s">
        <v>516</v>
      </c>
      <c r="C77" s="43" t="s">
        <v>517</v>
      </c>
      <c r="D77" s="42" t="s">
        <v>518</v>
      </c>
      <c r="E77" s="42" t="s">
        <v>519</v>
      </c>
      <c r="F77" s="42" t="s">
        <v>520</v>
      </c>
      <c r="G77" s="42"/>
      <c r="H77" s="42" t="s">
        <v>281</v>
      </c>
      <c r="I77" s="42" t="s">
        <v>199</v>
      </c>
      <c r="J77" s="42" t="s">
        <v>199</v>
      </c>
      <c r="K77" s="42" t="s">
        <v>199</v>
      </c>
      <c r="L77" s="42" t="s">
        <v>199</v>
      </c>
      <c r="M77" s="42" t="s">
        <v>529</v>
      </c>
      <c r="N77" s="42" t="s">
        <v>530</v>
      </c>
      <c r="O77" s="44" t="s">
        <v>531</v>
      </c>
      <c r="P77" s="42" t="s">
        <v>524</v>
      </c>
      <c r="Q77" s="42" t="s">
        <v>525</v>
      </c>
      <c r="R77" s="42" t="s">
        <v>0</v>
      </c>
      <c r="S77" s="45">
        <v>45383</v>
      </c>
      <c r="T77" s="45">
        <v>45473</v>
      </c>
      <c r="U77" s="45" t="s">
        <v>512</v>
      </c>
      <c r="V77" s="26"/>
      <c r="W77" s="42"/>
      <c r="X77" s="46">
        <v>0.5</v>
      </c>
      <c r="Y77" s="42" t="s">
        <v>400</v>
      </c>
      <c r="Z77" s="42" t="s">
        <v>526</v>
      </c>
      <c r="AA77" s="42" t="s">
        <v>199</v>
      </c>
      <c r="AB77" s="42" t="s">
        <v>199</v>
      </c>
      <c r="AC77" s="42" t="s">
        <v>199</v>
      </c>
      <c r="AD77" s="42" t="s">
        <v>364</v>
      </c>
      <c r="AE77" s="42" t="s">
        <v>199</v>
      </c>
      <c r="AF77" s="42" t="s">
        <v>199</v>
      </c>
      <c r="AG77" s="42" t="s">
        <v>199</v>
      </c>
      <c r="AH77" s="42" t="s">
        <v>199</v>
      </c>
      <c r="AI77" s="42" t="s">
        <v>199</v>
      </c>
      <c r="AJ77" s="42" t="s">
        <v>402</v>
      </c>
      <c r="AK77" s="42" t="s">
        <v>527</v>
      </c>
      <c r="AL77" s="42" t="s">
        <v>528</v>
      </c>
    </row>
    <row r="78" spans="2:38" s="212" customFormat="1" ht="199.5" hidden="1" x14ac:dyDescent="0.2">
      <c r="B78" s="42" t="s">
        <v>516</v>
      </c>
      <c r="C78" s="43" t="s">
        <v>517</v>
      </c>
      <c r="D78" s="42" t="s">
        <v>518</v>
      </c>
      <c r="E78" s="42" t="s">
        <v>519</v>
      </c>
      <c r="F78" s="42" t="s">
        <v>520</v>
      </c>
      <c r="G78" s="42"/>
      <c r="H78" s="42" t="s">
        <v>281</v>
      </c>
      <c r="I78" s="42" t="s">
        <v>199</v>
      </c>
      <c r="J78" s="42" t="s">
        <v>199</v>
      </c>
      <c r="K78" s="42" t="s">
        <v>199</v>
      </c>
      <c r="L78" s="42" t="s">
        <v>199</v>
      </c>
      <c r="M78" s="42" t="s">
        <v>532</v>
      </c>
      <c r="N78" s="42" t="s">
        <v>533</v>
      </c>
      <c r="O78" s="44" t="s">
        <v>534</v>
      </c>
      <c r="P78" s="42" t="s">
        <v>535</v>
      </c>
      <c r="Q78" s="42" t="s">
        <v>536</v>
      </c>
      <c r="R78" s="42" t="s">
        <v>537</v>
      </c>
      <c r="S78" s="45">
        <v>45323</v>
      </c>
      <c r="T78" s="45">
        <v>45641</v>
      </c>
      <c r="U78" s="45" t="s">
        <v>512</v>
      </c>
      <c r="V78" s="26"/>
      <c r="W78" s="42"/>
      <c r="X78" s="46">
        <v>1</v>
      </c>
      <c r="Y78" s="42" t="s">
        <v>207</v>
      </c>
      <c r="Z78" s="42" t="s">
        <v>400</v>
      </c>
      <c r="AA78" s="42" t="s">
        <v>199</v>
      </c>
      <c r="AB78" s="42" t="s">
        <v>199</v>
      </c>
      <c r="AC78" s="42" t="s">
        <v>199</v>
      </c>
      <c r="AD78" s="42" t="s">
        <v>364</v>
      </c>
      <c r="AE78" s="42" t="s">
        <v>199</v>
      </c>
      <c r="AF78" s="42" t="s">
        <v>199</v>
      </c>
      <c r="AG78" s="42" t="s">
        <v>199</v>
      </c>
      <c r="AH78" s="42" t="s">
        <v>199</v>
      </c>
      <c r="AI78" s="42" t="s">
        <v>199</v>
      </c>
      <c r="AJ78" s="42" t="s">
        <v>402</v>
      </c>
      <c r="AK78" s="42" t="s">
        <v>403</v>
      </c>
      <c r="AL78" s="42" t="s">
        <v>538</v>
      </c>
    </row>
    <row r="79" spans="2:38" s="212" customFormat="1" ht="199.5" hidden="1" x14ac:dyDescent="0.2">
      <c r="B79" s="42" t="s">
        <v>516</v>
      </c>
      <c r="C79" s="43" t="s">
        <v>517</v>
      </c>
      <c r="D79" s="42" t="s">
        <v>539</v>
      </c>
      <c r="E79" s="42" t="s">
        <v>540</v>
      </c>
      <c r="F79" s="42" t="s">
        <v>541</v>
      </c>
      <c r="G79" s="42" t="s">
        <v>542</v>
      </c>
      <c r="H79" s="42" t="s">
        <v>281</v>
      </c>
      <c r="I79" s="42" t="s">
        <v>199</v>
      </c>
      <c r="J79" s="42" t="s">
        <v>199</v>
      </c>
      <c r="K79" s="42" t="s">
        <v>199</v>
      </c>
      <c r="L79" s="42" t="s">
        <v>199</v>
      </c>
      <c r="M79" s="42" t="s">
        <v>543</v>
      </c>
      <c r="N79" s="42" t="s">
        <v>544</v>
      </c>
      <c r="O79" s="44" t="s">
        <v>545</v>
      </c>
      <c r="P79" s="42" t="s">
        <v>525</v>
      </c>
      <c r="Q79" s="42" t="s">
        <v>524</v>
      </c>
      <c r="R79" s="42" t="s">
        <v>0</v>
      </c>
      <c r="S79" s="45">
        <v>45383</v>
      </c>
      <c r="T79" s="45">
        <v>45397</v>
      </c>
      <c r="U79" s="45" t="s">
        <v>512</v>
      </c>
      <c r="V79" s="26"/>
      <c r="W79" s="42"/>
      <c r="X79" s="46">
        <v>0.15</v>
      </c>
      <c r="Y79" s="42" t="s">
        <v>526</v>
      </c>
      <c r="Z79" s="42" t="s">
        <v>208</v>
      </c>
      <c r="AA79" s="42" t="s">
        <v>199</v>
      </c>
      <c r="AB79" s="42" t="s">
        <v>199</v>
      </c>
      <c r="AC79" s="42" t="s">
        <v>199</v>
      </c>
      <c r="AD79" s="42" t="s">
        <v>364</v>
      </c>
      <c r="AE79" s="42" t="s">
        <v>199</v>
      </c>
      <c r="AF79" s="42"/>
      <c r="AG79" s="42"/>
      <c r="AH79" s="42"/>
      <c r="AI79" s="42" t="s">
        <v>199</v>
      </c>
      <c r="AJ79" s="42" t="s">
        <v>365</v>
      </c>
      <c r="AK79" s="42" t="s">
        <v>366</v>
      </c>
      <c r="AL79" s="42" t="s">
        <v>528</v>
      </c>
    </row>
    <row r="80" spans="2:38" s="212" customFormat="1" ht="199.5" hidden="1" x14ac:dyDescent="0.2">
      <c r="B80" s="42" t="s">
        <v>516</v>
      </c>
      <c r="C80" s="43" t="s">
        <v>517</v>
      </c>
      <c r="D80" s="42" t="s">
        <v>539</v>
      </c>
      <c r="E80" s="42" t="s">
        <v>540</v>
      </c>
      <c r="F80" s="42" t="s">
        <v>541</v>
      </c>
      <c r="G80" s="42" t="s">
        <v>542</v>
      </c>
      <c r="H80" s="42" t="s">
        <v>281</v>
      </c>
      <c r="I80" s="42" t="s">
        <v>199</v>
      </c>
      <c r="J80" s="42" t="s">
        <v>199</v>
      </c>
      <c r="K80" s="42" t="s">
        <v>199</v>
      </c>
      <c r="L80" s="42" t="s">
        <v>199</v>
      </c>
      <c r="M80" s="42" t="s">
        <v>546</v>
      </c>
      <c r="N80" s="42" t="s">
        <v>547</v>
      </c>
      <c r="O80" s="44" t="s">
        <v>548</v>
      </c>
      <c r="P80" s="42" t="s">
        <v>525</v>
      </c>
      <c r="Q80" s="42" t="s">
        <v>524</v>
      </c>
      <c r="R80" s="42" t="s">
        <v>0</v>
      </c>
      <c r="S80" s="45">
        <v>45474</v>
      </c>
      <c r="T80" s="45">
        <v>45488</v>
      </c>
      <c r="U80" s="45" t="s">
        <v>512</v>
      </c>
      <c r="V80" s="26"/>
      <c r="W80" s="42"/>
      <c r="X80" s="46">
        <v>0.15</v>
      </c>
      <c r="Y80" s="42" t="s">
        <v>526</v>
      </c>
      <c r="Z80" s="42" t="s">
        <v>208</v>
      </c>
      <c r="AA80" s="42" t="s">
        <v>199</v>
      </c>
      <c r="AB80" s="42" t="s">
        <v>199</v>
      </c>
      <c r="AC80" s="42" t="s">
        <v>199</v>
      </c>
      <c r="AD80" s="42" t="s">
        <v>364</v>
      </c>
      <c r="AE80" s="42" t="s">
        <v>199</v>
      </c>
      <c r="AF80" s="42" t="s">
        <v>199</v>
      </c>
      <c r="AG80" s="42" t="s">
        <v>199</v>
      </c>
      <c r="AH80" s="42" t="s">
        <v>199</v>
      </c>
      <c r="AI80" s="42" t="s">
        <v>199</v>
      </c>
      <c r="AJ80" s="42" t="s">
        <v>365</v>
      </c>
      <c r="AK80" s="42" t="s">
        <v>366</v>
      </c>
      <c r="AL80" s="42" t="s">
        <v>528</v>
      </c>
    </row>
    <row r="81" spans="2:38" s="212" customFormat="1" ht="199.5" hidden="1" x14ac:dyDescent="0.2">
      <c r="B81" s="42" t="s">
        <v>516</v>
      </c>
      <c r="C81" s="43" t="s">
        <v>517</v>
      </c>
      <c r="D81" s="42" t="s">
        <v>539</v>
      </c>
      <c r="E81" s="42" t="s">
        <v>540</v>
      </c>
      <c r="F81" s="42" t="s">
        <v>541</v>
      </c>
      <c r="G81" s="42" t="s">
        <v>542</v>
      </c>
      <c r="H81" s="42" t="s">
        <v>281</v>
      </c>
      <c r="I81" s="42" t="s">
        <v>199</v>
      </c>
      <c r="J81" s="42" t="s">
        <v>199</v>
      </c>
      <c r="K81" s="42" t="s">
        <v>199</v>
      </c>
      <c r="L81" s="42" t="s">
        <v>199</v>
      </c>
      <c r="M81" s="42" t="s">
        <v>549</v>
      </c>
      <c r="N81" s="42" t="s">
        <v>550</v>
      </c>
      <c r="O81" s="44" t="s">
        <v>551</v>
      </c>
      <c r="P81" s="42" t="s">
        <v>525</v>
      </c>
      <c r="Q81" s="42" t="s">
        <v>524</v>
      </c>
      <c r="R81" s="42" t="s">
        <v>0</v>
      </c>
      <c r="S81" s="45">
        <v>45566</v>
      </c>
      <c r="T81" s="45">
        <v>45580</v>
      </c>
      <c r="U81" s="45" t="s">
        <v>512</v>
      </c>
      <c r="V81" s="26"/>
      <c r="W81" s="42"/>
      <c r="X81" s="46">
        <v>0.2</v>
      </c>
      <c r="Y81" s="42" t="s">
        <v>526</v>
      </c>
      <c r="Z81" s="42" t="s">
        <v>208</v>
      </c>
      <c r="AA81" s="42" t="s">
        <v>199</v>
      </c>
      <c r="AB81" s="42" t="s">
        <v>199</v>
      </c>
      <c r="AC81" s="42" t="s">
        <v>199</v>
      </c>
      <c r="AD81" s="42" t="s">
        <v>364</v>
      </c>
      <c r="AE81" s="42" t="s">
        <v>199</v>
      </c>
      <c r="AF81" s="42" t="s">
        <v>199</v>
      </c>
      <c r="AG81" s="42" t="s">
        <v>199</v>
      </c>
      <c r="AH81" s="42" t="s">
        <v>199</v>
      </c>
      <c r="AI81" s="42" t="s">
        <v>199</v>
      </c>
      <c r="AJ81" s="42" t="s">
        <v>365</v>
      </c>
      <c r="AK81" s="42" t="s">
        <v>366</v>
      </c>
      <c r="AL81" s="42" t="s">
        <v>528</v>
      </c>
    </row>
    <row r="82" spans="2:38" s="212" customFormat="1" ht="199.5" hidden="1" x14ac:dyDescent="0.2">
      <c r="B82" s="42" t="s">
        <v>516</v>
      </c>
      <c r="C82" s="43" t="s">
        <v>517</v>
      </c>
      <c r="D82" s="42" t="s">
        <v>539</v>
      </c>
      <c r="E82" s="42" t="s">
        <v>540</v>
      </c>
      <c r="F82" s="42"/>
      <c r="G82" s="42"/>
      <c r="H82" s="42" t="s">
        <v>552</v>
      </c>
      <c r="I82" s="42" t="s">
        <v>199</v>
      </c>
      <c r="J82" s="42" t="s">
        <v>199</v>
      </c>
      <c r="K82" s="42" t="s">
        <v>199</v>
      </c>
      <c r="L82" s="42" t="s">
        <v>199</v>
      </c>
      <c r="M82" s="42" t="s">
        <v>553</v>
      </c>
      <c r="N82" s="42" t="s">
        <v>554</v>
      </c>
      <c r="O82" s="44" t="s">
        <v>555</v>
      </c>
      <c r="P82" s="42" t="s">
        <v>525</v>
      </c>
      <c r="Q82" s="42" t="s">
        <v>524</v>
      </c>
      <c r="R82" s="42" t="s">
        <v>0</v>
      </c>
      <c r="S82" s="45">
        <v>45383</v>
      </c>
      <c r="T82" s="45">
        <v>45397</v>
      </c>
      <c r="U82" s="45" t="s">
        <v>512</v>
      </c>
      <c r="V82" s="26"/>
      <c r="W82" s="42"/>
      <c r="X82" s="46">
        <v>0.15</v>
      </c>
      <c r="Y82" s="42" t="s">
        <v>526</v>
      </c>
      <c r="Z82" s="42" t="s">
        <v>208</v>
      </c>
      <c r="AA82" s="42" t="s">
        <v>199</v>
      </c>
      <c r="AB82" s="42" t="s">
        <v>199</v>
      </c>
      <c r="AC82" s="42" t="s">
        <v>199</v>
      </c>
      <c r="AD82" s="42" t="s">
        <v>364</v>
      </c>
      <c r="AE82" s="42" t="s">
        <v>199</v>
      </c>
      <c r="AF82" s="42" t="s">
        <v>199</v>
      </c>
      <c r="AG82" s="42" t="s">
        <v>199</v>
      </c>
      <c r="AH82" s="42" t="s">
        <v>199</v>
      </c>
      <c r="AI82" s="42" t="s">
        <v>199</v>
      </c>
      <c r="AJ82" s="42" t="s">
        <v>402</v>
      </c>
      <c r="AK82" s="42" t="s">
        <v>556</v>
      </c>
      <c r="AL82" s="42" t="s">
        <v>528</v>
      </c>
    </row>
    <row r="83" spans="2:38" s="212" customFormat="1" ht="199.5" hidden="1" x14ac:dyDescent="0.2">
      <c r="B83" s="42" t="s">
        <v>516</v>
      </c>
      <c r="C83" s="43" t="s">
        <v>517</v>
      </c>
      <c r="D83" s="42" t="s">
        <v>539</v>
      </c>
      <c r="E83" s="42" t="s">
        <v>540</v>
      </c>
      <c r="F83" s="42"/>
      <c r="G83" s="42"/>
      <c r="H83" s="42" t="s">
        <v>281</v>
      </c>
      <c r="I83" s="42" t="s">
        <v>199</v>
      </c>
      <c r="J83" s="42" t="s">
        <v>199</v>
      </c>
      <c r="K83" s="42" t="s">
        <v>199</v>
      </c>
      <c r="L83" s="42" t="s">
        <v>199</v>
      </c>
      <c r="M83" s="42" t="s">
        <v>557</v>
      </c>
      <c r="N83" s="42" t="s">
        <v>554</v>
      </c>
      <c r="O83" s="44" t="s">
        <v>558</v>
      </c>
      <c r="P83" s="42" t="s">
        <v>525</v>
      </c>
      <c r="Q83" s="42" t="s">
        <v>524</v>
      </c>
      <c r="R83" s="42" t="s">
        <v>0</v>
      </c>
      <c r="S83" s="45">
        <v>45474</v>
      </c>
      <c r="T83" s="45">
        <v>45488</v>
      </c>
      <c r="U83" s="45" t="s">
        <v>512</v>
      </c>
      <c r="V83" s="26"/>
      <c r="W83" s="42"/>
      <c r="X83" s="46">
        <v>0.15</v>
      </c>
      <c r="Y83" s="42" t="s">
        <v>526</v>
      </c>
      <c r="Z83" s="42" t="s">
        <v>208</v>
      </c>
      <c r="AA83" s="42" t="s">
        <v>199</v>
      </c>
      <c r="AB83" s="42" t="s">
        <v>199</v>
      </c>
      <c r="AC83" s="42" t="s">
        <v>199</v>
      </c>
      <c r="AD83" s="42" t="s">
        <v>364</v>
      </c>
      <c r="AE83" s="42" t="s">
        <v>199</v>
      </c>
      <c r="AF83" s="42" t="s">
        <v>199</v>
      </c>
      <c r="AG83" s="42" t="s">
        <v>199</v>
      </c>
      <c r="AH83" s="42" t="s">
        <v>199</v>
      </c>
      <c r="AI83" s="42" t="s">
        <v>199</v>
      </c>
      <c r="AJ83" s="42" t="s">
        <v>365</v>
      </c>
      <c r="AK83" s="42" t="s">
        <v>366</v>
      </c>
      <c r="AL83" s="42" t="s">
        <v>528</v>
      </c>
    </row>
    <row r="84" spans="2:38" s="212" customFormat="1" ht="199.5" hidden="1" x14ac:dyDescent="0.2">
      <c r="B84" s="42" t="s">
        <v>516</v>
      </c>
      <c r="C84" s="43" t="s">
        <v>517</v>
      </c>
      <c r="D84" s="42" t="s">
        <v>539</v>
      </c>
      <c r="E84" s="42" t="s">
        <v>540</v>
      </c>
      <c r="F84" s="42"/>
      <c r="G84" s="42"/>
      <c r="H84" s="42" t="s">
        <v>281</v>
      </c>
      <c r="I84" s="42" t="s">
        <v>199</v>
      </c>
      <c r="J84" s="42" t="s">
        <v>199</v>
      </c>
      <c r="K84" s="42" t="s">
        <v>199</v>
      </c>
      <c r="L84" s="42" t="s">
        <v>199</v>
      </c>
      <c r="M84" s="42" t="s">
        <v>559</v>
      </c>
      <c r="N84" s="42" t="s">
        <v>554</v>
      </c>
      <c r="O84" s="44" t="s">
        <v>558</v>
      </c>
      <c r="P84" s="42" t="s">
        <v>525</v>
      </c>
      <c r="Q84" s="42" t="s">
        <v>524</v>
      </c>
      <c r="R84" s="42" t="s">
        <v>0</v>
      </c>
      <c r="S84" s="45">
        <v>45566</v>
      </c>
      <c r="T84" s="45">
        <v>45580</v>
      </c>
      <c r="U84" s="45" t="s">
        <v>512</v>
      </c>
      <c r="V84" s="26"/>
      <c r="W84" s="42"/>
      <c r="X84" s="46">
        <v>0.2</v>
      </c>
      <c r="Y84" s="42" t="s">
        <v>526</v>
      </c>
      <c r="Z84" s="42" t="s">
        <v>208</v>
      </c>
      <c r="AA84" s="42" t="s">
        <v>199</v>
      </c>
      <c r="AB84" s="42" t="s">
        <v>199</v>
      </c>
      <c r="AC84" s="42" t="s">
        <v>199</v>
      </c>
      <c r="AD84" s="42" t="s">
        <v>364</v>
      </c>
      <c r="AE84" s="42" t="s">
        <v>199</v>
      </c>
      <c r="AF84" s="42" t="s">
        <v>199</v>
      </c>
      <c r="AG84" s="42" t="s">
        <v>199</v>
      </c>
      <c r="AH84" s="42" t="s">
        <v>199</v>
      </c>
      <c r="AI84" s="42" t="s">
        <v>199</v>
      </c>
      <c r="AJ84" s="42" t="s">
        <v>402</v>
      </c>
      <c r="AK84" s="42" t="s">
        <v>556</v>
      </c>
      <c r="AL84" s="42" t="s">
        <v>528</v>
      </c>
    </row>
    <row r="85" spans="2:38" s="212" customFormat="1" ht="199.5" hidden="1" x14ac:dyDescent="0.2">
      <c r="B85" s="42" t="s">
        <v>516</v>
      </c>
      <c r="C85" s="43" t="s">
        <v>517</v>
      </c>
      <c r="D85" s="42" t="s">
        <v>539</v>
      </c>
      <c r="E85" s="42" t="s">
        <v>540</v>
      </c>
      <c r="F85" s="42" t="s">
        <v>541</v>
      </c>
      <c r="G85" s="42"/>
      <c r="H85" s="42" t="s">
        <v>281</v>
      </c>
      <c r="I85" s="42" t="s">
        <v>199</v>
      </c>
      <c r="J85" s="42" t="s">
        <v>199</v>
      </c>
      <c r="K85" s="42" t="s">
        <v>199</v>
      </c>
      <c r="L85" s="42" t="s">
        <v>199</v>
      </c>
      <c r="M85" s="42" t="s">
        <v>591</v>
      </c>
      <c r="N85" s="42" t="s">
        <v>592</v>
      </c>
      <c r="O85" s="42" t="s">
        <v>593</v>
      </c>
      <c r="P85" s="42" t="s">
        <v>501</v>
      </c>
      <c r="Q85" s="42" t="s">
        <v>575</v>
      </c>
      <c r="R85" s="42" t="s">
        <v>99</v>
      </c>
      <c r="S85" s="52">
        <v>45352</v>
      </c>
      <c r="T85" s="52">
        <v>45275</v>
      </c>
      <c r="U85" s="45" t="s">
        <v>281</v>
      </c>
      <c r="V85" s="26"/>
      <c r="W85" s="42"/>
      <c r="X85" s="42"/>
      <c r="Y85" s="42" t="s">
        <v>400</v>
      </c>
      <c r="Z85" s="42" t="s">
        <v>199</v>
      </c>
      <c r="AA85" s="42" t="s">
        <v>199</v>
      </c>
      <c r="AB85" s="42" t="s">
        <v>199</v>
      </c>
      <c r="AC85" s="42" t="s">
        <v>199</v>
      </c>
      <c r="AD85" s="42" t="s">
        <v>364</v>
      </c>
      <c r="AE85" s="42" t="s">
        <v>248</v>
      </c>
      <c r="AF85" s="42" t="s">
        <v>199</v>
      </c>
      <c r="AG85" s="42" t="s">
        <v>199</v>
      </c>
      <c r="AH85" s="42" t="s">
        <v>199</v>
      </c>
      <c r="AI85" s="42" t="s">
        <v>199</v>
      </c>
      <c r="AJ85" s="42" t="s">
        <v>402</v>
      </c>
      <c r="AK85" s="42" t="s">
        <v>403</v>
      </c>
      <c r="AL85" s="42" t="s">
        <v>199</v>
      </c>
    </row>
    <row r="86" spans="2:38" s="212" customFormat="1" ht="199.5" hidden="1" x14ac:dyDescent="0.2">
      <c r="B86" s="42" t="s">
        <v>516</v>
      </c>
      <c r="C86" s="43" t="s">
        <v>517</v>
      </c>
      <c r="D86" s="42" t="s">
        <v>539</v>
      </c>
      <c r="E86" s="42" t="s">
        <v>540</v>
      </c>
      <c r="F86" s="42" t="s">
        <v>541</v>
      </c>
      <c r="G86" s="42"/>
      <c r="H86" s="42" t="s">
        <v>281</v>
      </c>
      <c r="I86" s="42" t="s">
        <v>199</v>
      </c>
      <c r="J86" s="42" t="s">
        <v>199</v>
      </c>
      <c r="K86" s="42" t="s">
        <v>199</v>
      </c>
      <c r="L86" s="42" t="s">
        <v>199</v>
      </c>
      <c r="M86" s="42" t="s">
        <v>560</v>
      </c>
      <c r="N86" s="42" t="s">
        <v>561</v>
      </c>
      <c r="O86" s="44" t="s">
        <v>562</v>
      </c>
      <c r="P86" s="42" t="s">
        <v>535</v>
      </c>
      <c r="Q86" s="42" t="s">
        <v>563</v>
      </c>
      <c r="R86" s="42" t="s">
        <v>537</v>
      </c>
      <c r="S86" s="50">
        <v>45323</v>
      </c>
      <c r="T86" s="45">
        <v>45381</v>
      </c>
      <c r="U86" s="45" t="s">
        <v>281</v>
      </c>
      <c r="V86" s="26"/>
      <c r="W86" s="42"/>
      <c r="X86" s="46">
        <v>0.25</v>
      </c>
      <c r="Y86" s="42" t="s">
        <v>207</v>
      </c>
      <c r="Z86" s="42" t="s">
        <v>199</v>
      </c>
      <c r="AA86" s="42" t="s">
        <v>199</v>
      </c>
      <c r="AB86" s="42" t="s">
        <v>199</v>
      </c>
      <c r="AC86" s="42" t="s">
        <v>199</v>
      </c>
      <c r="AD86" s="42" t="s">
        <v>364</v>
      </c>
      <c r="AE86" s="42" t="s">
        <v>199</v>
      </c>
      <c r="AF86" s="42" t="s">
        <v>199</v>
      </c>
      <c r="AG86" s="42" t="s">
        <v>199</v>
      </c>
      <c r="AH86" s="42" t="s">
        <v>199</v>
      </c>
      <c r="AI86" s="42" t="s">
        <v>199</v>
      </c>
      <c r="AJ86" s="42" t="s">
        <v>365</v>
      </c>
      <c r="AK86" s="42" t="s">
        <v>366</v>
      </c>
      <c r="AL86" s="42" t="s">
        <v>538</v>
      </c>
    </row>
    <row r="87" spans="2:38" s="212" customFormat="1" ht="199.5" hidden="1" x14ac:dyDescent="0.2">
      <c r="B87" s="42" t="s">
        <v>516</v>
      </c>
      <c r="C87" s="43" t="s">
        <v>517</v>
      </c>
      <c r="D87" s="42" t="s">
        <v>539</v>
      </c>
      <c r="E87" s="42" t="s">
        <v>540</v>
      </c>
      <c r="F87" s="42" t="s">
        <v>541</v>
      </c>
      <c r="G87" s="42"/>
      <c r="H87" s="42" t="s">
        <v>281</v>
      </c>
      <c r="I87" s="42" t="s">
        <v>199</v>
      </c>
      <c r="J87" s="42" t="s">
        <v>199</v>
      </c>
      <c r="K87" s="42" t="s">
        <v>199</v>
      </c>
      <c r="L87" s="42" t="s">
        <v>199</v>
      </c>
      <c r="M87" s="42" t="s">
        <v>564</v>
      </c>
      <c r="N87" s="42" t="s">
        <v>565</v>
      </c>
      <c r="O87" s="44" t="s">
        <v>566</v>
      </c>
      <c r="P87" s="42" t="s">
        <v>535</v>
      </c>
      <c r="Q87" s="42" t="s">
        <v>536</v>
      </c>
      <c r="R87" s="42" t="s">
        <v>537</v>
      </c>
      <c r="S87" s="45">
        <v>45383</v>
      </c>
      <c r="T87" s="45">
        <v>45641</v>
      </c>
      <c r="U87" s="45" t="s">
        <v>281</v>
      </c>
      <c r="V87" s="26"/>
      <c r="W87" s="42"/>
      <c r="X87" s="46">
        <v>0.25</v>
      </c>
      <c r="Y87" s="42" t="s">
        <v>401</v>
      </c>
      <c r="Z87" s="42" t="s">
        <v>199</v>
      </c>
      <c r="AA87" s="42" t="s">
        <v>199</v>
      </c>
      <c r="AB87" s="42" t="s">
        <v>199</v>
      </c>
      <c r="AC87" s="42" t="s">
        <v>199</v>
      </c>
      <c r="AD87" s="42" t="s">
        <v>364</v>
      </c>
      <c r="AE87" s="42" t="s">
        <v>199</v>
      </c>
      <c r="AF87" s="42" t="s">
        <v>199</v>
      </c>
      <c r="AG87" s="42" t="s">
        <v>199</v>
      </c>
      <c r="AH87" s="42" t="s">
        <v>199</v>
      </c>
      <c r="AI87" s="42" t="s">
        <v>199</v>
      </c>
      <c r="AJ87" s="42" t="s">
        <v>365</v>
      </c>
      <c r="AK87" s="42" t="s">
        <v>366</v>
      </c>
      <c r="AL87" s="42" t="s">
        <v>538</v>
      </c>
    </row>
    <row r="88" spans="2:38" s="212" customFormat="1" ht="199.5" hidden="1" x14ac:dyDescent="0.2">
      <c r="B88" s="42" t="s">
        <v>516</v>
      </c>
      <c r="C88" s="43" t="s">
        <v>517</v>
      </c>
      <c r="D88" s="42" t="s">
        <v>539</v>
      </c>
      <c r="E88" s="42" t="s">
        <v>540</v>
      </c>
      <c r="F88" s="42" t="s">
        <v>541</v>
      </c>
      <c r="G88" s="42"/>
      <c r="H88" s="42" t="s">
        <v>281</v>
      </c>
      <c r="I88" s="42" t="s">
        <v>199</v>
      </c>
      <c r="J88" s="42" t="s">
        <v>199</v>
      </c>
      <c r="K88" s="42" t="s">
        <v>199</v>
      </c>
      <c r="L88" s="42" t="s">
        <v>199</v>
      </c>
      <c r="M88" s="42" t="s">
        <v>567</v>
      </c>
      <c r="N88" s="42" t="s">
        <v>568</v>
      </c>
      <c r="O88" s="44" t="s">
        <v>569</v>
      </c>
      <c r="P88" s="42" t="s">
        <v>535</v>
      </c>
      <c r="Q88" s="42" t="s">
        <v>536</v>
      </c>
      <c r="R88" s="42" t="s">
        <v>537</v>
      </c>
      <c r="S88" s="45">
        <v>45383</v>
      </c>
      <c r="T88" s="45">
        <v>45641</v>
      </c>
      <c r="U88" s="45" t="s">
        <v>281</v>
      </c>
      <c r="V88" s="26"/>
      <c r="W88" s="42"/>
      <c r="X88" s="46">
        <v>0.5</v>
      </c>
      <c r="Y88" s="42" t="s">
        <v>401</v>
      </c>
      <c r="Z88" s="42" t="s">
        <v>199</v>
      </c>
      <c r="AA88" s="42" t="s">
        <v>199</v>
      </c>
      <c r="AB88" s="42" t="s">
        <v>199</v>
      </c>
      <c r="AC88" s="42" t="s">
        <v>199</v>
      </c>
      <c r="AD88" s="42" t="s">
        <v>364</v>
      </c>
      <c r="AE88" s="42" t="s">
        <v>199</v>
      </c>
      <c r="AF88" s="42" t="s">
        <v>199</v>
      </c>
      <c r="AG88" s="42" t="s">
        <v>199</v>
      </c>
      <c r="AH88" s="42" t="s">
        <v>199</v>
      </c>
      <c r="AI88" s="42" t="s">
        <v>199</v>
      </c>
      <c r="AJ88" s="42" t="s">
        <v>365</v>
      </c>
      <c r="AK88" s="42" t="s">
        <v>366</v>
      </c>
      <c r="AL88" s="42" t="s">
        <v>570</v>
      </c>
    </row>
    <row r="89" spans="2:38" s="212" customFormat="1" ht="199.5" hidden="1" x14ac:dyDescent="0.2">
      <c r="B89" s="42" t="s">
        <v>516</v>
      </c>
      <c r="C89" s="43" t="s">
        <v>517</v>
      </c>
      <c r="D89" s="42" t="s">
        <v>539</v>
      </c>
      <c r="E89" s="42" t="s">
        <v>540</v>
      </c>
      <c r="F89" s="42" t="s">
        <v>571</v>
      </c>
      <c r="G89" s="42"/>
      <c r="H89" s="42" t="s">
        <v>281</v>
      </c>
      <c r="I89" s="42" t="s">
        <v>199</v>
      </c>
      <c r="J89" s="42" t="s">
        <v>199</v>
      </c>
      <c r="K89" s="42" t="s">
        <v>199</v>
      </c>
      <c r="L89" s="42" t="s">
        <v>199</v>
      </c>
      <c r="M89" s="42" t="s">
        <v>572</v>
      </c>
      <c r="N89" s="42" t="s">
        <v>573</v>
      </c>
      <c r="O89" s="42" t="s">
        <v>574</v>
      </c>
      <c r="P89" s="42" t="s">
        <v>501</v>
      </c>
      <c r="Q89" s="42" t="s">
        <v>575</v>
      </c>
      <c r="R89" s="42" t="s">
        <v>99</v>
      </c>
      <c r="S89" s="50">
        <v>45323</v>
      </c>
      <c r="T89" s="50" t="s">
        <v>576</v>
      </c>
      <c r="U89" s="45" t="s">
        <v>281</v>
      </c>
      <c r="V89" s="26"/>
      <c r="W89" s="42"/>
      <c r="X89" s="57">
        <v>0.3</v>
      </c>
      <c r="Y89" s="42" t="s">
        <v>401</v>
      </c>
      <c r="Z89" s="42" t="s">
        <v>199</v>
      </c>
      <c r="AA89" s="42" t="s">
        <v>199</v>
      </c>
      <c r="AB89" s="42" t="s">
        <v>199</v>
      </c>
      <c r="AC89" s="42" t="s">
        <v>199</v>
      </c>
      <c r="AD89" s="42" t="s">
        <v>364</v>
      </c>
      <c r="AE89" s="42" t="s">
        <v>248</v>
      </c>
      <c r="AF89" s="42" t="s">
        <v>199</v>
      </c>
      <c r="AG89" s="42" t="s">
        <v>199</v>
      </c>
      <c r="AH89" s="42" t="s">
        <v>199</v>
      </c>
      <c r="AI89" s="42" t="s">
        <v>199</v>
      </c>
      <c r="AJ89" s="42" t="s">
        <v>577</v>
      </c>
      <c r="AK89" s="42" t="s">
        <v>578</v>
      </c>
      <c r="AL89" s="42" t="s">
        <v>497</v>
      </c>
    </row>
    <row r="90" spans="2:38" s="212" customFormat="1" ht="199.5" hidden="1" x14ac:dyDescent="0.2">
      <c r="B90" s="42" t="s">
        <v>516</v>
      </c>
      <c r="C90" s="43" t="s">
        <v>517</v>
      </c>
      <c r="D90" s="42" t="s">
        <v>539</v>
      </c>
      <c r="E90" s="42" t="s">
        <v>540</v>
      </c>
      <c r="F90" s="42" t="s">
        <v>571</v>
      </c>
      <c r="G90" s="42"/>
      <c r="H90" s="42" t="s">
        <v>281</v>
      </c>
      <c r="I90" s="42" t="s">
        <v>199</v>
      </c>
      <c r="J90" s="42" t="s">
        <v>199</v>
      </c>
      <c r="K90" s="42" t="s">
        <v>199</v>
      </c>
      <c r="L90" s="42" t="s">
        <v>199</v>
      </c>
      <c r="M90" s="42" t="s">
        <v>579</v>
      </c>
      <c r="N90" s="42" t="s">
        <v>580</v>
      </c>
      <c r="O90" s="42" t="s">
        <v>581</v>
      </c>
      <c r="P90" s="42" t="s">
        <v>501</v>
      </c>
      <c r="Q90" s="42" t="s">
        <v>575</v>
      </c>
      <c r="R90" s="42" t="s">
        <v>99</v>
      </c>
      <c r="S90" s="50">
        <v>45383</v>
      </c>
      <c r="T90" s="50">
        <v>45412</v>
      </c>
      <c r="U90" s="45" t="s">
        <v>281</v>
      </c>
      <c r="V90" s="26"/>
      <c r="W90" s="42"/>
      <c r="X90" s="57">
        <v>0.3</v>
      </c>
      <c r="Y90" s="42" t="s">
        <v>401</v>
      </c>
      <c r="Z90" s="42" t="s">
        <v>199</v>
      </c>
      <c r="AA90" s="42" t="s">
        <v>199</v>
      </c>
      <c r="AB90" s="42" t="s">
        <v>199</v>
      </c>
      <c r="AC90" s="42" t="s">
        <v>199</v>
      </c>
      <c r="AD90" s="42" t="s">
        <v>364</v>
      </c>
      <c r="AE90" s="42" t="s">
        <v>248</v>
      </c>
      <c r="AF90" s="42" t="s">
        <v>199</v>
      </c>
      <c r="AG90" s="42" t="s">
        <v>199</v>
      </c>
      <c r="AH90" s="42" t="s">
        <v>199</v>
      </c>
      <c r="AI90" s="42" t="s">
        <v>199</v>
      </c>
      <c r="AJ90" s="42" t="s">
        <v>577</v>
      </c>
      <c r="AK90" s="42" t="s">
        <v>578</v>
      </c>
      <c r="AL90" s="42" t="s">
        <v>497</v>
      </c>
    </row>
    <row r="91" spans="2:38" s="212" customFormat="1" ht="199.5" hidden="1" x14ac:dyDescent="0.2">
      <c r="B91" s="42" t="s">
        <v>516</v>
      </c>
      <c r="C91" s="43" t="s">
        <v>517</v>
      </c>
      <c r="D91" s="42" t="s">
        <v>539</v>
      </c>
      <c r="E91" s="42" t="s">
        <v>540</v>
      </c>
      <c r="F91" s="42" t="s">
        <v>571</v>
      </c>
      <c r="G91" s="42"/>
      <c r="H91" s="42" t="s">
        <v>281</v>
      </c>
      <c r="I91" s="42" t="s">
        <v>199</v>
      </c>
      <c r="J91" s="42" t="s">
        <v>199</v>
      </c>
      <c r="K91" s="42" t="s">
        <v>199</v>
      </c>
      <c r="L91" s="42" t="s">
        <v>199</v>
      </c>
      <c r="M91" s="42" t="s">
        <v>582</v>
      </c>
      <c r="N91" s="42" t="s">
        <v>583</v>
      </c>
      <c r="O91" s="42" t="s">
        <v>584</v>
      </c>
      <c r="P91" s="42" t="s">
        <v>501</v>
      </c>
      <c r="Q91" s="42" t="s">
        <v>575</v>
      </c>
      <c r="R91" s="42" t="s">
        <v>99</v>
      </c>
      <c r="S91" s="50">
        <v>45536</v>
      </c>
      <c r="T91" s="50">
        <v>45596</v>
      </c>
      <c r="U91" s="45" t="s">
        <v>281</v>
      </c>
      <c r="V91" s="26"/>
      <c r="W91" s="42"/>
      <c r="X91" s="57">
        <v>0.4</v>
      </c>
      <c r="Y91" s="42" t="s">
        <v>401</v>
      </c>
      <c r="Z91" s="42" t="s">
        <v>199</v>
      </c>
      <c r="AA91" s="42" t="s">
        <v>199</v>
      </c>
      <c r="AB91" s="42" t="s">
        <v>199</v>
      </c>
      <c r="AC91" s="42" t="s">
        <v>199</v>
      </c>
      <c r="AD91" s="42" t="s">
        <v>364</v>
      </c>
      <c r="AE91" s="42" t="s">
        <v>248</v>
      </c>
      <c r="AF91" s="42" t="s">
        <v>199</v>
      </c>
      <c r="AG91" s="42" t="s">
        <v>199</v>
      </c>
      <c r="AH91" s="42" t="s">
        <v>199</v>
      </c>
      <c r="AI91" s="42" t="s">
        <v>199</v>
      </c>
      <c r="AJ91" s="42" t="s">
        <v>577</v>
      </c>
      <c r="AK91" s="42" t="s">
        <v>578</v>
      </c>
      <c r="AL91" s="42" t="s">
        <v>497</v>
      </c>
    </row>
    <row r="92" spans="2:38" s="212" customFormat="1" ht="199.5" hidden="1" x14ac:dyDescent="0.2">
      <c r="B92" s="42" t="s">
        <v>516</v>
      </c>
      <c r="C92" s="43" t="s">
        <v>517</v>
      </c>
      <c r="D92" s="42" t="s">
        <v>539</v>
      </c>
      <c r="E92" s="42" t="s">
        <v>540</v>
      </c>
      <c r="F92" s="42" t="s">
        <v>571</v>
      </c>
      <c r="G92" s="42"/>
      <c r="H92" s="42" t="s">
        <v>281</v>
      </c>
      <c r="I92" s="42" t="s">
        <v>199</v>
      </c>
      <c r="J92" s="42" t="s">
        <v>199</v>
      </c>
      <c r="K92" s="42" t="s">
        <v>199</v>
      </c>
      <c r="L92" s="42" t="s">
        <v>199</v>
      </c>
      <c r="M92" s="42" t="s">
        <v>585</v>
      </c>
      <c r="N92" s="42" t="s">
        <v>586</v>
      </c>
      <c r="O92" s="44" t="s">
        <v>587</v>
      </c>
      <c r="P92" s="42" t="s">
        <v>535</v>
      </c>
      <c r="Q92" s="42" t="s">
        <v>536</v>
      </c>
      <c r="R92" s="42" t="s">
        <v>537</v>
      </c>
      <c r="S92" s="45">
        <v>45323</v>
      </c>
      <c r="T92" s="45">
        <v>45473</v>
      </c>
      <c r="U92" s="45" t="s">
        <v>281</v>
      </c>
      <c r="V92" s="26"/>
      <c r="W92" s="42"/>
      <c r="X92" s="46">
        <v>0.3</v>
      </c>
      <c r="Y92" s="42" t="s">
        <v>400</v>
      </c>
      <c r="Z92" s="42" t="s">
        <v>207</v>
      </c>
      <c r="AA92" s="42" t="s">
        <v>199</v>
      </c>
      <c r="AB92" s="42" t="s">
        <v>199</v>
      </c>
      <c r="AC92" s="42" t="s">
        <v>199</v>
      </c>
      <c r="AD92" s="42" t="s">
        <v>364</v>
      </c>
      <c r="AE92" s="42" t="s">
        <v>199</v>
      </c>
      <c r="AF92" s="42" t="s">
        <v>199</v>
      </c>
      <c r="AG92" s="42" t="s">
        <v>199</v>
      </c>
      <c r="AH92" s="42" t="s">
        <v>199</v>
      </c>
      <c r="AI92" s="42" t="s">
        <v>199</v>
      </c>
      <c r="AJ92" s="42" t="s">
        <v>402</v>
      </c>
      <c r="AK92" s="42" t="s">
        <v>403</v>
      </c>
      <c r="AL92" s="42" t="s">
        <v>570</v>
      </c>
    </row>
    <row r="93" spans="2:38" s="212" customFormat="1" ht="199.5" hidden="1" x14ac:dyDescent="0.2">
      <c r="B93" s="42" t="s">
        <v>516</v>
      </c>
      <c r="C93" s="43" t="s">
        <v>517</v>
      </c>
      <c r="D93" s="42" t="s">
        <v>539</v>
      </c>
      <c r="E93" s="42" t="s">
        <v>540</v>
      </c>
      <c r="F93" s="42" t="s">
        <v>571</v>
      </c>
      <c r="G93" s="42"/>
      <c r="H93" s="42" t="s">
        <v>281</v>
      </c>
      <c r="I93" s="42" t="s">
        <v>199</v>
      </c>
      <c r="J93" s="42" t="s">
        <v>199</v>
      </c>
      <c r="K93" s="42" t="s">
        <v>199</v>
      </c>
      <c r="L93" s="42" t="s">
        <v>199</v>
      </c>
      <c r="M93" s="42" t="s">
        <v>588</v>
      </c>
      <c r="N93" s="42" t="s">
        <v>589</v>
      </c>
      <c r="O93" s="44" t="s">
        <v>590</v>
      </c>
      <c r="P93" s="42" t="s">
        <v>535</v>
      </c>
      <c r="Q93" s="42" t="s">
        <v>536</v>
      </c>
      <c r="R93" s="42" t="s">
        <v>537</v>
      </c>
      <c r="S93" s="45">
        <v>45383</v>
      </c>
      <c r="T93" s="45">
        <v>45641</v>
      </c>
      <c r="U93" s="45" t="s">
        <v>512</v>
      </c>
      <c r="V93" s="26"/>
      <c r="W93" s="42"/>
      <c r="X93" s="46">
        <v>0.7</v>
      </c>
      <c r="Y93" s="42" t="s">
        <v>400</v>
      </c>
      <c r="Z93" s="42" t="s">
        <v>199</v>
      </c>
      <c r="AA93" s="42" t="s">
        <v>199</v>
      </c>
      <c r="AB93" s="42" t="s">
        <v>199</v>
      </c>
      <c r="AC93" s="42" t="s">
        <v>199</v>
      </c>
      <c r="AD93" s="42" t="s">
        <v>364</v>
      </c>
      <c r="AE93" s="42" t="s">
        <v>199</v>
      </c>
      <c r="AF93" s="42" t="s">
        <v>199</v>
      </c>
      <c r="AG93" s="42" t="s">
        <v>199</v>
      </c>
      <c r="AH93" s="42" t="s">
        <v>199</v>
      </c>
      <c r="AI93" s="42" t="s">
        <v>199</v>
      </c>
      <c r="AJ93" s="42" t="s">
        <v>402</v>
      </c>
      <c r="AK93" s="42" t="s">
        <v>403</v>
      </c>
      <c r="AL93" s="42" t="s">
        <v>538</v>
      </c>
    </row>
    <row r="94" spans="2:38" s="212" customFormat="1" ht="128.25" hidden="1" x14ac:dyDescent="0.2">
      <c r="B94" s="42" t="s">
        <v>453</v>
      </c>
      <c r="C94" s="43" t="s">
        <v>454</v>
      </c>
      <c r="D94" s="42" t="s">
        <v>594</v>
      </c>
      <c r="E94" s="42" t="s">
        <v>595</v>
      </c>
      <c r="F94" s="42" t="s">
        <v>596</v>
      </c>
      <c r="G94" s="42"/>
      <c r="H94" s="42" t="s">
        <v>552</v>
      </c>
      <c r="I94" s="42" t="s">
        <v>199</v>
      </c>
      <c r="J94" s="42" t="s">
        <v>199</v>
      </c>
      <c r="K94" s="42" t="s">
        <v>199</v>
      </c>
      <c r="L94" s="42" t="s">
        <v>199</v>
      </c>
      <c r="M94" s="42" t="s">
        <v>597</v>
      </c>
      <c r="N94" s="42" t="s">
        <v>598</v>
      </c>
      <c r="O94" s="44" t="s">
        <v>599</v>
      </c>
      <c r="P94" s="42" t="s">
        <v>525</v>
      </c>
      <c r="Q94" s="42" t="s">
        <v>524</v>
      </c>
      <c r="R94" s="42" t="s">
        <v>0</v>
      </c>
      <c r="S94" s="45">
        <v>45292</v>
      </c>
      <c r="T94" s="45">
        <v>45473</v>
      </c>
      <c r="U94" s="45" t="s">
        <v>512</v>
      </c>
      <c r="V94" s="26"/>
      <c r="W94" s="42"/>
      <c r="X94" s="46">
        <v>0.5</v>
      </c>
      <c r="Y94" s="42" t="s">
        <v>526</v>
      </c>
      <c r="Z94" s="42" t="s">
        <v>208</v>
      </c>
      <c r="AA94" s="42" t="s">
        <v>199</v>
      </c>
      <c r="AB94" s="42" t="s">
        <v>199</v>
      </c>
      <c r="AC94" s="42" t="s">
        <v>199</v>
      </c>
      <c r="AD94" s="42" t="s">
        <v>364</v>
      </c>
      <c r="AE94" s="42" t="s">
        <v>199</v>
      </c>
      <c r="AF94" s="42" t="s">
        <v>199</v>
      </c>
      <c r="AG94" s="42" t="s">
        <v>199</v>
      </c>
      <c r="AH94" s="42" t="s">
        <v>199</v>
      </c>
      <c r="AI94" s="42" t="s">
        <v>199</v>
      </c>
      <c r="AJ94" s="42" t="s">
        <v>402</v>
      </c>
      <c r="AK94" s="42" t="s">
        <v>600</v>
      </c>
      <c r="AL94" s="42" t="s">
        <v>528</v>
      </c>
    </row>
    <row r="95" spans="2:38" s="212" customFormat="1" ht="128.25" hidden="1" x14ac:dyDescent="0.2">
      <c r="B95" s="42" t="s">
        <v>453</v>
      </c>
      <c r="C95" s="43" t="s">
        <v>454</v>
      </c>
      <c r="D95" s="42" t="s">
        <v>594</v>
      </c>
      <c r="E95" s="42" t="s">
        <v>595</v>
      </c>
      <c r="F95" s="42" t="s">
        <v>596</v>
      </c>
      <c r="G95" s="42"/>
      <c r="H95" s="42" t="s">
        <v>552</v>
      </c>
      <c r="I95" s="42" t="s">
        <v>199</v>
      </c>
      <c r="J95" s="42" t="s">
        <v>199</v>
      </c>
      <c r="K95" s="42" t="s">
        <v>199</v>
      </c>
      <c r="L95" s="42" t="s">
        <v>199</v>
      </c>
      <c r="M95" s="42" t="s">
        <v>601</v>
      </c>
      <c r="N95" s="42" t="s">
        <v>602</v>
      </c>
      <c r="O95" s="44" t="s">
        <v>603</v>
      </c>
      <c r="P95" s="42" t="s">
        <v>525</v>
      </c>
      <c r="Q95" s="42" t="s">
        <v>524</v>
      </c>
      <c r="R95" s="42" t="s">
        <v>0</v>
      </c>
      <c r="S95" s="45">
        <v>45474</v>
      </c>
      <c r="T95" s="45">
        <v>45641</v>
      </c>
      <c r="U95" s="45" t="s">
        <v>512</v>
      </c>
      <c r="V95" s="26"/>
      <c r="W95" s="42"/>
      <c r="X95" s="46">
        <v>0.5</v>
      </c>
      <c r="Y95" s="42" t="s">
        <v>526</v>
      </c>
      <c r="Z95" s="42" t="s">
        <v>208</v>
      </c>
      <c r="AA95" s="42" t="s">
        <v>199</v>
      </c>
      <c r="AB95" s="42" t="s">
        <v>199</v>
      </c>
      <c r="AC95" s="42" t="s">
        <v>199</v>
      </c>
      <c r="AD95" s="42" t="s">
        <v>364</v>
      </c>
      <c r="AE95" s="42" t="s">
        <v>199</v>
      </c>
      <c r="AF95" s="42" t="s">
        <v>199</v>
      </c>
      <c r="AG95" s="42" t="s">
        <v>199</v>
      </c>
      <c r="AH95" s="42" t="s">
        <v>199</v>
      </c>
      <c r="AI95" s="42" t="s">
        <v>199</v>
      </c>
      <c r="AJ95" s="42" t="s">
        <v>402</v>
      </c>
      <c r="AK95" s="42" t="s">
        <v>600</v>
      </c>
      <c r="AL95" s="42" t="s">
        <v>528</v>
      </c>
    </row>
    <row r="96" spans="2:38" s="212" customFormat="1" ht="128.25" hidden="1" x14ac:dyDescent="0.2">
      <c r="B96" s="42" t="s">
        <v>453</v>
      </c>
      <c r="C96" s="43" t="s">
        <v>454</v>
      </c>
      <c r="D96" s="42" t="s">
        <v>604</v>
      </c>
      <c r="E96" s="42" t="s">
        <v>595</v>
      </c>
      <c r="F96" s="42" t="s">
        <v>596</v>
      </c>
      <c r="G96" s="42"/>
      <c r="H96" s="42" t="s">
        <v>552</v>
      </c>
      <c r="I96" s="42" t="s">
        <v>199</v>
      </c>
      <c r="J96" s="42" t="s">
        <v>199</v>
      </c>
      <c r="K96" s="42" t="s">
        <v>199</v>
      </c>
      <c r="L96" s="42" t="s">
        <v>199</v>
      </c>
      <c r="M96" s="42" t="s">
        <v>605</v>
      </c>
      <c r="N96" s="42" t="s">
        <v>606</v>
      </c>
      <c r="O96" s="44" t="s">
        <v>607</v>
      </c>
      <c r="P96" s="42" t="s">
        <v>608</v>
      </c>
      <c r="Q96" s="42" t="s">
        <v>609</v>
      </c>
      <c r="R96" s="42" t="s">
        <v>0</v>
      </c>
      <c r="S96" s="50">
        <v>45474</v>
      </c>
      <c r="T96" s="50">
        <v>45641</v>
      </c>
      <c r="U96" s="50" t="s">
        <v>512</v>
      </c>
      <c r="V96" s="26"/>
      <c r="W96" s="42"/>
      <c r="X96" s="44">
        <v>20</v>
      </c>
      <c r="Y96" s="42" t="s">
        <v>207</v>
      </c>
      <c r="Z96" s="42" t="s">
        <v>476</v>
      </c>
      <c r="AA96" s="42" t="s">
        <v>208</v>
      </c>
      <c r="AB96" s="42" t="s">
        <v>199</v>
      </c>
      <c r="AC96" s="42" t="s">
        <v>199</v>
      </c>
      <c r="AD96" s="42" t="s">
        <v>209</v>
      </c>
      <c r="AE96" s="42" t="s">
        <v>199</v>
      </c>
      <c r="AF96" s="42" t="s">
        <v>199</v>
      </c>
      <c r="AG96" s="42" t="s">
        <v>199</v>
      </c>
      <c r="AH96" s="42" t="s">
        <v>199</v>
      </c>
      <c r="AI96" s="42" t="s">
        <v>199</v>
      </c>
      <c r="AJ96" s="42" t="s">
        <v>199</v>
      </c>
      <c r="AK96" s="42" t="s">
        <v>199</v>
      </c>
      <c r="AL96" s="42" t="s">
        <v>610</v>
      </c>
    </row>
    <row r="97" spans="2:38" s="212" customFormat="1" ht="128.25" hidden="1" x14ac:dyDescent="0.2">
      <c r="B97" s="42" t="s">
        <v>453</v>
      </c>
      <c r="C97" s="43" t="s">
        <v>454</v>
      </c>
      <c r="D97" s="42" t="s">
        <v>604</v>
      </c>
      <c r="E97" s="42" t="s">
        <v>595</v>
      </c>
      <c r="F97" s="42" t="s">
        <v>596</v>
      </c>
      <c r="G97" s="42"/>
      <c r="H97" s="42" t="s">
        <v>552</v>
      </c>
      <c r="I97" s="42" t="s">
        <v>199</v>
      </c>
      <c r="J97" s="42" t="s">
        <v>199</v>
      </c>
      <c r="K97" s="42" t="s">
        <v>199</v>
      </c>
      <c r="L97" s="42" t="s">
        <v>199</v>
      </c>
      <c r="M97" s="42" t="s">
        <v>611</v>
      </c>
      <c r="N97" s="42" t="s">
        <v>612</v>
      </c>
      <c r="O97" s="44" t="s">
        <v>613</v>
      </c>
      <c r="P97" s="42" t="s">
        <v>608</v>
      </c>
      <c r="Q97" s="42" t="s">
        <v>609</v>
      </c>
      <c r="R97" s="42" t="s">
        <v>0</v>
      </c>
      <c r="S97" s="50">
        <v>45474</v>
      </c>
      <c r="T97" s="50">
        <v>45641</v>
      </c>
      <c r="U97" s="50" t="s">
        <v>512</v>
      </c>
      <c r="V97" s="26"/>
      <c r="W97" s="42"/>
      <c r="X97" s="44">
        <v>20</v>
      </c>
      <c r="Y97" s="42" t="s">
        <v>207</v>
      </c>
      <c r="Z97" s="42" t="s">
        <v>476</v>
      </c>
      <c r="AA97" s="42" t="s">
        <v>208</v>
      </c>
      <c r="AB97" s="42" t="s">
        <v>199</v>
      </c>
      <c r="AC97" s="42" t="s">
        <v>199</v>
      </c>
      <c r="AD97" s="42" t="s">
        <v>209</v>
      </c>
      <c r="AE97" s="42" t="s">
        <v>199</v>
      </c>
      <c r="AF97" s="42" t="s">
        <v>199</v>
      </c>
      <c r="AG97" s="42" t="s">
        <v>199</v>
      </c>
      <c r="AH97" s="42" t="s">
        <v>199</v>
      </c>
      <c r="AI97" s="42" t="s">
        <v>199</v>
      </c>
      <c r="AJ97" s="42" t="s">
        <v>199</v>
      </c>
      <c r="AK97" s="42" t="s">
        <v>199</v>
      </c>
      <c r="AL97" s="42" t="s">
        <v>610</v>
      </c>
    </row>
    <row r="98" spans="2:38" s="212" customFormat="1" ht="128.25" hidden="1" x14ac:dyDescent="0.2">
      <c r="B98" s="42" t="s">
        <v>453</v>
      </c>
      <c r="C98" s="43" t="s">
        <v>454</v>
      </c>
      <c r="D98" s="42" t="s">
        <v>604</v>
      </c>
      <c r="E98" s="42" t="s">
        <v>595</v>
      </c>
      <c r="F98" s="42" t="s">
        <v>596</v>
      </c>
      <c r="G98" s="42"/>
      <c r="H98" s="42" t="s">
        <v>552</v>
      </c>
      <c r="I98" s="42" t="s">
        <v>199</v>
      </c>
      <c r="J98" s="42" t="s">
        <v>199</v>
      </c>
      <c r="K98" s="42" t="s">
        <v>199</v>
      </c>
      <c r="L98" s="42" t="s">
        <v>199</v>
      </c>
      <c r="M98" s="42" t="s">
        <v>614</v>
      </c>
      <c r="N98" s="42" t="s">
        <v>615</v>
      </c>
      <c r="O98" s="44" t="s">
        <v>616</v>
      </c>
      <c r="P98" s="42" t="s">
        <v>608</v>
      </c>
      <c r="Q98" s="42" t="s">
        <v>609</v>
      </c>
      <c r="R98" s="42" t="s">
        <v>0</v>
      </c>
      <c r="S98" s="50">
        <v>45474</v>
      </c>
      <c r="T98" s="50">
        <v>45641</v>
      </c>
      <c r="U98" s="50" t="s">
        <v>512</v>
      </c>
      <c r="V98" s="26"/>
      <c r="W98" s="42"/>
      <c r="X98" s="44">
        <v>10</v>
      </c>
      <c r="Y98" s="42" t="s">
        <v>207</v>
      </c>
      <c r="Z98" s="42" t="s">
        <v>476</v>
      </c>
      <c r="AA98" s="42" t="s">
        <v>208</v>
      </c>
      <c r="AB98" s="42" t="s">
        <v>199</v>
      </c>
      <c r="AC98" s="42" t="s">
        <v>199</v>
      </c>
      <c r="AD98" s="42" t="s">
        <v>209</v>
      </c>
      <c r="AE98" s="42" t="s">
        <v>199</v>
      </c>
      <c r="AF98" s="42" t="s">
        <v>199</v>
      </c>
      <c r="AG98" s="42" t="s">
        <v>199</v>
      </c>
      <c r="AH98" s="42" t="s">
        <v>199</v>
      </c>
      <c r="AI98" s="42" t="s">
        <v>199</v>
      </c>
      <c r="AJ98" s="42" t="s">
        <v>199</v>
      </c>
      <c r="AK98" s="42" t="s">
        <v>199</v>
      </c>
      <c r="AL98" s="42" t="s">
        <v>610</v>
      </c>
    </row>
    <row r="99" spans="2:38" s="212" customFormat="1" ht="128.25" hidden="1" x14ac:dyDescent="0.2">
      <c r="B99" s="42" t="s">
        <v>453</v>
      </c>
      <c r="C99" s="43" t="s">
        <v>454</v>
      </c>
      <c r="D99" s="42" t="s">
        <v>604</v>
      </c>
      <c r="E99" s="42" t="s">
        <v>595</v>
      </c>
      <c r="F99" s="42" t="s">
        <v>596</v>
      </c>
      <c r="G99" s="42"/>
      <c r="H99" s="42" t="s">
        <v>552</v>
      </c>
      <c r="I99" s="42" t="s">
        <v>199</v>
      </c>
      <c r="J99" s="42" t="s">
        <v>199</v>
      </c>
      <c r="K99" s="42" t="s">
        <v>199</v>
      </c>
      <c r="L99" s="42" t="s">
        <v>199</v>
      </c>
      <c r="M99" s="42" t="s">
        <v>617</v>
      </c>
      <c r="N99" s="42" t="s">
        <v>618</v>
      </c>
      <c r="O99" s="44" t="s">
        <v>619</v>
      </c>
      <c r="P99" s="42" t="s">
        <v>608</v>
      </c>
      <c r="Q99" s="42" t="s">
        <v>609</v>
      </c>
      <c r="R99" s="42" t="s">
        <v>0</v>
      </c>
      <c r="S99" s="50">
        <v>45292</v>
      </c>
      <c r="T99" s="50">
        <v>45396</v>
      </c>
      <c r="U99" s="50" t="s">
        <v>512</v>
      </c>
      <c r="V99" s="26"/>
      <c r="W99" s="42"/>
      <c r="X99" s="44">
        <v>5</v>
      </c>
      <c r="Y99" s="42" t="s">
        <v>476</v>
      </c>
      <c r="Z99" s="42" t="s">
        <v>374</v>
      </c>
      <c r="AA99" s="42" t="s">
        <v>423</v>
      </c>
      <c r="AB99" s="42" t="s">
        <v>246</v>
      </c>
      <c r="AC99" s="42" t="s">
        <v>199</v>
      </c>
      <c r="AD99" s="42" t="s">
        <v>620</v>
      </c>
      <c r="AE99" s="42" t="s">
        <v>621</v>
      </c>
      <c r="AF99" s="42" t="s">
        <v>513</v>
      </c>
      <c r="AG99" s="42" t="s">
        <v>622</v>
      </c>
      <c r="AH99" s="42" t="s">
        <v>623</v>
      </c>
      <c r="AI99" s="42" t="s">
        <v>624</v>
      </c>
      <c r="AJ99" s="42" t="s">
        <v>199</v>
      </c>
      <c r="AK99" s="42" t="s">
        <v>199</v>
      </c>
      <c r="AL99" s="42" t="s">
        <v>610</v>
      </c>
    </row>
    <row r="100" spans="2:38" s="212" customFormat="1" ht="128.25" hidden="1" x14ac:dyDescent="0.2">
      <c r="B100" s="42" t="s">
        <v>453</v>
      </c>
      <c r="C100" s="43" t="s">
        <v>454</v>
      </c>
      <c r="D100" s="42" t="s">
        <v>604</v>
      </c>
      <c r="E100" s="42" t="s">
        <v>595</v>
      </c>
      <c r="F100" s="42" t="s">
        <v>596</v>
      </c>
      <c r="G100" s="42"/>
      <c r="H100" s="42" t="s">
        <v>552</v>
      </c>
      <c r="I100" s="42" t="s">
        <v>199</v>
      </c>
      <c r="J100" s="42" t="s">
        <v>199</v>
      </c>
      <c r="K100" s="42" t="s">
        <v>199</v>
      </c>
      <c r="L100" s="42" t="s">
        <v>199</v>
      </c>
      <c r="M100" s="42" t="s">
        <v>625</v>
      </c>
      <c r="N100" s="42" t="s">
        <v>618</v>
      </c>
      <c r="O100" s="44" t="s">
        <v>619</v>
      </c>
      <c r="P100" s="42" t="s">
        <v>608</v>
      </c>
      <c r="Q100" s="42" t="s">
        <v>609</v>
      </c>
      <c r="R100" s="42" t="s">
        <v>0</v>
      </c>
      <c r="S100" s="50">
        <v>45383</v>
      </c>
      <c r="T100" s="50">
        <v>45487</v>
      </c>
      <c r="U100" s="50" t="s">
        <v>512</v>
      </c>
      <c r="V100" s="26"/>
      <c r="W100" s="42"/>
      <c r="X100" s="44">
        <v>5</v>
      </c>
      <c r="Y100" s="42" t="s">
        <v>476</v>
      </c>
      <c r="Z100" s="42" t="s">
        <v>374</v>
      </c>
      <c r="AA100" s="42" t="s">
        <v>246</v>
      </c>
      <c r="AB100" s="42" t="s">
        <v>199</v>
      </c>
      <c r="AC100" s="42" t="s">
        <v>199</v>
      </c>
      <c r="AD100" s="42" t="s">
        <v>620</v>
      </c>
      <c r="AE100" s="42" t="s">
        <v>621</v>
      </c>
      <c r="AF100" s="42" t="s">
        <v>513</v>
      </c>
      <c r="AG100" s="42" t="s">
        <v>622</v>
      </c>
      <c r="AH100" s="42" t="s">
        <v>623</v>
      </c>
      <c r="AI100" s="42" t="s">
        <v>624</v>
      </c>
      <c r="AJ100" s="42" t="s">
        <v>199</v>
      </c>
      <c r="AK100" s="42" t="s">
        <v>199</v>
      </c>
      <c r="AL100" s="42" t="s">
        <v>610</v>
      </c>
    </row>
    <row r="101" spans="2:38" s="212" customFormat="1" ht="128.25" hidden="1" x14ac:dyDescent="0.2">
      <c r="B101" s="42" t="s">
        <v>453</v>
      </c>
      <c r="C101" s="43" t="s">
        <v>454</v>
      </c>
      <c r="D101" s="42" t="s">
        <v>604</v>
      </c>
      <c r="E101" s="42" t="s">
        <v>595</v>
      </c>
      <c r="F101" s="42" t="s">
        <v>596</v>
      </c>
      <c r="G101" s="42"/>
      <c r="H101" s="42" t="s">
        <v>552</v>
      </c>
      <c r="I101" s="42" t="s">
        <v>199</v>
      </c>
      <c r="J101" s="42" t="s">
        <v>199</v>
      </c>
      <c r="K101" s="42" t="s">
        <v>199</v>
      </c>
      <c r="L101" s="42" t="s">
        <v>199</v>
      </c>
      <c r="M101" s="42" t="s">
        <v>626</v>
      </c>
      <c r="N101" s="42" t="s">
        <v>618</v>
      </c>
      <c r="O101" s="44" t="s">
        <v>619</v>
      </c>
      <c r="P101" s="42" t="s">
        <v>608</v>
      </c>
      <c r="Q101" s="42" t="s">
        <v>609</v>
      </c>
      <c r="R101" s="42" t="s">
        <v>0</v>
      </c>
      <c r="S101" s="50">
        <v>45477</v>
      </c>
      <c r="T101" s="50">
        <v>45582</v>
      </c>
      <c r="U101" s="50" t="s">
        <v>512</v>
      </c>
      <c r="V101" s="26"/>
      <c r="W101" s="42"/>
      <c r="X101" s="44">
        <v>5</v>
      </c>
      <c r="Y101" s="42" t="s">
        <v>476</v>
      </c>
      <c r="Z101" s="42" t="s">
        <v>374</v>
      </c>
      <c r="AA101" s="42" t="s">
        <v>246</v>
      </c>
      <c r="AB101" s="42" t="s">
        <v>199</v>
      </c>
      <c r="AC101" s="42" t="s">
        <v>199</v>
      </c>
      <c r="AD101" s="42" t="s">
        <v>620</v>
      </c>
      <c r="AE101" s="42" t="s">
        <v>621</v>
      </c>
      <c r="AF101" s="42" t="s">
        <v>513</v>
      </c>
      <c r="AG101" s="42" t="s">
        <v>622</v>
      </c>
      <c r="AH101" s="42" t="s">
        <v>623</v>
      </c>
      <c r="AI101" s="42" t="s">
        <v>624</v>
      </c>
      <c r="AJ101" s="42" t="s">
        <v>199</v>
      </c>
      <c r="AK101" s="42" t="s">
        <v>199</v>
      </c>
      <c r="AL101" s="42" t="s">
        <v>610</v>
      </c>
    </row>
    <row r="102" spans="2:38" s="212" customFormat="1" ht="128.25" hidden="1" x14ac:dyDescent="0.2">
      <c r="B102" s="42" t="s">
        <v>453</v>
      </c>
      <c r="C102" s="43" t="s">
        <v>454</v>
      </c>
      <c r="D102" s="42" t="s">
        <v>604</v>
      </c>
      <c r="E102" s="42" t="s">
        <v>595</v>
      </c>
      <c r="F102" s="42" t="s">
        <v>596</v>
      </c>
      <c r="G102" s="42"/>
      <c r="H102" s="42" t="s">
        <v>552</v>
      </c>
      <c r="I102" s="42" t="s">
        <v>199</v>
      </c>
      <c r="J102" s="42" t="s">
        <v>199</v>
      </c>
      <c r="K102" s="42" t="s">
        <v>199</v>
      </c>
      <c r="L102" s="42" t="s">
        <v>199</v>
      </c>
      <c r="M102" s="42" t="s">
        <v>627</v>
      </c>
      <c r="N102" s="42" t="s">
        <v>618</v>
      </c>
      <c r="O102" s="44" t="s">
        <v>619</v>
      </c>
      <c r="P102" s="42" t="s">
        <v>608</v>
      </c>
      <c r="Q102" s="42" t="s">
        <v>609</v>
      </c>
      <c r="R102" s="42" t="s">
        <v>0</v>
      </c>
      <c r="S102" s="50">
        <v>45567</v>
      </c>
      <c r="T102" s="50">
        <v>45641</v>
      </c>
      <c r="U102" s="50" t="s">
        <v>512</v>
      </c>
      <c r="V102" s="26"/>
      <c r="W102" s="42"/>
      <c r="X102" s="44">
        <v>5</v>
      </c>
      <c r="Y102" s="42" t="s">
        <v>476</v>
      </c>
      <c r="Z102" s="42" t="s">
        <v>374</v>
      </c>
      <c r="AA102" s="42" t="s">
        <v>246</v>
      </c>
      <c r="AB102" s="42" t="s">
        <v>199</v>
      </c>
      <c r="AC102" s="42" t="s">
        <v>199</v>
      </c>
      <c r="AD102" s="42" t="s">
        <v>620</v>
      </c>
      <c r="AE102" s="42" t="s">
        <v>621</v>
      </c>
      <c r="AF102" s="42" t="s">
        <v>513</v>
      </c>
      <c r="AG102" s="42" t="s">
        <v>622</v>
      </c>
      <c r="AH102" s="42" t="s">
        <v>623</v>
      </c>
      <c r="AI102" s="42" t="s">
        <v>624</v>
      </c>
      <c r="AJ102" s="42" t="s">
        <v>199</v>
      </c>
      <c r="AK102" s="42" t="s">
        <v>199</v>
      </c>
      <c r="AL102" s="42" t="s">
        <v>610</v>
      </c>
    </row>
    <row r="103" spans="2:38" s="212" customFormat="1" ht="128.25" hidden="1" x14ac:dyDescent="0.2">
      <c r="B103" s="42" t="s">
        <v>453</v>
      </c>
      <c r="C103" s="43" t="s">
        <v>454</v>
      </c>
      <c r="D103" s="42" t="s">
        <v>604</v>
      </c>
      <c r="E103" s="42" t="s">
        <v>595</v>
      </c>
      <c r="F103" s="42" t="s">
        <v>596</v>
      </c>
      <c r="G103" s="42"/>
      <c r="H103" s="42" t="s">
        <v>552</v>
      </c>
      <c r="I103" s="42" t="s">
        <v>199</v>
      </c>
      <c r="J103" s="42" t="s">
        <v>199</v>
      </c>
      <c r="K103" s="42" t="s">
        <v>199</v>
      </c>
      <c r="L103" s="42" t="s">
        <v>199</v>
      </c>
      <c r="M103" s="42" t="s">
        <v>628</v>
      </c>
      <c r="N103" s="42" t="s">
        <v>629</v>
      </c>
      <c r="O103" s="44" t="s">
        <v>630</v>
      </c>
      <c r="P103" s="42" t="s">
        <v>608</v>
      </c>
      <c r="Q103" s="42" t="s">
        <v>609</v>
      </c>
      <c r="R103" s="42" t="s">
        <v>0</v>
      </c>
      <c r="S103" s="50">
        <v>45566</v>
      </c>
      <c r="T103" s="50">
        <v>45641</v>
      </c>
      <c r="U103" s="50" t="s">
        <v>199</v>
      </c>
      <c r="V103" s="26"/>
      <c r="W103" s="42"/>
      <c r="X103" s="44">
        <v>5</v>
      </c>
      <c r="Y103" s="42" t="s">
        <v>476</v>
      </c>
      <c r="Z103" s="42" t="s">
        <v>246</v>
      </c>
      <c r="AA103" s="42" t="s">
        <v>199</v>
      </c>
      <c r="AB103" s="42" t="s">
        <v>199</v>
      </c>
      <c r="AC103" s="42" t="s">
        <v>199</v>
      </c>
      <c r="AD103" s="42" t="s">
        <v>620</v>
      </c>
      <c r="AE103" s="42" t="s">
        <v>621</v>
      </c>
      <c r="AF103" s="42" t="s">
        <v>199</v>
      </c>
      <c r="AG103" s="42" t="s">
        <v>199</v>
      </c>
      <c r="AH103" s="42" t="s">
        <v>199</v>
      </c>
      <c r="AI103" s="42" t="s">
        <v>199</v>
      </c>
      <c r="AJ103" s="42" t="s">
        <v>199</v>
      </c>
      <c r="AK103" s="42" t="s">
        <v>199</v>
      </c>
      <c r="AL103" s="42" t="s">
        <v>610</v>
      </c>
    </row>
    <row r="104" spans="2:38" s="212" customFormat="1" ht="128.25" hidden="1" x14ac:dyDescent="0.2">
      <c r="B104" s="42" t="s">
        <v>453</v>
      </c>
      <c r="C104" s="43" t="s">
        <v>454</v>
      </c>
      <c r="D104" s="42" t="s">
        <v>604</v>
      </c>
      <c r="E104" s="42" t="s">
        <v>595</v>
      </c>
      <c r="F104" s="42" t="s">
        <v>596</v>
      </c>
      <c r="G104" s="42"/>
      <c r="H104" s="42" t="s">
        <v>552</v>
      </c>
      <c r="I104" s="42" t="s">
        <v>199</v>
      </c>
      <c r="J104" s="42" t="s">
        <v>199</v>
      </c>
      <c r="K104" s="42" t="s">
        <v>199</v>
      </c>
      <c r="L104" s="42" t="s">
        <v>199</v>
      </c>
      <c r="M104" s="42" t="s">
        <v>631</v>
      </c>
      <c r="N104" s="42" t="s">
        <v>632</v>
      </c>
      <c r="O104" s="44" t="s">
        <v>633</v>
      </c>
      <c r="P104" s="42" t="s">
        <v>608</v>
      </c>
      <c r="Q104" s="42" t="s">
        <v>609</v>
      </c>
      <c r="R104" s="42" t="s">
        <v>0</v>
      </c>
      <c r="S104" s="50">
        <v>45566</v>
      </c>
      <c r="T104" s="50">
        <v>45641</v>
      </c>
      <c r="U104" s="50" t="s">
        <v>199</v>
      </c>
      <c r="V104" s="26"/>
      <c r="W104" s="42"/>
      <c r="X104" s="44">
        <v>5</v>
      </c>
      <c r="Y104" s="42" t="s">
        <v>476</v>
      </c>
      <c r="Z104" s="42" t="s">
        <v>374</v>
      </c>
      <c r="AA104" s="42" t="s">
        <v>246</v>
      </c>
      <c r="AB104" s="42" t="s">
        <v>199</v>
      </c>
      <c r="AC104" s="42" t="s">
        <v>199</v>
      </c>
      <c r="AD104" s="42" t="s">
        <v>620</v>
      </c>
      <c r="AE104" s="42" t="s">
        <v>621</v>
      </c>
      <c r="AF104" s="42" t="s">
        <v>199</v>
      </c>
      <c r="AG104" s="42" t="s">
        <v>199</v>
      </c>
      <c r="AH104" s="42" t="s">
        <v>199</v>
      </c>
      <c r="AI104" s="42" t="s">
        <v>199</v>
      </c>
      <c r="AJ104" s="42" t="s">
        <v>199</v>
      </c>
      <c r="AK104" s="42" t="s">
        <v>199</v>
      </c>
      <c r="AL104" s="42" t="s">
        <v>610</v>
      </c>
    </row>
    <row r="105" spans="2:38" s="212" customFormat="1" ht="128.25" hidden="1" x14ac:dyDescent="0.2">
      <c r="B105" s="42" t="s">
        <v>453</v>
      </c>
      <c r="C105" s="43" t="s">
        <v>454</v>
      </c>
      <c r="D105" s="42" t="s">
        <v>604</v>
      </c>
      <c r="E105" s="42" t="s">
        <v>595</v>
      </c>
      <c r="F105" s="42" t="s">
        <v>596</v>
      </c>
      <c r="G105" s="42"/>
      <c r="H105" s="42" t="s">
        <v>552</v>
      </c>
      <c r="I105" s="42" t="s">
        <v>199</v>
      </c>
      <c r="J105" s="42" t="s">
        <v>199</v>
      </c>
      <c r="K105" s="42" t="s">
        <v>199</v>
      </c>
      <c r="L105" s="42" t="s">
        <v>199</v>
      </c>
      <c r="M105" s="42" t="s">
        <v>634</v>
      </c>
      <c r="N105" s="42" t="s">
        <v>635</v>
      </c>
      <c r="O105" s="44" t="s">
        <v>636</v>
      </c>
      <c r="P105" s="42" t="s">
        <v>608</v>
      </c>
      <c r="Q105" s="42" t="s">
        <v>637</v>
      </c>
      <c r="R105" s="42" t="s">
        <v>0</v>
      </c>
      <c r="S105" s="50">
        <v>45292</v>
      </c>
      <c r="T105" s="50">
        <v>45641</v>
      </c>
      <c r="U105" s="50" t="s">
        <v>512</v>
      </c>
      <c r="V105" s="26"/>
      <c r="W105" s="42"/>
      <c r="X105" s="44">
        <v>10</v>
      </c>
      <c r="Y105" s="42" t="s">
        <v>246</v>
      </c>
      <c r="Z105" s="42" t="s">
        <v>400</v>
      </c>
      <c r="AA105" s="42" t="s">
        <v>199</v>
      </c>
      <c r="AB105" s="42" t="s">
        <v>199</v>
      </c>
      <c r="AC105" s="42" t="s">
        <v>199</v>
      </c>
      <c r="AD105" s="42" t="s">
        <v>364</v>
      </c>
      <c r="AE105" s="42" t="s">
        <v>199</v>
      </c>
      <c r="AF105" s="42" t="s">
        <v>199</v>
      </c>
      <c r="AG105" s="42" t="s">
        <v>199</v>
      </c>
      <c r="AH105" s="42" t="s">
        <v>199</v>
      </c>
      <c r="AI105" s="42" t="s">
        <v>199</v>
      </c>
      <c r="AJ105" s="42" t="s">
        <v>402</v>
      </c>
      <c r="AK105" s="42" t="s">
        <v>638</v>
      </c>
      <c r="AL105" s="42" t="s">
        <v>610</v>
      </c>
    </row>
    <row r="106" spans="2:38" s="212" customFormat="1" ht="128.25" hidden="1" x14ac:dyDescent="0.2">
      <c r="B106" s="42" t="s">
        <v>453</v>
      </c>
      <c r="C106" s="43" t="s">
        <v>454</v>
      </c>
      <c r="D106" s="42" t="s">
        <v>604</v>
      </c>
      <c r="E106" s="42" t="s">
        <v>595</v>
      </c>
      <c r="F106" s="42" t="s">
        <v>596</v>
      </c>
      <c r="G106" s="42"/>
      <c r="H106" s="42" t="s">
        <v>552</v>
      </c>
      <c r="I106" s="42" t="s">
        <v>199</v>
      </c>
      <c r="J106" s="42" t="s">
        <v>199</v>
      </c>
      <c r="K106" s="42" t="s">
        <v>199</v>
      </c>
      <c r="L106" s="42" t="s">
        <v>199</v>
      </c>
      <c r="M106" s="42" t="s">
        <v>639</v>
      </c>
      <c r="N106" s="42" t="s">
        <v>640</v>
      </c>
      <c r="O106" s="44" t="s">
        <v>641</v>
      </c>
      <c r="P106" s="42" t="s">
        <v>608</v>
      </c>
      <c r="Q106" s="42" t="s">
        <v>609</v>
      </c>
      <c r="R106" s="42" t="s">
        <v>0</v>
      </c>
      <c r="S106" s="50">
        <v>45292</v>
      </c>
      <c r="T106" s="50">
        <v>45473</v>
      </c>
      <c r="U106" s="50" t="s">
        <v>512</v>
      </c>
      <c r="V106" s="26"/>
      <c r="W106" s="42"/>
      <c r="X106" s="44">
        <v>5</v>
      </c>
      <c r="Y106" s="42" t="s">
        <v>246</v>
      </c>
      <c r="Z106" s="42" t="s">
        <v>400</v>
      </c>
      <c r="AA106" s="42" t="s">
        <v>199</v>
      </c>
      <c r="AB106" s="42" t="s">
        <v>199</v>
      </c>
      <c r="AC106" s="42" t="s">
        <v>199</v>
      </c>
      <c r="AD106" s="42" t="s">
        <v>364</v>
      </c>
      <c r="AE106" s="42" t="s">
        <v>199</v>
      </c>
      <c r="AF106" s="42" t="s">
        <v>199</v>
      </c>
      <c r="AG106" s="42" t="s">
        <v>199</v>
      </c>
      <c r="AH106" s="42" t="s">
        <v>199</v>
      </c>
      <c r="AI106" s="42" t="s">
        <v>199</v>
      </c>
      <c r="AJ106" s="42" t="s">
        <v>402</v>
      </c>
      <c r="AK106" s="42" t="s">
        <v>638</v>
      </c>
      <c r="AL106" s="42" t="s">
        <v>610</v>
      </c>
    </row>
    <row r="107" spans="2:38" s="212" customFormat="1" ht="128.25" hidden="1" x14ac:dyDescent="0.2">
      <c r="B107" s="42" t="s">
        <v>453</v>
      </c>
      <c r="C107" s="43" t="s">
        <v>454</v>
      </c>
      <c r="D107" s="42" t="s">
        <v>604</v>
      </c>
      <c r="E107" s="42" t="s">
        <v>595</v>
      </c>
      <c r="F107" s="42" t="s">
        <v>596</v>
      </c>
      <c r="G107" s="42"/>
      <c r="H107" s="42" t="s">
        <v>552</v>
      </c>
      <c r="I107" s="42" t="s">
        <v>199</v>
      </c>
      <c r="J107" s="42" t="s">
        <v>199</v>
      </c>
      <c r="K107" s="42" t="s">
        <v>199</v>
      </c>
      <c r="L107" s="42" t="s">
        <v>199</v>
      </c>
      <c r="M107" s="42" t="s">
        <v>642</v>
      </c>
      <c r="N107" s="42" t="s">
        <v>643</v>
      </c>
      <c r="O107" s="44" t="s">
        <v>641</v>
      </c>
      <c r="P107" s="42" t="s">
        <v>608</v>
      </c>
      <c r="Q107" s="42" t="s">
        <v>609</v>
      </c>
      <c r="R107" s="42" t="s">
        <v>0</v>
      </c>
      <c r="S107" s="50">
        <v>45474</v>
      </c>
      <c r="T107" s="50">
        <v>45641</v>
      </c>
      <c r="U107" s="50" t="s">
        <v>512</v>
      </c>
      <c r="V107" s="26"/>
      <c r="W107" s="42"/>
      <c r="X107" s="44">
        <v>5</v>
      </c>
      <c r="Y107" s="42" t="s">
        <v>246</v>
      </c>
      <c r="Z107" s="42" t="s">
        <v>400</v>
      </c>
      <c r="AA107" s="42" t="s">
        <v>199</v>
      </c>
      <c r="AB107" s="42" t="s">
        <v>199</v>
      </c>
      <c r="AC107" s="42" t="s">
        <v>199</v>
      </c>
      <c r="AD107" s="42" t="s">
        <v>364</v>
      </c>
      <c r="AE107" s="42" t="s">
        <v>199</v>
      </c>
      <c r="AF107" s="42" t="s">
        <v>199</v>
      </c>
      <c r="AG107" s="42" t="s">
        <v>199</v>
      </c>
      <c r="AH107" s="42" t="s">
        <v>199</v>
      </c>
      <c r="AI107" s="42" t="s">
        <v>199</v>
      </c>
      <c r="AJ107" s="42" t="s">
        <v>402</v>
      </c>
      <c r="AK107" s="42" t="s">
        <v>638</v>
      </c>
      <c r="AL107" s="42" t="s">
        <v>610</v>
      </c>
    </row>
    <row r="108" spans="2:38" s="212" customFormat="1" ht="128.25" x14ac:dyDescent="0.2">
      <c r="B108" s="42" t="s">
        <v>453</v>
      </c>
      <c r="C108" s="43" t="s">
        <v>454</v>
      </c>
      <c r="D108" s="42" t="s">
        <v>594</v>
      </c>
      <c r="E108" s="42" t="s">
        <v>595</v>
      </c>
      <c r="F108" s="42" t="s">
        <v>596</v>
      </c>
      <c r="G108" s="42"/>
      <c r="H108" s="42" t="s">
        <v>552</v>
      </c>
      <c r="I108" s="42" t="s">
        <v>199</v>
      </c>
      <c r="J108" s="42" t="s">
        <v>199</v>
      </c>
      <c r="K108" s="42" t="s">
        <v>199</v>
      </c>
      <c r="L108" s="42" t="s">
        <v>199</v>
      </c>
      <c r="M108" s="59" t="s">
        <v>644</v>
      </c>
      <c r="N108" s="60" t="s">
        <v>645</v>
      </c>
      <c r="O108" s="44" t="s">
        <v>646</v>
      </c>
      <c r="P108" s="42" t="s">
        <v>647</v>
      </c>
      <c r="Q108" s="42" t="s">
        <v>648</v>
      </c>
      <c r="R108" s="42" t="s">
        <v>0</v>
      </c>
      <c r="S108" s="45">
        <v>45292</v>
      </c>
      <c r="T108" s="45">
        <v>45657</v>
      </c>
      <c r="U108" s="45" t="s">
        <v>512</v>
      </c>
      <c r="V108" s="26">
        <v>0</v>
      </c>
      <c r="W108" s="223" t="s">
        <v>1663</v>
      </c>
      <c r="X108" s="42">
        <v>50</v>
      </c>
      <c r="Y108" s="42" t="s">
        <v>245</v>
      </c>
      <c r="Z108" s="42" t="s">
        <v>476</v>
      </c>
      <c r="AA108" s="42" t="s">
        <v>199</v>
      </c>
      <c r="AB108" s="42" t="s">
        <v>199</v>
      </c>
      <c r="AC108" s="42" t="s">
        <v>199</v>
      </c>
      <c r="AD108" s="42" t="s">
        <v>209</v>
      </c>
      <c r="AE108" s="42" t="s">
        <v>199</v>
      </c>
      <c r="AF108" s="42" t="s">
        <v>199</v>
      </c>
      <c r="AG108" s="42" t="s">
        <v>199</v>
      </c>
      <c r="AH108" s="42" t="s">
        <v>199</v>
      </c>
      <c r="AI108" s="42" t="s">
        <v>199</v>
      </c>
      <c r="AJ108" s="42" t="s">
        <v>199</v>
      </c>
      <c r="AK108" s="42" t="s">
        <v>199</v>
      </c>
      <c r="AL108" s="42" t="s">
        <v>649</v>
      </c>
    </row>
    <row r="109" spans="2:38" s="212" customFormat="1" ht="128.25" hidden="1" x14ac:dyDescent="0.2">
      <c r="B109" s="42" t="s">
        <v>453</v>
      </c>
      <c r="C109" s="43" t="s">
        <v>454</v>
      </c>
      <c r="D109" s="42" t="s">
        <v>594</v>
      </c>
      <c r="E109" s="42" t="s">
        <v>595</v>
      </c>
      <c r="F109" s="42" t="s">
        <v>596</v>
      </c>
      <c r="G109" s="42"/>
      <c r="H109" s="42" t="s">
        <v>552</v>
      </c>
      <c r="I109" s="42" t="s">
        <v>199</v>
      </c>
      <c r="J109" s="42" t="s">
        <v>199</v>
      </c>
      <c r="K109" s="42" t="s">
        <v>199</v>
      </c>
      <c r="L109" s="42" t="s">
        <v>199</v>
      </c>
      <c r="M109" s="42" t="s">
        <v>650</v>
      </c>
      <c r="N109" s="42" t="s">
        <v>651</v>
      </c>
      <c r="O109" s="44" t="s">
        <v>652</v>
      </c>
      <c r="P109" s="42" t="s">
        <v>486</v>
      </c>
      <c r="Q109" s="42" t="s">
        <v>653</v>
      </c>
      <c r="R109" s="42" t="s">
        <v>99</v>
      </c>
      <c r="S109" s="45">
        <v>45323</v>
      </c>
      <c r="T109" s="45">
        <v>45596</v>
      </c>
      <c r="U109" s="45" t="s">
        <v>512</v>
      </c>
      <c r="V109" s="26"/>
      <c r="W109" s="42"/>
      <c r="X109" s="42"/>
      <c r="Y109" s="42" t="s">
        <v>476</v>
      </c>
      <c r="Z109" s="42" t="s">
        <v>199</v>
      </c>
      <c r="AA109" s="42" t="s">
        <v>199</v>
      </c>
      <c r="AB109" s="42" t="s">
        <v>199</v>
      </c>
      <c r="AC109" s="42" t="s">
        <v>199</v>
      </c>
      <c r="AD109" s="42" t="s">
        <v>487</v>
      </c>
      <c r="AE109" s="42" t="s">
        <v>199</v>
      </c>
      <c r="AF109" s="42" t="s">
        <v>199</v>
      </c>
      <c r="AG109" s="42" t="s">
        <v>199</v>
      </c>
      <c r="AH109" s="42" t="s">
        <v>199</v>
      </c>
      <c r="AI109" s="42" t="s">
        <v>199</v>
      </c>
      <c r="AJ109" s="42" t="s">
        <v>199</v>
      </c>
      <c r="AK109" s="42" t="s">
        <v>199</v>
      </c>
      <c r="AL109" s="42" t="s">
        <v>654</v>
      </c>
    </row>
    <row r="110" spans="2:38" s="212" customFormat="1" ht="128.25" hidden="1" x14ac:dyDescent="0.2">
      <c r="B110" s="42" t="s">
        <v>453</v>
      </c>
      <c r="C110" s="43" t="s">
        <v>454</v>
      </c>
      <c r="D110" s="42" t="s">
        <v>594</v>
      </c>
      <c r="E110" s="42" t="s">
        <v>595</v>
      </c>
      <c r="F110" s="42" t="s">
        <v>596</v>
      </c>
      <c r="G110" s="42"/>
      <c r="H110" s="42" t="s">
        <v>552</v>
      </c>
      <c r="I110" s="42" t="s">
        <v>199</v>
      </c>
      <c r="J110" s="42" t="s">
        <v>199</v>
      </c>
      <c r="K110" s="42" t="s">
        <v>199</v>
      </c>
      <c r="L110" s="42" t="s">
        <v>199</v>
      </c>
      <c r="M110" s="42" t="s">
        <v>655</v>
      </c>
      <c r="N110" s="42" t="s">
        <v>656</v>
      </c>
      <c r="O110" s="44" t="s">
        <v>652</v>
      </c>
      <c r="P110" s="42" t="s">
        <v>486</v>
      </c>
      <c r="Q110" s="42" t="s">
        <v>653</v>
      </c>
      <c r="R110" s="42" t="s">
        <v>99</v>
      </c>
      <c r="S110" s="45">
        <v>45352</v>
      </c>
      <c r="T110" s="45">
        <v>45657</v>
      </c>
      <c r="U110" s="45" t="s">
        <v>512</v>
      </c>
      <c r="V110" s="26"/>
      <c r="W110" s="42"/>
      <c r="X110" s="42"/>
      <c r="Y110" s="42" t="s">
        <v>476</v>
      </c>
      <c r="Z110" s="42" t="s">
        <v>199</v>
      </c>
      <c r="AA110" s="42" t="s">
        <v>199</v>
      </c>
      <c r="AB110" s="42" t="s">
        <v>199</v>
      </c>
      <c r="AC110" s="42" t="s">
        <v>199</v>
      </c>
      <c r="AD110" s="42" t="s">
        <v>487</v>
      </c>
      <c r="AE110" s="42" t="s">
        <v>199</v>
      </c>
      <c r="AF110" s="42" t="s">
        <v>199</v>
      </c>
      <c r="AG110" s="42" t="s">
        <v>199</v>
      </c>
      <c r="AH110" s="42" t="s">
        <v>199</v>
      </c>
      <c r="AI110" s="42" t="s">
        <v>199</v>
      </c>
      <c r="AJ110" s="42" t="s">
        <v>199</v>
      </c>
      <c r="AK110" s="42" t="s">
        <v>199</v>
      </c>
      <c r="AL110" s="42" t="s">
        <v>654</v>
      </c>
    </row>
    <row r="111" spans="2:38" s="212" customFormat="1" ht="128.25" hidden="1" x14ac:dyDescent="0.2">
      <c r="B111" s="42" t="s">
        <v>453</v>
      </c>
      <c r="C111" s="43" t="s">
        <v>454</v>
      </c>
      <c r="D111" s="42" t="s">
        <v>594</v>
      </c>
      <c r="E111" s="42" t="s">
        <v>595</v>
      </c>
      <c r="F111" s="42" t="s">
        <v>596</v>
      </c>
      <c r="G111" s="42"/>
      <c r="H111" s="42" t="s">
        <v>552</v>
      </c>
      <c r="I111" s="42" t="s">
        <v>199</v>
      </c>
      <c r="J111" s="42" t="s">
        <v>199</v>
      </c>
      <c r="K111" s="42" t="s">
        <v>199</v>
      </c>
      <c r="L111" s="42" t="s">
        <v>199</v>
      </c>
      <c r="M111" s="42" t="s">
        <v>657</v>
      </c>
      <c r="N111" s="42" t="s">
        <v>658</v>
      </c>
      <c r="O111" s="44" t="s">
        <v>652</v>
      </c>
      <c r="P111" s="42" t="s">
        <v>486</v>
      </c>
      <c r="Q111" s="42" t="s">
        <v>653</v>
      </c>
      <c r="R111" s="42" t="s">
        <v>99</v>
      </c>
      <c r="S111" s="45">
        <v>45323</v>
      </c>
      <c r="T111" s="45">
        <v>45626</v>
      </c>
      <c r="U111" s="45" t="s">
        <v>512</v>
      </c>
      <c r="V111" s="26"/>
      <c r="W111" s="42"/>
      <c r="X111" s="42"/>
      <c r="Y111" s="42" t="s">
        <v>476</v>
      </c>
      <c r="Z111" s="42" t="s">
        <v>199</v>
      </c>
      <c r="AA111" s="42" t="s">
        <v>199</v>
      </c>
      <c r="AB111" s="42" t="s">
        <v>199</v>
      </c>
      <c r="AC111" s="42" t="s">
        <v>199</v>
      </c>
      <c r="AD111" s="42" t="s">
        <v>487</v>
      </c>
      <c r="AE111" s="42" t="s">
        <v>199</v>
      </c>
      <c r="AF111" s="42" t="s">
        <v>199</v>
      </c>
      <c r="AG111" s="42" t="s">
        <v>199</v>
      </c>
      <c r="AH111" s="42" t="s">
        <v>199</v>
      </c>
      <c r="AI111" s="42" t="s">
        <v>199</v>
      </c>
      <c r="AJ111" s="42" t="s">
        <v>199</v>
      </c>
      <c r="AK111" s="42" t="s">
        <v>199</v>
      </c>
      <c r="AL111" s="42" t="s">
        <v>654</v>
      </c>
    </row>
    <row r="112" spans="2:38" s="212" customFormat="1" ht="128.25" x14ac:dyDescent="0.2">
      <c r="B112" s="42" t="s">
        <v>453</v>
      </c>
      <c r="C112" s="43" t="s">
        <v>454</v>
      </c>
      <c r="D112" s="42" t="s">
        <v>594</v>
      </c>
      <c r="E112" s="42" t="s">
        <v>595</v>
      </c>
      <c r="F112" s="42" t="s">
        <v>596</v>
      </c>
      <c r="G112" s="42"/>
      <c r="H112" s="42" t="s">
        <v>552</v>
      </c>
      <c r="I112" s="42" t="s">
        <v>199</v>
      </c>
      <c r="J112" s="42" t="s">
        <v>199</v>
      </c>
      <c r="K112" s="42" t="s">
        <v>199</v>
      </c>
      <c r="L112" s="42" t="s">
        <v>199</v>
      </c>
      <c r="M112" s="42" t="s">
        <v>659</v>
      </c>
      <c r="N112" s="42" t="s">
        <v>659</v>
      </c>
      <c r="O112" s="44" t="s">
        <v>660</v>
      </c>
      <c r="P112" s="42" t="s">
        <v>661</v>
      </c>
      <c r="Q112" s="42" t="s">
        <v>662</v>
      </c>
      <c r="R112" s="42" t="s">
        <v>0</v>
      </c>
      <c r="S112" s="45">
        <v>45413</v>
      </c>
      <c r="T112" s="45">
        <v>45534</v>
      </c>
      <c r="U112" s="45" t="s">
        <v>512</v>
      </c>
      <c r="V112" s="224">
        <v>3722000</v>
      </c>
      <c r="W112" s="223">
        <v>247</v>
      </c>
      <c r="X112" s="52"/>
      <c r="Y112" s="42" t="s">
        <v>476</v>
      </c>
      <c r="Z112" s="42" t="s">
        <v>199</v>
      </c>
      <c r="AA112" s="42" t="s">
        <v>199</v>
      </c>
      <c r="AB112" s="42" t="s">
        <v>199</v>
      </c>
      <c r="AC112" s="42" t="s">
        <v>199</v>
      </c>
      <c r="AD112" s="42" t="s">
        <v>487</v>
      </c>
      <c r="AE112" s="42" t="s">
        <v>199</v>
      </c>
      <c r="AF112" s="42" t="s">
        <v>199</v>
      </c>
      <c r="AG112" s="42" t="s">
        <v>199</v>
      </c>
      <c r="AH112" s="42" t="s">
        <v>199</v>
      </c>
      <c r="AI112" s="42" t="s">
        <v>199</v>
      </c>
      <c r="AJ112" s="42" t="s">
        <v>199</v>
      </c>
      <c r="AK112" s="42" t="s">
        <v>199</v>
      </c>
      <c r="AL112" s="42" t="s">
        <v>663</v>
      </c>
    </row>
    <row r="113" spans="2:38" s="212" customFormat="1" ht="128.25" hidden="1" x14ac:dyDescent="0.2">
      <c r="B113" s="42" t="s">
        <v>453</v>
      </c>
      <c r="C113" s="43" t="s">
        <v>454</v>
      </c>
      <c r="D113" s="42" t="s">
        <v>594</v>
      </c>
      <c r="E113" s="42" t="s">
        <v>595</v>
      </c>
      <c r="F113" s="42" t="s">
        <v>596</v>
      </c>
      <c r="G113" s="42"/>
      <c r="H113" s="42" t="s">
        <v>552</v>
      </c>
      <c r="I113" s="42" t="s">
        <v>199</v>
      </c>
      <c r="J113" s="42" t="s">
        <v>199</v>
      </c>
      <c r="K113" s="42" t="s">
        <v>199</v>
      </c>
      <c r="L113" s="42" t="s">
        <v>199</v>
      </c>
      <c r="M113" s="42" t="s">
        <v>664</v>
      </c>
      <c r="N113" s="42" t="s">
        <v>665</v>
      </c>
      <c r="O113" s="44" t="s">
        <v>666</v>
      </c>
      <c r="P113" s="42" t="s">
        <v>667</v>
      </c>
      <c r="Q113" s="42" t="s">
        <v>668</v>
      </c>
      <c r="R113" s="42" t="s">
        <v>99</v>
      </c>
      <c r="S113" s="45">
        <v>45292</v>
      </c>
      <c r="T113" s="45">
        <v>45503</v>
      </c>
      <c r="U113" s="45" t="s">
        <v>512</v>
      </c>
      <c r="V113" s="26"/>
      <c r="W113" s="42"/>
      <c r="X113" s="42">
        <v>50</v>
      </c>
      <c r="Y113" s="42" t="s">
        <v>374</v>
      </c>
      <c r="Z113" s="42" t="s">
        <v>199</v>
      </c>
      <c r="AA113" s="42" t="s">
        <v>199</v>
      </c>
      <c r="AB113" s="42" t="s">
        <v>199</v>
      </c>
      <c r="AC113" s="42" t="s">
        <v>199</v>
      </c>
      <c r="AD113" s="42" t="s">
        <v>487</v>
      </c>
      <c r="AE113" s="42" t="s">
        <v>199</v>
      </c>
      <c r="AF113" s="42" t="s">
        <v>199</v>
      </c>
      <c r="AG113" s="42" t="s">
        <v>199</v>
      </c>
      <c r="AH113" s="42" t="s">
        <v>199</v>
      </c>
      <c r="AI113" s="42" t="s">
        <v>199</v>
      </c>
      <c r="AJ113" s="42" t="s">
        <v>199</v>
      </c>
      <c r="AK113" s="42" t="s">
        <v>199</v>
      </c>
      <c r="AL113" s="42" t="s">
        <v>654</v>
      </c>
    </row>
    <row r="114" spans="2:38" s="212" customFormat="1" ht="128.25" hidden="1" x14ac:dyDescent="0.2">
      <c r="B114" s="42" t="s">
        <v>453</v>
      </c>
      <c r="C114" s="43" t="s">
        <v>454</v>
      </c>
      <c r="D114" s="42" t="s">
        <v>594</v>
      </c>
      <c r="E114" s="42" t="s">
        <v>595</v>
      </c>
      <c r="F114" s="42" t="s">
        <v>596</v>
      </c>
      <c r="G114" s="42"/>
      <c r="H114" s="42" t="s">
        <v>552</v>
      </c>
      <c r="I114" s="42" t="s">
        <v>199</v>
      </c>
      <c r="J114" s="42" t="s">
        <v>199</v>
      </c>
      <c r="K114" s="42" t="s">
        <v>199</v>
      </c>
      <c r="L114" s="42" t="s">
        <v>199</v>
      </c>
      <c r="M114" s="42" t="s">
        <v>669</v>
      </c>
      <c r="N114" s="42" t="s">
        <v>670</v>
      </c>
      <c r="O114" s="44" t="s">
        <v>671</v>
      </c>
      <c r="P114" s="42" t="s">
        <v>667</v>
      </c>
      <c r="Q114" s="42" t="s">
        <v>672</v>
      </c>
      <c r="R114" s="42" t="s">
        <v>99</v>
      </c>
      <c r="S114" s="45">
        <v>45292</v>
      </c>
      <c r="T114" s="45">
        <v>45641</v>
      </c>
      <c r="U114" s="45" t="s">
        <v>512</v>
      </c>
      <c r="V114" s="26"/>
      <c r="W114" s="42"/>
      <c r="X114" s="42">
        <v>50</v>
      </c>
      <c r="Y114" s="42" t="s">
        <v>374</v>
      </c>
      <c r="Z114" s="42" t="s">
        <v>199</v>
      </c>
      <c r="AA114" s="42" t="s">
        <v>199</v>
      </c>
      <c r="AB114" s="42" t="s">
        <v>199</v>
      </c>
      <c r="AC114" s="42" t="s">
        <v>199</v>
      </c>
      <c r="AD114" s="42" t="s">
        <v>487</v>
      </c>
      <c r="AE114" s="42" t="s">
        <v>199</v>
      </c>
      <c r="AF114" s="42" t="s">
        <v>199</v>
      </c>
      <c r="AG114" s="42" t="s">
        <v>199</v>
      </c>
      <c r="AH114" s="42" t="s">
        <v>199</v>
      </c>
      <c r="AI114" s="42" t="s">
        <v>199</v>
      </c>
      <c r="AJ114" s="42" t="s">
        <v>199</v>
      </c>
      <c r="AK114" s="42" t="s">
        <v>199</v>
      </c>
      <c r="AL114" s="42" t="s">
        <v>654</v>
      </c>
    </row>
    <row r="115" spans="2:38" s="212" customFormat="1" ht="199.5" hidden="1" x14ac:dyDescent="0.2">
      <c r="B115" s="42" t="s">
        <v>516</v>
      </c>
      <c r="C115" s="43" t="s">
        <v>517</v>
      </c>
      <c r="D115" s="42" t="s">
        <v>673</v>
      </c>
      <c r="E115" s="42" t="s">
        <v>674</v>
      </c>
      <c r="F115" s="42" t="s">
        <v>675</v>
      </c>
      <c r="G115" s="42"/>
      <c r="H115" s="42" t="s">
        <v>281</v>
      </c>
      <c r="I115" s="42" t="s">
        <v>199</v>
      </c>
      <c r="J115" s="42" t="s">
        <v>199</v>
      </c>
      <c r="K115" s="42" t="s">
        <v>199</v>
      </c>
      <c r="L115" s="42" t="s">
        <v>199</v>
      </c>
      <c r="M115" s="42" t="s">
        <v>676</v>
      </c>
      <c r="N115" s="42" t="s">
        <v>677</v>
      </c>
      <c r="O115" s="44" t="s">
        <v>678</v>
      </c>
      <c r="P115" s="42" t="s">
        <v>524</v>
      </c>
      <c r="Q115" s="42" t="s">
        <v>525</v>
      </c>
      <c r="R115" s="42" t="s">
        <v>0</v>
      </c>
      <c r="S115" s="45">
        <v>45292</v>
      </c>
      <c r="T115" s="45">
        <v>45473</v>
      </c>
      <c r="U115" s="45" t="s">
        <v>199</v>
      </c>
      <c r="V115" s="26"/>
      <c r="W115" s="42"/>
      <c r="X115" s="46">
        <v>0.5</v>
      </c>
      <c r="Y115" s="42" t="s">
        <v>526</v>
      </c>
      <c r="Z115" s="42" t="s">
        <v>401</v>
      </c>
      <c r="AA115" s="42" t="s">
        <v>199</v>
      </c>
      <c r="AB115" s="42" t="s">
        <v>199</v>
      </c>
      <c r="AC115" s="42" t="s">
        <v>199</v>
      </c>
      <c r="AD115" s="42" t="s">
        <v>364</v>
      </c>
      <c r="AE115" s="42" t="s">
        <v>199</v>
      </c>
      <c r="AF115" s="42" t="s">
        <v>199</v>
      </c>
      <c r="AG115" s="42" t="s">
        <v>199</v>
      </c>
      <c r="AH115" s="42" t="s">
        <v>199</v>
      </c>
      <c r="AI115" s="42" t="s">
        <v>199</v>
      </c>
      <c r="AJ115" s="42" t="s">
        <v>365</v>
      </c>
      <c r="AK115" s="42" t="s">
        <v>366</v>
      </c>
      <c r="AL115" s="42" t="s">
        <v>528</v>
      </c>
    </row>
    <row r="116" spans="2:38" s="212" customFormat="1" ht="199.5" hidden="1" x14ac:dyDescent="0.2">
      <c r="B116" s="42" t="s">
        <v>516</v>
      </c>
      <c r="C116" s="43" t="s">
        <v>517</v>
      </c>
      <c r="D116" s="42" t="s">
        <v>673</v>
      </c>
      <c r="E116" s="42" t="s">
        <v>674</v>
      </c>
      <c r="F116" s="42" t="s">
        <v>675</v>
      </c>
      <c r="G116" s="42"/>
      <c r="H116" s="42" t="s">
        <v>281</v>
      </c>
      <c r="I116" s="42" t="s">
        <v>199</v>
      </c>
      <c r="J116" s="42" t="s">
        <v>199</v>
      </c>
      <c r="K116" s="42" t="s">
        <v>199</v>
      </c>
      <c r="L116" s="42" t="s">
        <v>199</v>
      </c>
      <c r="M116" s="42" t="s">
        <v>679</v>
      </c>
      <c r="N116" s="42" t="s">
        <v>680</v>
      </c>
      <c r="O116" s="44" t="s">
        <v>678</v>
      </c>
      <c r="P116" s="42" t="s">
        <v>524</v>
      </c>
      <c r="Q116" s="42" t="s">
        <v>525</v>
      </c>
      <c r="R116" s="42" t="s">
        <v>0</v>
      </c>
      <c r="S116" s="45">
        <v>45474</v>
      </c>
      <c r="T116" s="45">
        <v>45641</v>
      </c>
      <c r="U116" s="45" t="s">
        <v>199</v>
      </c>
      <c r="V116" s="26"/>
      <c r="W116" s="42"/>
      <c r="X116" s="46">
        <v>0.5</v>
      </c>
      <c r="Y116" s="42" t="s">
        <v>526</v>
      </c>
      <c r="Z116" s="42" t="s">
        <v>401</v>
      </c>
      <c r="AA116" s="42" t="s">
        <v>199</v>
      </c>
      <c r="AB116" s="42" t="s">
        <v>199</v>
      </c>
      <c r="AC116" s="42" t="s">
        <v>199</v>
      </c>
      <c r="AD116" s="42" t="s">
        <v>364</v>
      </c>
      <c r="AE116" s="42" t="s">
        <v>199</v>
      </c>
      <c r="AF116" s="42" t="s">
        <v>199</v>
      </c>
      <c r="AG116" s="42" t="s">
        <v>199</v>
      </c>
      <c r="AH116" s="42" t="s">
        <v>199</v>
      </c>
      <c r="AI116" s="42" t="s">
        <v>199</v>
      </c>
      <c r="AJ116" s="42" t="s">
        <v>365</v>
      </c>
      <c r="AK116" s="42" t="s">
        <v>366</v>
      </c>
      <c r="AL116" s="42" t="s">
        <v>528</v>
      </c>
    </row>
    <row r="117" spans="2:38" s="212" customFormat="1" ht="199.5" hidden="1" x14ac:dyDescent="0.2">
      <c r="B117" s="42" t="s">
        <v>516</v>
      </c>
      <c r="C117" s="43" t="s">
        <v>517</v>
      </c>
      <c r="D117" s="42" t="s">
        <v>673</v>
      </c>
      <c r="E117" s="42" t="s">
        <v>674</v>
      </c>
      <c r="F117" s="42" t="s">
        <v>675</v>
      </c>
      <c r="G117" s="42"/>
      <c r="H117" s="42" t="s">
        <v>281</v>
      </c>
      <c r="I117" s="42" t="s">
        <v>199</v>
      </c>
      <c r="J117" s="42" t="s">
        <v>199</v>
      </c>
      <c r="K117" s="42" t="s">
        <v>199</v>
      </c>
      <c r="L117" s="42" t="s">
        <v>199</v>
      </c>
      <c r="M117" s="42" t="s">
        <v>681</v>
      </c>
      <c r="N117" s="42" t="s">
        <v>682</v>
      </c>
      <c r="O117" s="44" t="s">
        <v>683</v>
      </c>
      <c r="P117" s="42" t="s">
        <v>535</v>
      </c>
      <c r="Q117" s="42" t="s">
        <v>536</v>
      </c>
      <c r="R117" s="42" t="s">
        <v>537</v>
      </c>
      <c r="S117" s="45">
        <v>45352</v>
      </c>
      <c r="T117" s="45">
        <v>45641</v>
      </c>
      <c r="U117" s="45" t="s">
        <v>512</v>
      </c>
      <c r="V117" s="26"/>
      <c r="W117" s="42"/>
      <c r="X117" s="46">
        <v>1</v>
      </c>
      <c r="Y117" s="42" t="s">
        <v>400</v>
      </c>
      <c r="Z117" s="42" t="s">
        <v>207</v>
      </c>
      <c r="AA117" s="42" t="s">
        <v>199</v>
      </c>
      <c r="AB117" s="42" t="s">
        <v>199</v>
      </c>
      <c r="AC117" s="42" t="s">
        <v>199</v>
      </c>
      <c r="AD117" s="42" t="s">
        <v>364</v>
      </c>
      <c r="AE117" s="42" t="s">
        <v>199</v>
      </c>
      <c r="AF117" s="42" t="s">
        <v>199</v>
      </c>
      <c r="AG117" s="42" t="s">
        <v>199</v>
      </c>
      <c r="AH117" s="42" t="s">
        <v>199</v>
      </c>
      <c r="AI117" s="42" t="s">
        <v>199</v>
      </c>
      <c r="AJ117" s="42" t="s">
        <v>402</v>
      </c>
      <c r="AK117" s="42" t="s">
        <v>403</v>
      </c>
      <c r="AL117" s="42" t="s">
        <v>684</v>
      </c>
    </row>
    <row r="118" spans="2:38" s="212" customFormat="1" ht="199.5" hidden="1" x14ac:dyDescent="0.2">
      <c r="B118" s="42" t="s">
        <v>516</v>
      </c>
      <c r="C118" s="43" t="s">
        <v>517</v>
      </c>
      <c r="D118" s="42" t="s">
        <v>673</v>
      </c>
      <c r="E118" s="42" t="s">
        <v>674</v>
      </c>
      <c r="F118" s="42" t="s">
        <v>675</v>
      </c>
      <c r="G118" s="42"/>
      <c r="H118" s="42" t="s">
        <v>281</v>
      </c>
      <c r="I118" s="42" t="s">
        <v>199</v>
      </c>
      <c r="J118" s="42" t="s">
        <v>199</v>
      </c>
      <c r="K118" s="42" t="s">
        <v>199</v>
      </c>
      <c r="L118" s="42" t="s">
        <v>199</v>
      </c>
      <c r="M118" s="42" t="s">
        <v>685</v>
      </c>
      <c r="N118" s="42" t="s">
        <v>686</v>
      </c>
      <c r="O118" s="44" t="s">
        <v>687</v>
      </c>
      <c r="P118" s="42" t="s">
        <v>535</v>
      </c>
      <c r="Q118" s="42" t="s">
        <v>536</v>
      </c>
      <c r="R118" s="42" t="s">
        <v>537</v>
      </c>
      <c r="S118" s="45">
        <v>45473</v>
      </c>
      <c r="T118" s="45">
        <v>45641</v>
      </c>
      <c r="U118" s="45" t="s">
        <v>512</v>
      </c>
      <c r="V118" s="26"/>
      <c r="W118" s="42"/>
      <c r="X118" s="46">
        <v>1</v>
      </c>
      <c r="Y118" s="42" t="s">
        <v>401</v>
      </c>
      <c r="Z118" s="42" t="s">
        <v>400</v>
      </c>
      <c r="AA118" s="42" t="s">
        <v>199</v>
      </c>
      <c r="AB118" s="42" t="s">
        <v>199</v>
      </c>
      <c r="AC118" s="42" t="s">
        <v>199</v>
      </c>
      <c r="AD118" s="42" t="s">
        <v>364</v>
      </c>
      <c r="AE118" s="42" t="s">
        <v>199</v>
      </c>
      <c r="AF118" s="42" t="s">
        <v>199</v>
      </c>
      <c r="AG118" s="42" t="s">
        <v>199</v>
      </c>
      <c r="AH118" s="42" t="s">
        <v>199</v>
      </c>
      <c r="AI118" s="42" t="s">
        <v>199</v>
      </c>
      <c r="AJ118" s="42" t="s">
        <v>577</v>
      </c>
      <c r="AK118" s="42" t="s">
        <v>688</v>
      </c>
      <c r="AL118" s="42" t="s">
        <v>684</v>
      </c>
    </row>
    <row r="119" spans="2:38" s="212" customFormat="1" ht="199.5" hidden="1" x14ac:dyDescent="0.2">
      <c r="B119" s="42" t="s">
        <v>516</v>
      </c>
      <c r="C119" s="43" t="s">
        <v>517</v>
      </c>
      <c r="D119" s="42" t="s">
        <v>673</v>
      </c>
      <c r="E119" s="42" t="s">
        <v>674</v>
      </c>
      <c r="F119" s="42" t="s">
        <v>675</v>
      </c>
      <c r="G119" s="42"/>
      <c r="H119" s="42" t="s">
        <v>281</v>
      </c>
      <c r="I119" s="42" t="s">
        <v>199</v>
      </c>
      <c r="J119" s="42" t="s">
        <v>199</v>
      </c>
      <c r="K119" s="42" t="s">
        <v>199</v>
      </c>
      <c r="L119" s="42" t="s">
        <v>199</v>
      </c>
      <c r="M119" s="42" t="s">
        <v>689</v>
      </c>
      <c r="N119" s="42" t="s">
        <v>690</v>
      </c>
      <c r="O119" s="44" t="s">
        <v>691</v>
      </c>
      <c r="P119" s="44" t="s">
        <v>692</v>
      </c>
      <c r="Q119" s="42" t="s">
        <v>693</v>
      </c>
      <c r="R119" s="42" t="s">
        <v>119</v>
      </c>
      <c r="S119" s="45">
        <v>45323</v>
      </c>
      <c r="T119" s="45">
        <v>45412</v>
      </c>
      <c r="U119" s="45" t="s">
        <v>512</v>
      </c>
      <c r="V119" s="26"/>
      <c r="W119" s="42"/>
      <c r="X119" s="57"/>
      <c r="Y119" s="42" t="s">
        <v>400</v>
      </c>
      <c r="Z119" s="42" t="s">
        <v>374</v>
      </c>
      <c r="AA119" s="42" t="s">
        <v>199</v>
      </c>
      <c r="AB119" s="42" t="s">
        <v>199</v>
      </c>
      <c r="AC119" s="42" t="s">
        <v>199</v>
      </c>
      <c r="AD119" s="42" t="s">
        <v>364</v>
      </c>
      <c r="AE119" s="42" t="s">
        <v>487</v>
      </c>
      <c r="AF119" s="42" t="s">
        <v>199</v>
      </c>
      <c r="AG119" s="42" t="s">
        <v>199</v>
      </c>
      <c r="AH119" s="42" t="s">
        <v>199</v>
      </c>
      <c r="AI119" s="42" t="s">
        <v>199</v>
      </c>
      <c r="AJ119" s="42" t="s">
        <v>402</v>
      </c>
      <c r="AK119" s="42" t="s">
        <v>694</v>
      </c>
      <c r="AL119" s="42" t="s">
        <v>654</v>
      </c>
    </row>
    <row r="120" spans="2:38" s="212" customFormat="1" ht="199.5" hidden="1" x14ac:dyDescent="0.2">
      <c r="B120" s="42" t="s">
        <v>516</v>
      </c>
      <c r="C120" s="43" t="s">
        <v>517</v>
      </c>
      <c r="D120" s="42" t="s">
        <v>673</v>
      </c>
      <c r="E120" s="42" t="s">
        <v>674</v>
      </c>
      <c r="F120" s="42" t="s">
        <v>675</v>
      </c>
      <c r="G120" s="42"/>
      <c r="H120" s="42" t="s">
        <v>281</v>
      </c>
      <c r="I120" s="42" t="s">
        <v>199</v>
      </c>
      <c r="J120" s="42" t="s">
        <v>199</v>
      </c>
      <c r="K120" s="42" t="s">
        <v>199</v>
      </c>
      <c r="L120" s="42" t="s">
        <v>199</v>
      </c>
      <c r="M120" s="42" t="s">
        <v>695</v>
      </c>
      <c r="N120" s="42" t="s">
        <v>695</v>
      </c>
      <c r="O120" s="44" t="s">
        <v>696</v>
      </c>
      <c r="P120" s="42" t="s">
        <v>697</v>
      </c>
      <c r="Q120" s="44" t="s">
        <v>692</v>
      </c>
      <c r="R120" s="42" t="s">
        <v>119</v>
      </c>
      <c r="S120" s="45">
        <v>45413</v>
      </c>
      <c r="T120" s="45">
        <v>45443</v>
      </c>
      <c r="U120" s="45" t="s">
        <v>512</v>
      </c>
      <c r="V120" s="26"/>
      <c r="W120" s="42"/>
      <c r="X120" s="57"/>
      <c r="Y120" s="42" t="s">
        <v>400</v>
      </c>
      <c r="Z120" s="42" t="s">
        <v>374</v>
      </c>
      <c r="AA120" s="42" t="s">
        <v>199</v>
      </c>
      <c r="AB120" s="42" t="s">
        <v>199</v>
      </c>
      <c r="AC120" s="42" t="s">
        <v>199</v>
      </c>
      <c r="AD120" s="42" t="s">
        <v>364</v>
      </c>
      <c r="AE120" s="42" t="s">
        <v>487</v>
      </c>
      <c r="AF120" s="42" t="s">
        <v>199</v>
      </c>
      <c r="AG120" s="42" t="s">
        <v>199</v>
      </c>
      <c r="AH120" s="42" t="s">
        <v>199</v>
      </c>
      <c r="AI120" s="42" t="s">
        <v>199</v>
      </c>
      <c r="AJ120" s="42" t="s">
        <v>402</v>
      </c>
      <c r="AK120" s="42" t="s">
        <v>694</v>
      </c>
      <c r="AL120" s="42" t="s">
        <v>654</v>
      </c>
    </row>
    <row r="121" spans="2:38" s="212" customFormat="1" ht="199.5" hidden="1" x14ac:dyDescent="0.2">
      <c r="B121" s="42" t="s">
        <v>516</v>
      </c>
      <c r="C121" s="43" t="s">
        <v>517</v>
      </c>
      <c r="D121" s="42" t="s">
        <v>673</v>
      </c>
      <c r="E121" s="42" t="s">
        <v>674</v>
      </c>
      <c r="F121" s="42" t="s">
        <v>675</v>
      </c>
      <c r="G121" s="42"/>
      <c r="H121" s="42" t="s">
        <v>281</v>
      </c>
      <c r="I121" s="42" t="s">
        <v>199</v>
      </c>
      <c r="J121" s="42" t="s">
        <v>199</v>
      </c>
      <c r="K121" s="42" t="s">
        <v>199</v>
      </c>
      <c r="L121" s="42" t="s">
        <v>199</v>
      </c>
      <c r="M121" s="42" t="s">
        <v>698</v>
      </c>
      <c r="N121" s="42" t="s">
        <v>698</v>
      </c>
      <c r="O121" s="44" t="s">
        <v>699</v>
      </c>
      <c r="P121" s="44" t="s">
        <v>692</v>
      </c>
      <c r="Q121" s="42" t="s">
        <v>700</v>
      </c>
      <c r="R121" s="42" t="s">
        <v>119</v>
      </c>
      <c r="S121" s="45">
        <v>45413</v>
      </c>
      <c r="T121" s="45">
        <v>45443</v>
      </c>
      <c r="U121" s="45" t="s">
        <v>512</v>
      </c>
      <c r="V121" s="26"/>
      <c r="W121" s="42"/>
      <c r="X121" s="57"/>
      <c r="Y121" s="42" t="s">
        <v>400</v>
      </c>
      <c r="Z121" s="42" t="s">
        <v>374</v>
      </c>
      <c r="AA121" s="42" t="s">
        <v>199</v>
      </c>
      <c r="AB121" s="42" t="s">
        <v>199</v>
      </c>
      <c r="AC121" s="42" t="s">
        <v>199</v>
      </c>
      <c r="AD121" s="42" t="s">
        <v>364</v>
      </c>
      <c r="AE121" s="42" t="s">
        <v>487</v>
      </c>
      <c r="AF121" s="42" t="s">
        <v>199</v>
      </c>
      <c r="AG121" s="42" t="s">
        <v>199</v>
      </c>
      <c r="AH121" s="42" t="s">
        <v>199</v>
      </c>
      <c r="AI121" s="42" t="s">
        <v>199</v>
      </c>
      <c r="AJ121" s="42" t="s">
        <v>402</v>
      </c>
      <c r="AK121" s="42" t="s">
        <v>694</v>
      </c>
      <c r="AL121" s="42" t="s">
        <v>654</v>
      </c>
    </row>
    <row r="122" spans="2:38" s="212" customFormat="1" ht="199.5" hidden="1" x14ac:dyDescent="0.2">
      <c r="B122" s="42" t="s">
        <v>516</v>
      </c>
      <c r="C122" s="43" t="s">
        <v>517</v>
      </c>
      <c r="D122" s="42" t="s">
        <v>673</v>
      </c>
      <c r="E122" s="42" t="s">
        <v>674</v>
      </c>
      <c r="F122" s="42" t="s">
        <v>675</v>
      </c>
      <c r="G122" s="42"/>
      <c r="H122" s="42" t="s">
        <v>281</v>
      </c>
      <c r="I122" s="42" t="s">
        <v>199</v>
      </c>
      <c r="J122" s="42" t="s">
        <v>199</v>
      </c>
      <c r="K122" s="42" t="s">
        <v>199</v>
      </c>
      <c r="L122" s="42" t="s">
        <v>199</v>
      </c>
      <c r="M122" s="42" t="s">
        <v>701</v>
      </c>
      <c r="N122" s="42" t="s">
        <v>701</v>
      </c>
      <c r="O122" s="44" t="s">
        <v>702</v>
      </c>
      <c r="P122" s="42" t="s">
        <v>703</v>
      </c>
      <c r="Q122" s="42"/>
      <c r="R122" s="42" t="s">
        <v>99</v>
      </c>
      <c r="S122" s="45">
        <v>45444</v>
      </c>
      <c r="T122" s="45">
        <v>45504</v>
      </c>
      <c r="U122" s="45" t="s">
        <v>512</v>
      </c>
      <c r="V122" s="26"/>
      <c r="W122" s="42"/>
      <c r="X122" s="45"/>
      <c r="Y122" s="42" t="s">
        <v>400</v>
      </c>
      <c r="Z122" s="42" t="s">
        <v>374</v>
      </c>
      <c r="AA122" s="42" t="s">
        <v>199</v>
      </c>
      <c r="AB122" s="42" t="s">
        <v>199</v>
      </c>
      <c r="AC122" s="42" t="s">
        <v>199</v>
      </c>
      <c r="AD122" s="42" t="s">
        <v>364</v>
      </c>
      <c r="AE122" s="42" t="s">
        <v>487</v>
      </c>
      <c r="AF122" s="42" t="s">
        <v>199</v>
      </c>
      <c r="AG122" s="42" t="s">
        <v>199</v>
      </c>
      <c r="AH122" s="42" t="s">
        <v>199</v>
      </c>
      <c r="AI122" s="42" t="s">
        <v>199</v>
      </c>
      <c r="AJ122" s="42" t="s">
        <v>402</v>
      </c>
      <c r="AK122" s="42" t="s">
        <v>694</v>
      </c>
      <c r="AL122" s="42" t="s">
        <v>654</v>
      </c>
    </row>
    <row r="123" spans="2:38" s="212" customFormat="1" ht="128.25" hidden="1" x14ac:dyDescent="0.2">
      <c r="B123" s="42" t="s">
        <v>453</v>
      </c>
      <c r="C123" s="43" t="s">
        <v>454</v>
      </c>
      <c r="D123" s="42" t="s">
        <v>704</v>
      </c>
      <c r="E123" s="42" t="s">
        <v>705</v>
      </c>
      <c r="F123" s="42" t="s">
        <v>705</v>
      </c>
      <c r="G123" s="42"/>
      <c r="H123" s="42" t="s">
        <v>552</v>
      </c>
      <c r="I123" s="42" t="s">
        <v>199</v>
      </c>
      <c r="J123" s="42" t="s">
        <v>199</v>
      </c>
      <c r="K123" s="42" t="s">
        <v>199</v>
      </c>
      <c r="L123" s="42" t="s">
        <v>199</v>
      </c>
      <c r="M123" s="42" t="s">
        <v>706</v>
      </c>
      <c r="N123" s="42" t="s">
        <v>707</v>
      </c>
      <c r="O123" s="44" t="s">
        <v>708</v>
      </c>
      <c r="P123" s="42" t="s">
        <v>524</v>
      </c>
      <c r="Q123" s="42" t="s">
        <v>525</v>
      </c>
      <c r="R123" s="42" t="s">
        <v>0</v>
      </c>
      <c r="S123" s="45">
        <v>45292</v>
      </c>
      <c r="T123" s="63">
        <v>45473</v>
      </c>
      <c r="U123" s="45" t="s">
        <v>512</v>
      </c>
      <c r="V123" s="45"/>
      <c r="W123" s="42"/>
      <c r="X123" s="46">
        <v>0.1</v>
      </c>
      <c r="Y123" s="42" t="s">
        <v>526</v>
      </c>
      <c r="Z123" s="42" t="s">
        <v>374</v>
      </c>
      <c r="AA123" s="42" t="s">
        <v>199</v>
      </c>
      <c r="AB123" s="42" t="s">
        <v>199</v>
      </c>
      <c r="AC123" s="42" t="s">
        <v>199</v>
      </c>
      <c r="AD123" s="42" t="s">
        <v>364</v>
      </c>
      <c r="AE123" s="42" t="s">
        <v>199</v>
      </c>
      <c r="AF123" s="42" t="s">
        <v>199</v>
      </c>
      <c r="AG123" s="42" t="s">
        <v>199</v>
      </c>
      <c r="AH123" s="42" t="s">
        <v>199</v>
      </c>
      <c r="AI123" s="42" t="s">
        <v>199</v>
      </c>
      <c r="AJ123" s="42" t="s">
        <v>365</v>
      </c>
      <c r="AK123" s="42" t="s">
        <v>709</v>
      </c>
      <c r="AL123" s="42" t="s">
        <v>528</v>
      </c>
    </row>
    <row r="124" spans="2:38" s="212" customFormat="1" ht="128.25" hidden="1" x14ac:dyDescent="0.2">
      <c r="B124" s="42" t="s">
        <v>453</v>
      </c>
      <c r="C124" s="43" t="s">
        <v>454</v>
      </c>
      <c r="D124" s="42" t="s">
        <v>704</v>
      </c>
      <c r="E124" s="42" t="s">
        <v>705</v>
      </c>
      <c r="F124" s="42" t="s">
        <v>705</v>
      </c>
      <c r="G124" s="42"/>
      <c r="H124" s="42" t="s">
        <v>552</v>
      </c>
      <c r="I124" s="42" t="s">
        <v>199</v>
      </c>
      <c r="J124" s="42" t="s">
        <v>199</v>
      </c>
      <c r="K124" s="42" t="s">
        <v>199</v>
      </c>
      <c r="L124" s="42" t="s">
        <v>199</v>
      </c>
      <c r="M124" s="42" t="s">
        <v>710</v>
      </c>
      <c r="N124" s="42" t="s">
        <v>711</v>
      </c>
      <c r="O124" s="44" t="s">
        <v>708</v>
      </c>
      <c r="P124" s="42" t="s">
        <v>524</v>
      </c>
      <c r="Q124" s="42" t="s">
        <v>525</v>
      </c>
      <c r="R124" s="42" t="s">
        <v>0</v>
      </c>
      <c r="S124" s="45">
        <v>45474</v>
      </c>
      <c r="T124" s="63">
        <v>45641</v>
      </c>
      <c r="U124" s="45" t="s">
        <v>512</v>
      </c>
      <c r="V124" s="26"/>
      <c r="W124" s="42"/>
      <c r="X124" s="46">
        <v>0.1</v>
      </c>
      <c r="Y124" s="42" t="s">
        <v>526</v>
      </c>
      <c r="Z124" s="42" t="s">
        <v>374</v>
      </c>
      <c r="AA124" s="42" t="s">
        <v>199</v>
      </c>
      <c r="AB124" s="42" t="s">
        <v>199</v>
      </c>
      <c r="AC124" s="42" t="s">
        <v>199</v>
      </c>
      <c r="AD124" s="42" t="s">
        <v>364</v>
      </c>
      <c r="AE124" s="42" t="s">
        <v>199</v>
      </c>
      <c r="AF124" s="42" t="s">
        <v>199</v>
      </c>
      <c r="AG124" s="42" t="s">
        <v>199</v>
      </c>
      <c r="AH124" s="42" t="s">
        <v>199</v>
      </c>
      <c r="AI124" s="42" t="s">
        <v>199</v>
      </c>
      <c r="AJ124" s="42" t="s">
        <v>365</v>
      </c>
      <c r="AK124" s="42" t="s">
        <v>709</v>
      </c>
      <c r="AL124" s="42" t="s">
        <v>528</v>
      </c>
    </row>
    <row r="125" spans="2:38" s="212" customFormat="1" ht="128.25" hidden="1" x14ac:dyDescent="0.2">
      <c r="B125" s="42" t="s">
        <v>453</v>
      </c>
      <c r="C125" s="43" t="s">
        <v>454</v>
      </c>
      <c r="D125" s="42" t="s">
        <v>704</v>
      </c>
      <c r="E125" s="42" t="s">
        <v>705</v>
      </c>
      <c r="F125" s="42" t="s">
        <v>705</v>
      </c>
      <c r="G125" s="42"/>
      <c r="H125" s="42" t="s">
        <v>552</v>
      </c>
      <c r="I125" s="42" t="s">
        <v>199</v>
      </c>
      <c r="J125" s="42" t="s">
        <v>199</v>
      </c>
      <c r="K125" s="42" t="s">
        <v>199</v>
      </c>
      <c r="L125" s="42" t="s">
        <v>199</v>
      </c>
      <c r="M125" s="42" t="s">
        <v>712</v>
      </c>
      <c r="N125" s="44" t="s">
        <v>713</v>
      </c>
      <c r="O125" s="42" t="s">
        <v>714</v>
      </c>
      <c r="P125" s="42" t="s">
        <v>524</v>
      </c>
      <c r="Q125" s="42" t="s">
        <v>525</v>
      </c>
      <c r="R125" s="42" t="s">
        <v>0</v>
      </c>
      <c r="S125" s="45">
        <v>45292</v>
      </c>
      <c r="T125" s="63">
        <v>45473</v>
      </c>
      <c r="U125" s="45" t="s">
        <v>512</v>
      </c>
      <c r="V125" s="26"/>
      <c r="W125" s="42"/>
      <c r="X125" s="46">
        <v>0.1</v>
      </c>
      <c r="Y125" s="42" t="s">
        <v>526</v>
      </c>
      <c r="Z125" s="42" t="s">
        <v>374</v>
      </c>
      <c r="AA125" s="42" t="s">
        <v>199</v>
      </c>
      <c r="AB125" s="42" t="s">
        <v>199</v>
      </c>
      <c r="AC125" s="42" t="s">
        <v>199</v>
      </c>
      <c r="AD125" s="42" t="s">
        <v>364</v>
      </c>
      <c r="AE125" s="42" t="s">
        <v>199</v>
      </c>
      <c r="AF125" s="42" t="s">
        <v>199</v>
      </c>
      <c r="AG125" s="42" t="s">
        <v>199</v>
      </c>
      <c r="AH125" s="42" t="s">
        <v>199</v>
      </c>
      <c r="AI125" s="42" t="s">
        <v>199</v>
      </c>
      <c r="AJ125" s="42" t="s">
        <v>365</v>
      </c>
      <c r="AK125" s="42" t="s">
        <v>409</v>
      </c>
      <c r="AL125" s="42" t="s">
        <v>528</v>
      </c>
    </row>
    <row r="126" spans="2:38" s="212" customFormat="1" ht="128.25" hidden="1" x14ac:dyDescent="0.2">
      <c r="B126" s="42" t="s">
        <v>453</v>
      </c>
      <c r="C126" s="43" t="s">
        <v>454</v>
      </c>
      <c r="D126" s="42" t="s">
        <v>704</v>
      </c>
      <c r="E126" s="42" t="s">
        <v>705</v>
      </c>
      <c r="F126" s="42" t="s">
        <v>705</v>
      </c>
      <c r="G126" s="42"/>
      <c r="H126" s="42" t="s">
        <v>552</v>
      </c>
      <c r="I126" s="42" t="s">
        <v>199</v>
      </c>
      <c r="J126" s="42" t="s">
        <v>199</v>
      </c>
      <c r="K126" s="42" t="s">
        <v>199</v>
      </c>
      <c r="L126" s="42" t="s">
        <v>199</v>
      </c>
      <c r="M126" s="42" t="s">
        <v>715</v>
      </c>
      <c r="N126" s="44" t="s">
        <v>713</v>
      </c>
      <c r="O126" s="42" t="s">
        <v>714</v>
      </c>
      <c r="P126" s="42" t="s">
        <v>525</v>
      </c>
      <c r="Q126" s="42" t="s">
        <v>524</v>
      </c>
      <c r="R126" s="42" t="s">
        <v>0</v>
      </c>
      <c r="S126" s="45">
        <v>45474</v>
      </c>
      <c r="T126" s="63">
        <v>45641</v>
      </c>
      <c r="U126" s="45" t="s">
        <v>512</v>
      </c>
      <c r="V126" s="26"/>
      <c r="W126" s="42"/>
      <c r="X126" s="46">
        <v>0.3</v>
      </c>
      <c r="Y126" s="42" t="s">
        <v>526</v>
      </c>
      <c r="Z126" s="42" t="s">
        <v>374</v>
      </c>
      <c r="AA126" s="42" t="s">
        <v>199</v>
      </c>
      <c r="AB126" s="42" t="s">
        <v>199</v>
      </c>
      <c r="AC126" s="42" t="s">
        <v>199</v>
      </c>
      <c r="AD126" s="42" t="s">
        <v>364</v>
      </c>
      <c r="AE126" s="42" t="s">
        <v>199</v>
      </c>
      <c r="AF126" s="42" t="s">
        <v>199</v>
      </c>
      <c r="AG126" s="42" t="s">
        <v>199</v>
      </c>
      <c r="AH126" s="42" t="s">
        <v>199</v>
      </c>
      <c r="AI126" s="42" t="s">
        <v>199</v>
      </c>
      <c r="AJ126" s="42" t="s">
        <v>365</v>
      </c>
      <c r="AK126" s="42" t="s">
        <v>409</v>
      </c>
      <c r="AL126" s="42" t="s">
        <v>528</v>
      </c>
    </row>
    <row r="127" spans="2:38" s="212" customFormat="1" ht="128.25" hidden="1" x14ac:dyDescent="0.2">
      <c r="B127" s="42" t="s">
        <v>453</v>
      </c>
      <c r="C127" s="43" t="s">
        <v>454</v>
      </c>
      <c r="D127" s="42" t="s">
        <v>704</v>
      </c>
      <c r="E127" s="42" t="s">
        <v>705</v>
      </c>
      <c r="F127" s="42" t="s">
        <v>705</v>
      </c>
      <c r="G127" s="42"/>
      <c r="H127" s="42" t="s">
        <v>552</v>
      </c>
      <c r="I127" s="42" t="s">
        <v>199</v>
      </c>
      <c r="J127" s="42" t="s">
        <v>199</v>
      </c>
      <c r="K127" s="42" t="s">
        <v>199</v>
      </c>
      <c r="L127" s="42" t="s">
        <v>199</v>
      </c>
      <c r="M127" s="42" t="s">
        <v>716</v>
      </c>
      <c r="N127" s="42" t="s">
        <v>717</v>
      </c>
      <c r="O127" s="44" t="s">
        <v>718</v>
      </c>
      <c r="P127" s="42" t="s">
        <v>524</v>
      </c>
      <c r="Q127" s="42" t="s">
        <v>525</v>
      </c>
      <c r="R127" s="42" t="s">
        <v>0</v>
      </c>
      <c r="S127" s="45">
        <v>45474</v>
      </c>
      <c r="T127" s="45">
        <v>45641</v>
      </c>
      <c r="U127" s="45" t="s">
        <v>512</v>
      </c>
      <c r="V127" s="26"/>
      <c r="W127" s="42"/>
      <c r="X127" s="46">
        <v>0.2</v>
      </c>
      <c r="Y127" s="42" t="s">
        <v>526</v>
      </c>
      <c r="Z127" s="42" t="s">
        <v>374</v>
      </c>
      <c r="AA127" s="42" t="s">
        <v>199</v>
      </c>
      <c r="AB127" s="42" t="s">
        <v>199</v>
      </c>
      <c r="AC127" s="42" t="s">
        <v>199</v>
      </c>
      <c r="AD127" s="42" t="s">
        <v>364</v>
      </c>
      <c r="AE127" s="42" t="s">
        <v>199</v>
      </c>
      <c r="AF127" s="42" t="s">
        <v>199</v>
      </c>
      <c r="AG127" s="42" t="s">
        <v>199</v>
      </c>
      <c r="AH127" s="42" t="s">
        <v>199</v>
      </c>
      <c r="AI127" s="42" t="s">
        <v>199</v>
      </c>
      <c r="AJ127" s="42" t="s">
        <v>402</v>
      </c>
      <c r="AK127" s="42" t="s">
        <v>600</v>
      </c>
      <c r="AL127" s="42" t="s">
        <v>528</v>
      </c>
    </row>
    <row r="128" spans="2:38" s="212" customFormat="1" ht="128.25" hidden="1" x14ac:dyDescent="0.2">
      <c r="B128" s="42" t="s">
        <v>453</v>
      </c>
      <c r="C128" s="43" t="s">
        <v>454</v>
      </c>
      <c r="D128" s="42" t="s">
        <v>704</v>
      </c>
      <c r="E128" s="42" t="s">
        <v>705</v>
      </c>
      <c r="F128" s="42" t="s">
        <v>705</v>
      </c>
      <c r="G128" s="42"/>
      <c r="H128" s="42" t="s">
        <v>552</v>
      </c>
      <c r="I128" s="42" t="s">
        <v>199</v>
      </c>
      <c r="J128" s="42" t="s">
        <v>199</v>
      </c>
      <c r="K128" s="42" t="s">
        <v>199</v>
      </c>
      <c r="L128" s="42" t="s">
        <v>199</v>
      </c>
      <c r="M128" s="42" t="s">
        <v>719</v>
      </c>
      <c r="N128" s="42" t="s">
        <v>720</v>
      </c>
      <c r="O128" s="44" t="s">
        <v>721</v>
      </c>
      <c r="P128" s="42" t="s">
        <v>524</v>
      </c>
      <c r="Q128" s="42" t="s">
        <v>525</v>
      </c>
      <c r="R128" s="42" t="s">
        <v>0</v>
      </c>
      <c r="S128" s="45">
        <v>45505</v>
      </c>
      <c r="T128" s="45">
        <v>45595</v>
      </c>
      <c r="U128" s="45" t="s">
        <v>512</v>
      </c>
      <c r="V128" s="26"/>
      <c r="W128" s="42"/>
      <c r="X128" s="46">
        <v>0.1</v>
      </c>
      <c r="Y128" s="42" t="s">
        <v>526</v>
      </c>
      <c r="Z128" s="42" t="s">
        <v>374</v>
      </c>
      <c r="AA128" s="42" t="s">
        <v>199</v>
      </c>
      <c r="AB128" s="42" t="s">
        <v>199</v>
      </c>
      <c r="AC128" s="42" t="s">
        <v>199</v>
      </c>
      <c r="AD128" s="42" t="s">
        <v>364</v>
      </c>
      <c r="AE128" s="42" t="s">
        <v>487</v>
      </c>
      <c r="AF128" s="42" t="s">
        <v>199</v>
      </c>
      <c r="AG128" s="42" t="s">
        <v>199</v>
      </c>
      <c r="AH128" s="42" t="s">
        <v>199</v>
      </c>
      <c r="AI128" s="42" t="s">
        <v>199</v>
      </c>
      <c r="AJ128" s="42" t="s">
        <v>402</v>
      </c>
      <c r="AK128" s="42" t="s">
        <v>600</v>
      </c>
      <c r="AL128" s="42" t="s">
        <v>528</v>
      </c>
    </row>
    <row r="129" spans="2:38" s="212" customFormat="1" ht="128.25" hidden="1" x14ac:dyDescent="0.2">
      <c r="B129" s="42" t="s">
        <v>453</v>
      </c>
      <c r="C129" s="43" t="s">
        <v>454</v>
      </c>
      <c r="D129" s="42" t="s">
        <v>704</v>
      </c>
      <c r="E129" s="42" t="s">
        <v>705</v>
      </c>
      <c r="F129" s="42" t="s">
        <v>705</v>
      </c>
      <c r="G129" s="42"/>
      <c r="H129" s="42" t="s">
        <v>552</v>
      </c>
      <c r="I129" s="42" t="s">
        <v>199</v>
      </c>
      <c r="J129" s="42" t="s">
        <v>199</v>
      </c>
      <c r="K129" s="42" t="s">
        <v>199</v>
      </c>
      <c r="L129" s="42" t="s">
        <v>199</v>
      </c>
      <c r="M129" s="42" t="s">
        <v>722</v>
      </c>
      <c r="N129" s="42" t="s">
        <v>723</v>
      </c>
      <c r="O129" s="44" t="s">
        <v>724</v>
      </c>
      <c r="P129" s="42" t="s">
        <v>525</v>
      </c>
      <c r="Q129" s="42" t="s">
        <v>524</v>
      </c>
      <c r="R129" s="42" t="s">
        <v>0</v>
      </c>
      <c r="S129" s="45">
        <v>45292</v>
      </c>
      <c r="T129" s="45">
        <v>45473</v>
      </c>
      <c r="U129" s="45" t="s">
        <v>512</v>
      </c>
      <c r="V129" s="26"/>
      <c r="W129" s="42"/>
      <c r="X129" s="46">
        <v>0.1</v>
      </c>
      <c r="Y129" s="42" t="s">
        <v>526</v>
      </c>
      <c r="Z129" s="42" t="s">
        <v>374</v>
      </c>
      <c r="AA129" s="42" t="s">
        <v>199</v>
      </c>
      <c r="AB129" s="42" t="s">
        <v>199</v>
      </c>
      <c r="AC129" s="42" t="s">
        <v>199</v>
      </c>
      <c r="AD129" s="42" t="s">
        <v>364</v>
      </c>
      <c r="AE129" s="42" t="s">
        <v>513</v>
      </c>
      <c r="AF129" s="42" t="s">
        <v>199</v>
      </c>
      <c r="AG129" s="42" t="s">
        <v>199</v>
      </c>
      <c r="AH129" s="42" t="s">
        <v>199</v>
      </c>
      <c r="AI129" s="42" t="s">
        <v>199</v>
      </c>
      <c r="AJ129" s="42" t="s">
        <v>365</v>
      </c>
      <c r="AK129" s="42" t="s">
        <v>638</v>
      </c>
      <c r="AL129" s="42" t="s">
        <v>528</v>
      </c>
    </row>
    <row r="130" spans="2:38" s="212" customFormat="1" ht="128.25" hidden="1" x14ac:dyDescent="0.2">
      <c r="B130" s="42" t="s">
        <v>453</v>
      </c>
      <c r="C130" s="43" t="s">
        <v>454</v>
      </c>
      <c r="D130" s="42" t="s">
        <v>704</v>
      </c>
      <c r="E130" s="42" t="s">
        <v>705</v>
      </c>
      <c r="F130" s="42" t="s">
        <v>705</v>
      </c>
      <c r="G130" s="42"/>
      <c r="H130" s="42" t="s">
        <v>552</v>
      </c>
      <c r="I130" s="42" t="s">
        <v>199</v>
      </c>
      <c r="J130" s="42" t="s">
        <v>199</v>
      </c>
      <c r="K130" s="42" t="s">
        <v>199</v>
      </c>
      <c r="L130" s="42" t="s">
        <v>199</v>
      </c>
      <c r="M130" s="42" t="s">
        <v>725</v>
      </c>
      <c r="N130" s="42" t="s">
        <v>726</v>
      </c>
      <c r="O130" s="44" t="s">
        <v>727</v>
      </c>
      <c r="P130" s="42" t="s">
        <v>258</v>
      </c>
      <c r="Q130" s="42" t="s">
        <v>728</v>
      </c>
      <c r="R130" s="44" t="s">
        <v>72</v>
      </c>
      <c r="S130" s="45">
        <v>45292</v>
      </c>
      <c r="T130" s="45">
        <v>45641</v>
      </c>
      <c r="U130" s="50" t="s">
        <v>199</v>
      </c>
      <c r="V130" s="26"/>
      <c r="W130" s="42"/>
      <c r="X130" s="46">
        <v>1</v>
      </c>
      <c r="Y130" s="42" t="s">
        <v>374</v>
      </c>
      <c r="Z130" s="42" t="s">
        <v>199</v>
      </c>
      <c r="AA130" s="42" t="s">
        <v>199</v>
      </c>
      <c r="AB130" s="42" t="s">
        <v>199</v>
      </c>
      <c r="AC130" s="42" t="s">
        <v>199</v>
      </c>
      <c r="AD130" s="42" t="s">
        <v>209</v>
      </c>
      <c r="AE130" s="42" t="s">
        <v>199</v>
      </c>
      <c r="AF130" s="42" t="s">
        <v>199</v>
      </c>
      <c r="AG130" s="42" t="s">
        <v>199</v>
      </c>
      <c r="AH130" s="42" t="s">
        <v>199</v>
      </c>
      <c r="AI130" s="42" t="s">
        <v>199</v>
      </c>
      <c r="AJ130" s="42" t="s">
        <v>199</v>
      </c>
      <c r="AK130" s="42" t="s">
        <v>199</v>
      </c>
      <c r="AL130" s="44" t="s">
        <v>261</v>
      </c>
    </row>
    <row r="131" spans="2:38" s="212" customFormat="1" ht="128.25" hidden="1" x14ac:dyDescent="0.2">
      <c r="B131" s="54" t="s">
        <v>453</v>
      </c>
      <c r="C131" s="55" t="s">
        <v>454</v>
      </c>
      <c r="D131" s="51" t="s">
        <v>704</v>
      </c>
      <c r="E131" s="42" t="s">
        <v>705</v>
      </c>
      <c r="F131" s="51" t="s">
        <v>705</v>
      </c>
      <c r="G131" s="51"/>
      <c r="H131" s="51" t="s">
        <v>552</v>
      </c>
      <c r="I131" s="51" t="s">
        <v>199</v>
      </c>
      <c r="J131" s="42" t="s">
        <v>199</v>
      </c>
      <c r="K131" s="42" t="s">
        <v>199</v>
      </c>
      <c r="L131" s="42" t="s">
        <v>199</v>
      </c>
      <c r="M131" s="42" t="s">
        <v>729</v>
      </c>
      <c r="N131" s="42" t="s">
        <v>730</v>
      </c>
      <c r="O131" s="44" t="s">
        <v>731</v>
      </c>
      <c r="P131" s="42" t="s">
        <v>347</v>
      </c>
      <c r="Q131" s="51" t="s">
        <v>396</v>
      </c>
      <c r="R131" s="42" t="s">
        <v>84</v>
      </c>
      <c r="S131" s="45">
        <v>45324</v>
      </c>
      <c r="T131" s="45">
        <v>45626</v>
      </c>
      <c r="U131" s="45" t="s">
        <v>281</v>
      </c>
      <c r="V131" s="25" t="s">
        <v>206</v>
      </c>
      <c r="W131" s="44" t="s">
        <v>206</v>
      </c>
      <c r="X131" s="46">
        <v>1</v>
      </c>
      <c r="Y131" s="42" t="s">
        <v>400</v>
      </c>
      <c r="Z131" s="42" t="s">
        <v>401</v>
      </c>
      <c r="AA131" s="42" t="s">
        <v>374</v>
      </c>
      <c r="AB131" s="42" t="s">
        <v>199</v>
      </c>
      <c r="AC131" s="44" t="s">
        <v>199</v>
      </c>
      <c r="AD131" s="42" t="s">
        <v>364</v>
      </c>
      <c r="AE131" s="42" t="s">
        <v>199</v>
      </c>
      <c r="AF131" s="42" t="s">
        <v>199</v>
      </c>
      <c r="AG131" s="42" t="s">
        <v>199</v>
      </c>
      <c r="AH131" s="42" t="s">
        <v>199</v>
      </c>
      <c r="AI131" s="42" t="s">
        <v>199</v>
      </c>
      <c r="AJ131" s="42" t="s">
        <v>365</v>
      </c>
      <c r="AK131" s="42" t="s">
        <v>366</v>
      </c>
      <c r="AL131" s="42" t="s">
        <v>418</v>
      </c>
    </row>
    <row r="132" spans="2:38" s="212" customFormat="1" ht="128.25" hidden="1" x14ac:dyDescent="0.2">
      <c r="B132" s="42" t="s">
        <v>453</v>
      </c>
      <c r="C132" s="43" t="s">
        <v>454</v>
      </c>
      <c r="D132" s="42" t="s">
        <v>704</v>
      </c>
      <c r="E132" s="42" t="s">
        <v>705</v>
      </c>
      <c r="F132" s="42" t="s">
        <v>705</v>
      </c>
      <c r="G132" s="42"/>
      <c r="H132" s="42" t="s">
        <v>552</v>
      </c>
      <c r="I132" s="42" t="s">
        <v>199</v>
      </c>
      <c r="J132" s="42" t="s">
        <v>199</v>
      </c>
      <c r="K132" s="42" t="s">
        <v>199</v>
      </c>
      <c r="L132" s="42" t="s">
        <v>199</v>
      </c>
      <c r="M132" s="42" t="s">
        <v>732</v>
      </c>
      <c r="N132" s="42" t="s">
        <v>733</v>
      </c>
      <c r="O132" s="44" t="s">
        <v>734</v>
      </c>
      <c r="P132" s="42" t="s">
        <v>608</v>
      </c>
      <c r="Q132" s="42" t="s">
        <v>609</v>
      </c>
      <c r="R132" s="42" t="s">
        <v>0</v>
      </c>
      <c r="S132" s="50">
        <v>45292</v>
      </c>
      <c r="T132" s="50">
        <v>45641</v>
      </c>
      <c r="U132" s="50" t="s">
        <v>512</v>
      </c>
      <c r="V132" s="26"/>
      <c r="W132" s="42"/>
      <c r="X132" s="44">
        <v>60</v>
      </c>
      <c r="Y132" s="42" t="s">
        <v>476</v>
      </c>
      <c r="Z132" s="42" t="s">
        <v>374</v>
      </c>
      <c r="AA132" s="42" t="s">
        <v>199</v>
      </c>
      <c r="AB132" s="42" t="s">
        <v>199</v>
      </c>
      <c r="AC132" s="42" t="s">
        <v>199</v>
      </c>
      <c r="AD132" s="42" t="s">
        <v>620</v>
      </c>
      <c r="AE132" s="42" t="s">
        <v>513</v>
      </c>
      <c r="AF132" s="42" t="s">
        <v>487</v>
      </c>
      <c r="AG132" s="42" t="s">
        <v>199</v>
      </c>
      <c r="AH132" s="42" t="s">
        <v>199</v>
      </c>
      <c r="AI132" s="42" t="s">
        <v>199</v>
      </c>
      <c r="AJ132" s="42" t="s">
        <v>199</v>
      </c>
      <c r="AK132" s="42" t="s">
        <v>199</v>
      </c>
      <c r="AL132" s="42" t="s">
        <v>610</v>
      </c>
    </row>
    <row r="133" spans="2:38" s="212" customFormat="1" ht="128.25" hidden="1" x14ac:dyDescent="0.2">
      <c r="B133" s="42" t="s">
        <v>453</v>
      </c>
      <c r="C133" s="43" t="s">
        <v>454</v>
      </c>
      <c r="D133" s="42" t="s">
        <v>704</v>
      </c>
      <c r="E133" s="42" t="s">
        <v>705</v>
      </c>
      <c r="F133" s="42" t="s">
        <v>705</v>
      </c>
      <c r="G133" s="42"/>
      <c r="H133" s="42" t="s">
        <v>552</v>
      </c>
      <c r="I133" s="42" t="s">
        <v>199</v>
      </c>
      <c r="J133" s="42" t="s">
        <v>199</v>
      </c>
      <c r="K133" s="42" t="s">
        <v>199</v>
      </c>
      <c r="L133" s="42" t="s">
        <v>199</v>
      </c>
      <c r="M133" s="42" t="s">
        <v>735</v>
      </c>
      <c r="N133" s="42" t="s">
        <v>736</v>
      </c>
      <c r="O133" s="44" t="s">
        <v>737</v>
      </c>
      <c r="P133" s="42" t="s">
        <v>608</v>
      </c>
      <c r="Q133" s="42" t="s">
        <v>609</v>
      </c>
      <c r="R133" s="42" t="s">
        <v>0</v>
      </c>
      <c r="S133" s="50">
        <v>45292</v>
      </c>
      <c r="T133" s="50">
        <v>45641</v>
      </c>
      <c r="U133" s="50" t="s">
        <v>512</v>
      </c>
      <c r="V133" s="26"/>
      <c r="W133" s="42"/>
      <c r="X133" s="44">
        <v>40</v>
      </c>
      <c r="Y133" s="42" t="s">
        <v>476</v>
      </c>
      <c r="Z133" s="42" t="s">
        <v>374</v>
      </c>
      <c r="AA133" s="42" t="s">
        <v>199</v>
      </c>
      <c r="AB133" s="42" t="s">
        <v>199</v>
      </c>
      <c r="AC133" s="42" t="s">
        <v>199</v>
      </c>
      <c r="AD133" s="42" t="s">
        <v>620</v>
      </c>
      <c r="AE133" s="42" t="s">
        <v>513</v>
      </c>
      <c r="AF133" s="42" t="s">
        <v>487</v>
      </c>
      <c r="AG133" s="42" t="s">
        <v>199</v>
      </c>
      <c r="AH133" s="42" t="s">
        <v>199</v>
      </c>
      <c r="AI133" s="42" t="s">
        <v>199</v>
      </c>
      <c r="AJ133" s="42" t="s">
        <v>199</v>
      </c>
      <c r="AK133" s="42" t="s">
        <v>199</v>
      </c>
      <c r="AL133" s="42" t="s">
        <v>610</v>
      </c>
    </row>
    <row r="134" spans="2:38" s="212" customFormat="1" ht="128.25" x14ac:dyDescent="0.2">
      <c r="B134" s="42" t="s">
        <v>453</v>
      </c>
      <c r="C134" s="43" t="s">
        <v>454</v>
      </c>
      <c r="D134" s="42" t="s">
        <v>704</v>
      </c>
      <c r="E134" s="42" t="s">
        <v>705</v>
      </c>
      <c r="F134" s="42" t="s">
        <v>705</v>
      </c>
      <c r="G134" s="42"/>
      <c r="H134" s="42" t="s">
        <v>552</v>
      </c>
      <c r="I134" s="42" t="s">
        <v>199</v>
      </c>
      <c r="J134" s="42" t="s">
        <v>199</v>
      </c>
      <c r="K134" s="42" t="s">
        <v>199</v>
      </c>
      <c r="L134" s="42" t="s">
        <v>199</v>
      </c>
      <c r="M134" s="59" t="s">
        <v>738</v>
      </c>
      <c r="N134" s="42" t="s">
        <v>739</v>
      </c>
      <c r="O134" s="44" t="s">
        <v>740</v>
      </c>
      <c r="P134" s="42" t="s">
        <v>661</v>
      </c>
      <c r="Q134" s="42" t="s">
        <v>662</v>
      </c>
      <c r="R134" s="42" t="s">
        <v>0</v>
      </c>
      <c r="S134" s="45">
        <v>45292</v>
      </c>
      <c r="T134" s="45">
        <v>45473</v>
      </c>
      <c r="U134" s="45" t="s">
        <v>0</v>
      </c>
      <c r="V134" s="210">
        <v>778694968.5</v>
      </c>
      <c r="W134" s="223" t="s">
        <v>741</v>
      </c>
      <c r="X134" s="42">
        <v>40</v>
      </c>
      <c r="Y134" s="42" t="s">
        <v>449</v>
      </c>
      <c r="Z134" s="42" t="s">
        <v>208</v>
      </c>
      <c r="AA134" s="42" t="s">
        <v>374</v>
      </c>
      <c r="AB134" s="42" t="s">
        <v>199</v>
      </c>
      <c r="AC134" s="42" t="s">
        <v>199</v>
      </c>
      <c r="AD134" s="42" t="s">
        <v>209</v>
      </c>
      <c r="AE134" s="42" t="s">
        <v>199</v>
      </c>
      <c r="AF134" s="42" t="s">
        <v>199</v>
      </c>
      <c r="AG134" s="42" t="s">
        <v>199</v>
      </c>
      <c r="AH134" s="42" t="s">
        <v>199</v>
      </c>
      <c r="AI134" s="42" t="s">
        <v>199</v>
      </c>
      <c r="AJ134" s="42" t="s">
        <v>199</v>
      </c>
      <c r="AK134" s="42" t="s">
        <v>199</v>
      </c>
      <c r="AL134" s="42" t="s">
        <v>663</v>
      </c>
    </row>
    <row r="135" spans="2:38" s="212" customFormat="1" ht="128.25" x14ac:dyDescent="0.2">
      <c r="B135" s="42" t="s">
        <v>453</v>
      </c>
      <c r="C135" s="43" t="s">
        <v>454</v>
      </c>
      <c r="D135" s="42" t="s">
        <v>704</v>
      </c>
      <c r="E135" s="42" t="s">
        <v>705</v>
      </c>
      <c r="F135" s="42" t="s">
        <v>705</v>
      </c>
      <c r="G135" s="42"/>
      <c r="H135" s="42" t="s">
        <v>552</v>
      </c>
      <c r="I135" s="42" t="s">
        <v>199</v>
      </c>
      <c r="J135" s="42" t="s">
        <v>199</v>
      </c>
      <c r="K135" s="42" t="s">
        <v>199</v>
      </c>
      <c r="L135" s="42" t="s">
        <v>199</v>
      </c>
      <c r="M135" s="59" t="s">
        <v>742</v>
      </c>
      <c r="N135" s="42" t="s">
        <v>743</v>
      </c>
      <c r="O135" s="44" t="s">
        <v>744</v>
      </c>
      <c r="P135" s="42" t="s">
        <v>661</v>
      </c>
      <c r="Q135" s="42" t="s">
        <v>662</v>
      </c>
      <c r="R135" s="42" t="s">
        <v>0</v>
      </c>
      <c r="S135" s="45">
        <v>45505</v>
      </c>
      <c r="T135" s="45">
        <v>45641</v>
      </c>
      <c r="U135" s="45" t="s">
        <v>0</v>
      </c>
      <c r="V135" s="26">
        <v>0</v>
      </c>
      <c r="W135" s="26" t="s">
        <v>745</v>
      </c>
      <c r="X135" s="42">
        <v>10</v>
      </c>
      <c r="Y135" s="42" t="s">
        <v>449</v>
      </c>
      <c r="Z135" s="42" t="s">
        <v>208</v>
      </c>
      <c r="AA135" s="42" t="s">
        <v>374</v>
      </c>
      <c r="AB135" s="42" t="s">
        <v>199</v>
      </c>
      <c r="AC135" s="42" t="s">
        <v>199</v>
      </c>
      <c r="AD135" s="42" t="s">
        <v>487</v>
      </c>
      <c r="AE135" s="42" t="s">
        <v>199</v>
      </c>
      <c r="AF135" s="42" t="s">
        <v>199</v>
      </c>
      <c r="AG135" s="42" t="s">
        <v>199</v>
      </c>
      <c r="AH135" s="42" t="s">
        <v>199</v>
      </c>
      <c r="AI135" s="42" t="s">
        <v>199</v>
      </c>
      <c r="AJ135" s="42" t="s">
        <v>199</v>
      </c>
      <c r="AK135" s="42" t="s">
        <v>199</v>
      </c>
      <c r="AL135" s="42" t="s">
        <v>663</v>
      </c>
    </row>
    <row r="136" spans="2:38" s="212" customFormat="1" ht="128.25" x14ac:dyDescent="0.2">
      <c r="B136" s="42" t="s">
        <v>453</v>
      </c>
      <c r="C136" s="43" t="s">
        <v>454</v>
      </c>
      <c r="D136" s="42" t="s">
        <v>704</v>
      </c>
      <c r="E136" s="42" t="s">
        <v>705</v>
      </c>
      <c r="F136" s="42" t="s">
        <v>705</v>
      </c>
      <c r="G136" s="42"/>
      <c r="H136" s="42" t="s">
        <v>552</v>
      </c>
      <c r="I136" s="42" t="s">
        <v>199</v>
      </c>
      <c r="J136" s="42" t="s">
        <v>199</v>
      </c>
      <c r="K136" s="42" t="s">
        <v>199</v>
      </c>
      <c r="L136" s="42" t="s">
        <v>199</v>
      </c>
      <c r="M136" s="59" t="s">
        <v>746</v>
      </c>
      <c r="N136" s="42" t="s">
        <v>747</v>
      </c>
      <c r="O136" s="44" t="s">
        <v>748</v>
      </c>
      <c r="P136" s="42" t="s">
        <v>661</v>
      </c>
      <c r="Q136" s="42" t="s">
        <v>662</v>
      </c>
      <c r="R136" s="42" t="s">
        <v>0</v>
      </c>
      <c r="S136" s="45">
        <v>45292</v>
      </c>
      <c r="T136" s="45">
        <v>45473</v>
      </c>
      <c r="U136" s="45" t="s">
        <v>0</v>
      </c>
      <c r="V136" s="224">
        <v>7443893</v>
      </c>
      <c r="W136" s="223">
        <v>247</v>
      </c>
      <c r="X136" s="42">
        <v>30</v>
      </c>
      <c r="Y136" s="42" t="s">
        <v>449</v>
      </c>
      <c r="Z136" s="42" t="s">
        <v>208</v>
      </c>
      <c r="AA136" s="42" t="s">
        <v>374</v>
      </c>
      <c r="AB136" s="42" t="s">
        <v>199</v>
      </c>
      <c r="AC136" s="42" t="s">
        <v>199</v>
      </c>
      <c r="AD136" s="42" t="s">
        <v>487</v>
      </c>
      <c r="AE136" s="42" t="s">
        <v>199</v>
      </c>
      <c r="AF136" s="42" t="s">
        <v>199</v>
      </c>
      <c r="AG136" s="42" t="s">
        <v>199</v>
      </c>
      <c r="AH136" s="42" t="s">
        <v>199</v>
      </c>
      <c r="AI136" s="42" t="s">
        <v>199</v>
      </c>
      <c r="AJ136" s="42" t="s">
        <v>199</v>
      </c>
      <c r="AK136" s="42" t="s">
        <v>199</v>
      </c>
      <c r="AL136" s="42" t="s">
        <v>663</v>
      </c>
    </row>
    <row r="137" spans="2:38" s="212" customFormat="1" ht="128.25" x14ac:dyDescent="0.2">
      <c r="B137" s="42" t="s">
        <v>453</v>
      </c>
      <c r="C137" s="43" t="s">
        <v>454</v>
      </c>
      <c r="D137" s="42" t="s">
        <v>704</v>
      </c>
      <c r="E137" s="42" t="s">
        <v>705</v>
      </c>
      <c r="F137" s="42" t="s">
        <v>705</v>
      </c>
      <c r="G137" s="42"/>
      <c r="H137" s="42" t="s">
        <v>552</v>
      </c>
      <c r="I137" s="42" t="s">
        <v>199</v>
      </c>
      <c r="J137" s="42" t="s">
        <v>199</v>
      </c>
      <c r="K137" s="42" t="s">
        <v>199</v>
      </c>
      <c r="L137" s="42" t="s">
        <v>199</v>
      </c>
      <c r="M137" s="59" t="s">
        <v>749</v>
      </c>
      <c r="N137" s="42" t="s">
        <v>750</v>
      </c>
      <c r="O137" s="44" t="s">
        <v>751</v>
      </c>
      <c r="P137" s="42" t="s">
        <v>661</v>
      </c>
      <c r="Q137" s="42" t="s">
        <v>662</v>
      </c>
      <c r="R137" s="42" t="s">
        <v>0</v>
      </c>
      <c r="S137" s="45">
        <v>45474</v>
      </c>
      <c r="T137" s="45">
        <v>45641</v>
      </c>
      <c r="U137" s="45" t="s">
        <v>0</v>
      </c>
      <c r="V137" s="26">
        <v>22331679</v>
      </c>
      <c r="W137" s="223" t="s">
        <v>752</v>
      </c>
      <c r="X137" s="42">
        <v>10</v>
      </c>
      <c r="Y137" s="42" t="s">
        <v>449</v>
      </c>
      <c r="Z137" s="42" t="s">
        <v>208</v>
      </c>
      <c r="AA137" s="42" t="s">
        <v>374</v>
      </c>
      <c r="AB137" s="42" t="s">
        <v>199</v>
      </c>
      <c r="AC137" s="42" t="s">
        <v>199</v>
      </c>
      <c r="AD137" s="42" t="s">
        <v>487</v>
      </c>
      <c r="AE137" s="42" t="s">
        <v>199</v>
      </c>
      <c r="AF137" s="42" t="s">
        <v>199</v>
      </c>
      <c r="AG137" s="42" t="s">
        <v>199</v>
      </c>
      <c r="AH137" s="42" t="s">
        <v>199</v>
      </c>
      <c r="AI137" s="42" t="s">
        <v>199</v>
      </c>
      <c r="AJ137" s="42" t="s">
        <v>199</v>
      </c>
      <c r="AK137" s="42" t="s">
        <v>199</v>
      </c>
      <c r="AL137" s="42" t="s">
        <v>663</v>
      </c>
    </row>
    <row r="138" spans="2:38" s="212" customFormat="1" ht="128.25" x14ac:dyDescent="0.2">
      <c r="B138" s="42" t="s">
        <v>453</v>
      </c>
      <c r="C138" s="43" t="s">
        <v>454</v>
      </c>
      <c r="D138" s="42" t="s">
        <v>704</v>
      </c>
      <c r="E138" s="42" t="s">
        <v>705</v>
      </c>
      <c r="F138" s="42" t="s">
        <v>705</v>
      </c>
      <c r="G138" s="42"/>
      <c r="H138" s="42" t="s">
        <v>753</v>
      </c>
      <c r="I138" s="42" t="s">
        <v>199</v>
      </c>
      <c r="J138" s="42" t="s">
        <v>199</v>
      </c>
      <c r="K138" s="42" t="s">
        <v>199</v>
      </c>
      <c r="L138" s="42" t="s">
        <v>199</v>
      </c>
      <c r="M138" s="59" t="s">
        <v>754</v>
      </c>
      <c r="N138" s="59" t="s">
        <v>755</v>
      </c>
      <c r="O138" s="44" t="s">
        <v>756</v>
      </c>
      <c r="P138" s="42" t="s">
        <v>661</v>
      </c>
      <c r="Q138" s="42" t="s">
        <v>662</v>
      </c>
      <c r="R138" s="42" t="s">
        <v>0</v>
      </c>
      <c r="S138" s="45">
        <v>45473</v>
      </c>
      <c r="T138" s="45">
        <v>45641</v>
      </c>
      <c r="U138" s="45" t="s">
        <v>512</v>
      </c>
      <c r="V138" s="224">
        <v>3722000</v>
      </c>
      <c r="W138" s="223">
        <v>247</v>
      </c>
      <c r="X138" s="42">
        <v>50</v>
      </c>
      <c r="Y138" s="42" t="s">
        <v>449</v>
      </c>
      <c r="Z138" s="42" t="s">
        <v>208</v>
      </c>
      <c r="AA138" s="42" t="s">
        <v>354</v>
      </c>
      <c r="AB138" s="42" t="s">
        <v>374</v>
      </c>
      <c r="AC138" s="42" t="s">
        <v>199</v>
      </c>
      <c r="AD138" s="42" t="s">
        <v>487</v>
      </c>
      <c r="AE138" s="42" t="s">
        <v>199</v>
      </c>
      <c r="AF138" s="42" t="s">
        <v>199</v>
      </c>
      <c r="AG138" s="42" t="s">
        <v>199</v>
      </c>
      <c r="AH138" s="42" t="s">
        <v>199</v>
      </c>
      <c r="AI138" s="42" t="s">
        <v>199</v>
      </c>
      <c r="AJ138" s="42" t="s">
        <v>199</v>
      </c>
      <c r="AK138" s="42" t="s">
        <v>199</v>
      </c>
      <c r="AL138" s="42" t="s">
        <v>663</v>
      </c>
    </row>
    <row r="139" spans="2:38" s="212" customFormat="1" ht="128.25" x14ac:dyDescent="0.2">
      <c r="B139" s="42" t="s">
        <v>453</v>
      </c>
      <c r="C139" s="43" t="s">
        <v>454</v>
      </c>
      <c r="D139" s="42" t="s">
        <v>704</v>
      </c>
      <c r="E139" s="42" t="s">
        <v>705</v>
      </c>
      <c r="F139" s="42" t="s">
        <v>705</v>
      </c>
      <c r="G139" s="42"/>
      <c r="H139" s="42" t="s">
        <v>753</v>
      </c>
      <c r="I139" s="42" t="s">
        <v>199</v>
      </c>
      <c r="J139" s="42" t="s">
        <v>199</v>
      </c>
      <c r="K139" s="42" t="s">
        <v>199</v>
      </c>
      <c r="L139" s="42" t="s">
        <v>199</v>
      </c>
      <c r="M139" s="59" t="s">
        <v>757</v>
      </c>
      <c r="N139" s="59" t="s">
        <v>758</v>
      </c>
      <c r="O139" s="44" t="s">
        <v>759</v>
      </c>
      <c r="P139" s="42" t="s">
        <v>661</v>
      </c>
      <c r="Q139" s="42" t="s">
        <v>662</v>
      </c>
      <c r="R139" s="42" t="s">
        <v>0</v>
      </c>
      <c r="S139" s="45">
        <v>45292</v>
      </c>
      <c r="T139" s="45">
        <v>45641</v>
      </c>
      <c r="U139" s="45" t="s">
        <v>512</v>
      </c>
      <c r="V139" s="224">
        <v>3722000</v>
      </c>
      <c r="W139" s="223">
        <v>247</v>
      </c>
      <c r="X139" s="42">
        <v>50</v>
      </c>
      <c r="Y139" s="42" t="s">
        <v>449</v>
      </c>
      <c r="Z139" s="42" t="s">
        <v>208</v>
      </c>
      <c r="AA139" s="42" t="s">
        <v>374</v>
      </c>
      <c r="AB139" s="42" t="s">
        <v>476</v>
      </c>
      <c r="AC139" s="42" t="s">
        <v>199</v>
      </c>
      <c r="AD139" s="42" t="s">
        <v>513</v>
      </c>
      <c r="AE139" s="42" t="s">
        <v>199</v>
      </c>
      <c r="AF139" s="42" t="s">
        <v>199</v>
      </c>
      <c r="AG139" s="42" t="s">
        <v>199</v>
      </c>
      <c r="AH139" s="42" t="s">
        <v>199</v>
      </c>
      <c r="AI139" s="42" t="s">
        <v>199</v>
      </c>
      <c r="AJ139" s="42" t="s">
        <v>199</v>
      </c>
      <c r="AK139" s="42" t="s">
        <v>199</v>
      </c>
      <c r="AL139" s="42" t="s">
        <v>663</v>
      </c>
    </row>
    <row r="140" spans="2:38" s="212" customFormat="1" ht="128.25" hidden="1" x14ac:dyDescent="0.2">
      <c r="B140" s="42" t="s">
        <v>453</v>
      </c>
      <c r="C140" s="43" t="s">
        <v>454</v>
      </c>
      <c r="D140" s="42" t="s">
        <v>704</v>
      </c>
      <c r="E140" s="42" t="s">
        <v>705</v>
      </c>
      <c r="F140" s="42" t="s">
        <v>705</v>
      </c>
      <c r="G140" s="42"/>
      <c r="H140" s="42" t="s">
        <v>552</v>
      </c>
      <c r="I140" s="42" t="s">
        <v>199</v>
      </c>
      <c r="J140" s="42" t="s">
        <v>199</v>
      </c>
      <c r="K140" s="42" t="s">
        <v>199</v>
      </c>
      <c r="L140" s="42" t="s">
        <v>199</v>
      </c>
      <c r="M140" s="42" t="s">
        <v>760</v>
      </c>
      <c r="N140" s="42" t="s">
        <v>761</v>
      </c>
      <c r="O140" s="44" t="s">
        <v>762</v>
      </c>
      <c r="P140" s="64" t="s">
        <v>763</v>
      </c>
      <c r="Q140" s="64" t="s">
        <v>764</v>
      </c>
      <c r="R140" s="42" t="s">
        <v>199</v>
      </c>
      <c r="S140" s="45">
        <v>45292</v>
      </c>
      <c r="T140" s="45">
        <v>45473</v>
      </c>
      <c r="U140" s="45" t="s">
        <v>512</v>
      </c>
      <c r="V140" s="26"/>
      <c r="W140" s="42"/>
      <c r="X140" s="46">
        <v>0.5</v>
      </c>
      <c r="Y140" s="42" t="s">
        <v>208</v>
      </c>
      <c r="Z140" s="42" t="s">
        <v>374</v>
      </c>
      <c r="AA140" s="42" t="s">
        <v>400</v>
      </c>
      <c r="AB140" s="42" t="s">
        <v>199</v>
      </c>
      <c r="AC140" s="42" t="s">
        <v>199</v>
      </c>
      <c r="AD140" s="42" t="s">
        <v>364</v>
      </c>
      <c r="AE140" s="42" t="s">
        <v>513</v>
      </c>
      <c r="AF140" s="42" t="s">
        <v>199</v>
      </c>
      <c r="AG140" s="42" t="s">
        <v>199</v>
      </c>
      <c r="AH140" s="42" t="s">
        <v>199</v>
      </c>
      <c r="AI140" s="42" t="s">
        <v>199</v>
      </c>
      <c r="AJ140" s="42" t="s">
        <v>765</v>
      </c>
      <c r="AK140" s="42" t="s">
        <v>409</v>
      </c>
      <c r="AL140" s="42" t="s">
        <v>766</v>
      </c>
    </row>
    <row r="141" spans="2:38" s="212" customFormat="1" ht="128.25" hidden="1" x14ac:dyDescent="0.2">
      <c r="B141" s="42" t="s">
        <v>453</v>
      </c>
      <c r="C141" s="43" t="s">
        <v>454</v>
      </c>
      <c r="D141" s="42" t="s">
        <v>704</v>
      </c>
      <c r="E141" s="42" t="s">
        <v>705</v>
      </c>
      <c r="F141" s="42" t="s">
        <v>705</v>
      </c>
      <c r="G141" s="42"/>
      <c r="H141" s="42" t="s">
        <v>552</v>
      </c>
      <c r="I141" s="42" t="s">
        <v>199</v>
      </c>
      <c r="J141" s="42" t="s">
        <v>199</v>
      </c>
      <c r="K141" s="42" t="s">
        <v>199</v>
      </c>
      <c r="L141" s="42" t="s">
        <v>199</v>
      </c>
      <c r="M141" s="42" t="s">
        <v>767</v>
      </c>
      <c r="N141" s="42" t="s">
        <v>768</v>
      </c>
      <c r="O141" s="44" t="s">
        <v>762</v>
      </c>
      <c r="P141" s="64" t="s">
        <v>763</v>
      </c>
      <c r="Q141" s="64" t="s">
        <v>764</v>
      </c>
      <c r="R141" s="42" t="s">
        <v>199</v>
      </c>
      <c r="S141" s="45">
        <v>45474</v>
      </c>
      <c r="T141" s="45">
        <v>45657</v>
      </c>
      <c r="U141" s="45" t="s">
        <v>512</v>
      </c>
      <c r="V141" s="26"/>
      <c r="W141" s="42"/>
      <c r="X141" s="46">
        <v>0.5</v>
      </c>
      <c r="Y141" s="42" t="s">
        <v>208</v>
      </c>
      <c r="Z141" s="42" t="s">
        <v>374</v>
      </c>
      <c r="AA141" s="42" t="s">
        <v>400</v>
      </c>
      <c r="AB141" s="42" t="s">
        <v>199</v>
      </c>
      <c r="AC141" s="42" t="s">
        <v>199</v>
      </c>
      <c r="AD141" s="42" t="s">
        <v>364</v>
      </c>
      <c r="AE141" s="42" t="s">
        <v>513</v>
      </c>
      <c r="AF141" s="42" t="s">
        <v>199</v>
      </c>
      <c r="AG141" s="42" t="s">
        <v>199</v>
      </c>
      <c r="AH141" s="42" t="s">
        <v>199</v>
      </c>
      <c r="AI141" s="42" t="s">
        <v>199</v>
      </c>
      <c r="AJ141" s="42" t="s">
        <v>765</v>
      </c>
      <c r="AK141" s="42" t="s">
        <v>409</v>
      </c>
      <c r="AL141" s="42" t="s">
        <v>766</v>
      </c>
    </row>
    <row r="142" spans="2:38" s="212" customFormat="1" ht="128.25" hidden="1" x14ac:dyDescent="0.2">
      <c r="B142" s="42" t="s">
        <v>453</v>
      </c>
      <c r="C142" s="43" t="s">
        <v>454</v>
      </c>
      <c r="D142" s="42" t="s">
        <v>704</v>
      </c>
      <c r="E142" s="42" t="s">
        <v>705</v>
      </c>
      <c r="F142" s="42" t="s">
        <v>705</v>
      </c>
      <c r="G142" s="42"/>
      <c r="H142" s="42" t="s">
        <v>552</v>
      </c>
      <c r="I142" s="42" t="s">
        <v>199</v>
      </c>
      <c r="J142" s="42" t="s">
        <v>199</v>
      </c>
      <c r="K142" s="42" t="s">
        <v>199</v>
      </c>
      <c r="L142" s="42" t="s">
        <v>199</v>
      </c>
      <c r="M142" s="42" t="s">
        <v>769</v>
      </c>
      <c r="N142" s="42" t="s">
        <v>770</v>
      </c>
      <c r="O142" s="44" t="s">
        <v>771</v>
      </c>
      <c r="P142" s="42" t="s">
        <v>772</v>
      </c>
      <c r="Q142" s="42" t="s">
        <v>773</v>
      </c>
      <c r="R142" s="42" t="s">
        <v>0</v>
      </c>
      <c r="S142" s="45">
        <v>45292</v>
      </c>
      <c r="T142" s="45">
        <v>45412</v>
      </c>
      <c r="U142" s="45" t="s">
        <v>0</v>
      </c>
      <c r="V142" s="26"/>
      <c r="W142" s="42"/>
      <c r="X142" s="42">
        <v>30</v>
      </c>
      <c r="Y142" s="42" t="s">
        <v>247</v>
      </c>
      <c r="Z142" s="42" t="s">
        <v>245</v>
      </c>
      <c r="AA142" s="42" t="s">
        <v>374</v>
      </c>
      <c r="AB142" s="42" t="s">
        <v>199</v>
      </c>
      <c r="AC142" s="42" t="s">
        <v>199</v>
      </c>
      <c r="AD142" s="42" t="s">
        <v>209</v>
      </c>
      <c r="AE142" s="42" t="s">
        <v>199</v>
      </c>
      <c r="AF142" s="42" t="s">
        <v>199</v>
      </c>
      <c r="AG142" s="42" t="s">
        <v>199</v>
      </c>
      <c r="AH142" s="42" t="s">
        <v>199</v>
      </c>
      <c r="AI142" s="42" t="s">
        <v>199</v>
      </c>
      <c r="AJ142" s="42" t="s">
        <v>199</v>
      </c>
      <c r="AK142" s="42" t="s">
        <v>199</v>
      </c>
      <c r="AL142" s="42" t="s">
        <v>774</v>
      </c>
    </row>
    <row r="143" spans="2:38" s="212" customFormat="1" ht="128.25" hidden="1" x14ac:dyDescent="0.2">
      <c r="B143" s="42" t="s">
        <v>453</v>
      </c>
      <c r="C143" s="43" t="s">
        <v>454</v>
      </c>
      <c r="D143" s="42" t="s">
        <v>704</v>
      </c>
      <c r="E143" s="42" t="s">
        <v>705</v>
      </c>
      <c r="F143" s="42" t="s">
        <v>705</v>
      </c>
      <c r="G143" s="42"/>
      <c r="H143" s="42" t="s">
        <v>552</v>
      </c>
      <c r="I143" s="42" t="s">
        <v>199</v>
      </c>
      <c r="J143" s="42" t="s">
        <v>199</v>
      </c>
      <c r="K143" s="42" t="s">
        <v>199</v>
      </c>
      <c r="L143" s="42" t="s">
        <v>199</v>
      </c>
      <c r="M143" s="42" t="s">
        <v>775</v>
      </c>
      <c r="N143" s="42" t="s">
        <v>776</v>
      </c>
      <c r="O143" s="44" t="s">
        <v>777</v>
      </c>
      <c r="P143" s="42" t="s">
        <v>772</v>
      </c>
      <c r="Q143" s="42" t="s">
        <v>773</v>
      </c>
      <c r="R143" s="42" t="s">
        <v>0</v>
      </c>
      <c r="S143" s="45">
        <v>45292</v>
      </c>
      <c r="T143" s="45">
        <v>45503</v>
      </c>
      <c r="U143" s="45" t="s">
        <v>0</v>
      </c>
      <c r="V143" s="26"/>
      <c r="W143" s="42"/>
      <c r="X143" s="42">
        <v>30</v>
      </c>
      <c r="Y143" s="42" t="s">
        <v>247</v>
      </c>
      <c r="Z143" s="42" t="s">
        <v>245</v>
      </c>
      <c r="AA143" s="42" t="s">
        <v>374</v>
      </c>
      <c r="AB143" s="42" t="s">
        <v>199</v>
      </c>
      <c r="AC143" s="42" t="s">
        <v>199</v>
      </c>
      <c r="AD143" s="42" t="s">
        <v>209</v>
      </c>
      <c r="AE143" s="42" t="s">
        <v>199</v>
      </c>
      <c r="AF143" s="42" t="s">
        <v>199</v>
      </c>
      <c r="AG143" s="42" t="s">
        <v>199</v>
      </c>
      <c r="AH143" s="42" t="s">
        <v>199</v>
      </c>
      <c r="AI143" s="42" t="s">
        <v>199</v>
      </c>
      <c r="AJ143" s="42" t="s">
        <v>199</v>
      </c>
      <c r="AK143" s="42" t="s">
        <v>199</v>
      </c>
      <c r="AL143" s="42" t="s">
        <v>774</v>
      </c>
    </row>
    <row r="144" spans="2:38" s="212" customFormat="1" ht="128.25" hidden="1" x14ac:dyDescent="0.2">
      <c r="B144" s="42" t="s">
        <v>453</v>
      </c>
      <c r="C144" s="43" t="s">
        <v>454</v>
      </c>
      <c r="D144" s="42" t="s">
        <v>704</v>
      </c>
      <c r="E144" s="42" t="s">
        <v>705</v>
      </c>
      <c r="F144" s="42" t="s">
        <v>705</v>
      </c>
      <c r="G144" s="42"/>
      <c r="H144" s="42" t="s">
        <v>552</v>
      </c>
      <c r="I144" s="42" t="s">
        <v>199</v>
      </c>
      <c r="J144" s="42" t="s">
        <v>199</v>
      </c>
      <c r="K144" s="42" t="s">
        <v>199</v>
      </c>
      <c r="L144" s="42" t="s">
        <v>199</v>
      </c>
      <c r="M144" s="42" t="s">
        <v>778</v>
      </c>
      <c r="N144" s="42" t="s">
        <v>779</v>
      </c>
      <c r="O144" s="44" t="s">
        <v>780</v>
      </c>
      <c r="P144" s="42" t="s">
        <v>772</v>
      </c>
      <c r="Q144" s="42" t="s">
        <v>773</v>
      </c>
      <c r="R144" s="42" t="s">
        <v>0</v>
      </c>
      <c r="S144" s="45">
        <v>45292</v>
      </c>
      <c r="T144" s="45">
        <v>45641</v>
      </c>
      <c r="U144" s="45" t="s">
        <v>0</v>
      </c>
      <c r="V144" s="26"/>
      <c r="W144" s="42"/>
      <c r="X144" s="42">
        <v>40</v>
      </c>
      <c r="Y144" s="42" t="s">
        <v>247</v>
      </c>
      <c r="Z144" s="42" t="s">
        <v>245</v>
      </c>
      <c r="AA144" s="42" t="s">
        <v>374</v>
      </c>
      <c r="AB144" s="42" t="s">
        <v>199</v>
      </c>
      <c r="AC144" s="42" t="s">
        <v>199</v>
      </c>
      <c r="AD144" s="42" t="s">
        <v>209</v>
      </c>
      <c r="AE144" s="42" t="s">
        <v>199</v>
      </c>
      <c r="AF144" s="42" t="s">
        <v>199</v>
      </c>
      <c r="AG144" s="42" t="s">
        <v>199</v>
      </c>
      <c r="AH144" s="42" t="s">
        <v>199</v>
      </c>
      <c r="AI144" s="42" t="s">
        <v>199</v>
      </c>
      <c r="AJ144" s="42" t="s">
        <v>199</v>
      </c>
      <c r="AK144" s="42" t="s">
        <v>199</v>
      </c>
      <c r="AL144" s="42" t="s">
        <v>774</v>
      </c>
    </row>
    <row r="145" spans="2:38" s="212" customFormat="1" ht="128.25" hidden="1" x14ac:dyDescent="0.2">
      <c r="B145" s="42" t="s">
        <v>453</v>
      </c>
      <c r="C145" s="43" t="s">
        <v>454</v>
      </c>
      <c r="D145" s="42" t="s">
        <v>704</v>
      </c>
      <c r="E145" s="42" t="s">
        <v>705</v>
      </c>
      <c r="F145" s="42" t="s">
        <v>705</v>
      </c>
      <c r="G145" s="42"/>
      <c r="H145" s="42" t="s">
        <v>552</v>
      </c>
      <c r="I145" s="42" t="s">
        <v>199</v>
      </c>
      <c r="J145" s="42" t="s">
        <v>199</v>
      </c>
      <c r="K145" s="42" t="s">
        <v>199</v>
      </c>
      <c r="L145" s="42" t="s">
        <v>199</v>
      </c>
      <c r="M145" s="42" t="s">
        <v>781</v>
      </c>
      <c r="N145" s="42" t="s">
        <v>782</v>
      </c>
      <c r="O145" s="42" t="s">
        <v>783</v>
      </c>
      <c r="P145" s="42" t="s">
        <v>667</v>
      </c>
      <c r="Q145" s="42" t="s">
        <v>672</v>
      </c>
      <c r="R145" s="42" t="s">
        <v>99</v>
      </c>
      <c r="S145" s="45">
        <v>45292</v>
      </c>
      <c r="T145" s="45">
        <v>45641</v>
      </c>
      <c r="U145" s="45" t="s">
        <v>512</v>
      </c>
      <c r="V145" s="26"/>
      <c r="W145" s="42"/>
      <c r="X145" s="42">
        <v>50</v>
      </c>
      <c r="Y145" s="42" t="s">
        <v>374</v>
      </c>
      <c r="Z145" s="42" t="s">
        <v>199</v>
      </c>
      <c r="AA145" s="42" t="s">
        <v>199</v>
      </c>
      <c r="AB145" s="42" t="s">
        <v>199</v>
      </c>
      <c r="AC145" s="42" t="s">
        <v>199</v>
      </c>
      <c r="AD145" s="42" t="s">
        <v>513</v>
      </c>
      <c r="AE145" s="42" t="s">
        <v>487</v>
      </c>
      <c r="AF145" s="42" t="s">
        <v>199</v>
      </c>
      <c r="AG145" s="42" t="s">
        <v>199</v>
      </c>
      <c r="AH145" s="42" t="s">
        <v>199</v>
      </c>
      <c r="AI145" s="42" t="s">
        <v>199</v>
      </c>
      <c r="AJ145" s="42" t="s">
        <v>199</v>
      </c>
      <c r="AK145" s="42" t="s">
        <v>199</v>
      </c>
      <c r="AL145" s="42" t="s">
        <v>654</v>
      </c>
    </row>
    <row r="146" spans="2:38" s="212" customFormat="1" ht="156.75" hidden="1" x14ac:dyDescent="0.2">
      <c r="B146" s="42" t="s">
        <v>453</v>
      </c>
      <c r="C146" s="43" t="s">
        <v>454</v>
      </c>
      <c r="D146" s="42" t="s">
        <v>704</v>
      </c>
      <c r="E146" s="42" t="s">
        <v>705</v>
      </c>
      <c r="F146" s="42" t="s">
        <v>705</v>
      </c>
      <c r="G146" s="42"/>
      <c r="H146" s="42" t="s">
        <v>552</v>
      </c>
      <c r="I146" s="42" t="s">
        <v>199</v>
      </c>
      <c r="J146" s="42" t="s">
        <v>199</v>
      </c>
      <c r="K146" s="42" t="s">
        <v>199</v>
      </c>
      <c r="L146" s="42" t="s">
        <v>199</v>
      </c>
      <c r="M146" s="42" t="s">
        <v>784</v>
      </c>
      <c r="N146" s="42" t="s">
        <v>785</v>
      </c>
      <c r="O146" s="44" t="s">
        <v>786</v>
      </c>
      <c r="P146" s="42" t="s">
        <v>667</v>
      </c>
      <c r="Q146" s="42" t="s">
        <v>787</v>
      </c>
      <c r="R146" s="42" t="s">
        <v>99</v>
      </c>
      <c r="S146" s="45">
        <v>45292</v>
      </c>
      <c r="T146" s="45">
        <v>45641</v>
      </c>
      <c r="U146" s="45" t="s">
        <v>512</v>
      </c>
      <c r="V146" s="26"/>
      <c r="W146" s="42"/>
      <c r="X146" s="42">
        <v>30</v>
      </c>
      <c r="Y146" s="42" t="s">
        <v>374</v>
      </c>
      <c r="Z146" s="42" t="s">
        <v>199</v>
      </c>
      <c r="AA146" s="42" t="s">
        <v>199</v>
      </c>
      <c r="AB146" s="42" t="s">
        <v>199</v>
      </c>
      <c r="AC146" s="42" t="s">
        <v>199</v>
      </c>
      <c r="AD146" s="42" t="s">
        <v>487</v>
      </c>
      <c r="AE146" s="42" t="s">
        <v>199</v>
      </c>
      <c r="AF146" s="42" t="s">
        <v>199</v>
      </c>
      <c r="AG146" s="42" t="s">
        <v>199</v>
      </c>
      <c r="AH146" s="42" t="s">
        <v>199</v>
      </c>
      <c r="AI146" s="42" t="s">
        <v>199</v>
      </c>
      <c r="AJ146" s="42" t="s">
        <v>199</v>
      </c>
      <c r="AK146" s="42" t="s">
        <v>199</v>
      </c>
      <c r="AL146" s="42" t="s">
        <v>654</v>
      </c>
    </row>
    <row r="147" spans="2:38" s="212" customFormat="1" ht="128.25" hidden="1" x14ac:dyDescent="0.2">
      <c r="B147" s="42" t="s">
        <v>453</v>
      </c>
      <c r="C147" s="43" t="s">
        <v>454</v>
      </c>
      <c r="D147" s="42" t="s">
        <v>704</v>
      </c>
      <c r="E147" s="42" t="s">
        <v>705</v>
      </c>
      <c r="F147" s="42" t="s">
        <v>705</v>
      </c>
      <c r="G147" s="42"/>
      <c r="H147" s="42" t="s">
        <v>552</v>
      </c>
      <c r="I147" s="42" t="s">
        <v>199</v>
      </c>
      <c r="J147" s="42" t="s">
        <v>199</v>
      </c>
      <c r="K147" s="42" t="s">
        <v>199</v>
      </c>
      <c r="L147" s="42" t="s">
        <v>199</v>
      </c>
      <c r="M147" s="42" t="s">
        <v>788</v>
      </c>
      <c r="N147" s="42" t="s">
        <v>789</v>
      </c>
      <c r="O147" s="42" t="s">
        <v>790</v>
      </c>
      <c r="P147" s="42" t="s">
        <v>667</v>
      </c>
      <c r="Q147" s="42" t="s">
        <v>791</v>
      </c>
      <c r="R147" s="42" t="s">
        <v>99</v>
      </c>
      <c r="S147" s="45">
        <v>45292</v>
      </c>
      <c r="T147" s="45">
        <v>45641</v>
      </c>
      <c r="U147" s="45" t="s">
        <v>512</v>
      </c>
      <c r="V147" s="26"/>
      <c r="W147" s="42"/>
      <c r="X147" s="42">
        <v>20</v>
      </c>
      <c r="Y147" s="42" t="s">
        <v>374</v>
      </c>
      <c r="Z147" s="42" t="s">
        <v>199</v>
      </c>
      <c r="AA147" s="42" t="s">
        <v>199</v>
      </c>
      <c r="AB147" s="42" t="s">
        <v>199</v>
      </c>
      <c r="AC147" s="42" t="s">
        <v>199</v>
      </c>
      <c r="AD147" s="42" t="s">
        <v>487</v>
      </c>
      <c r="AE147" s="42" t="s">
        <v>199</v>
      </c>
      <c r="AF147" s="42" t="s">
        <v>199</v>
      </c>
      <c r="AG147" s="42" t="s">
        <v>199</v>
      </c>
      <c r="AH147" s="42" t="s">
        <v>199</v>
      </c>
      <c r="AI147" s="42" t="s">
        <v>199</v>
      </c>
      <c r="AJ147" s="42" t="s">
        <v>199</v>
      </c>
      <c r="AK147" s="42" t="s">
        <v>199</v>
      </c>
      <c r="AL147" s="42" t="s">
        <v>654</v>
      </c>
    </row>
    <row r="148" spans="2:38" s="212" customFormat="1" ht="128.25" hidden="1" x14ac:dyDescent="0.2">
      <c r="B148" s="42" t="s">
        <v>453</v>
      </c>
      <c r="C148" s="43" t="s">
        <v>454</v>
      </c>
      <c r="D148" s="42" t="s">
        <v>704</v>
      </c>
      <c r="E148" s="42" t="s">
        <v>705</v>
      </c>
      <c r="F148" s="42" t="s">
        <v>705</v>
      </c>
      <c r="G148" s="42"/>
      <c r="H148" s="42" t="s">
        <v>552</v>
      </c>
      <c r="I148" s="42" t="s">
        <v>199</v>
      </c>
      <c r="J148" s="42" t="s">
        <v>199</v>
      </c>
      <c r="K148" s="42" t="s">
        <v>199</v>
      </c>
      <c r="L148" s="42" t="s">
        <v>199</v>
      </c>
      <c r="M148" s="42" t="s">
        <v>792</v>
      </c>
      <c r="N148" s="42" t="s">
        <v>793</v>
      </c>
      <c r="O148" s="44" t="s">
        <v>794</v>
      </c>
      <c r="P148" s="44" t="s">
        <v>486</v>
      </c>
      <c r="Q148" s="42"/>
      <c r="R148" s="42" t="s">
        <v>99</v>
      </c>
      <c r="S148" s="45">
        <v>45323</v>
      </c>
      <c r="T148" s="45">
        <v>45412</v>
      </c>
      <c r="U148" s="45" t="s">
        <v>99</v>
      </c>
      <c r="V148" s="26"/>
      <c r="W148" s="42"/>
      <c r="X148" s="42"/>
      <c r="Y148" s="42" t="s">
        <v>207</v>
      </c>
      <c r="Z148" s="42" t="s">
        <v>208</v>
      </c>
      <c r="AA148" s="42" t="s">
        <v>374</v>
      </c>
      <c r="AB148" s="42" t="s">
        <v>400</v>
      </c>
      <c r="AC148" s="42" t="s">
        <v>199</v>
      </c>
      <c r="AD148" s="42" t="s">
        <v>364</v>
      </c>
      <c r="AE148" s="42" t="s">
        <v>487</v>
      </c>
      <c r="AF148" s="42" t="s">
        <v>199</v>
      </c>
      <c r="AG148" s="42" t="s">
        <v>199</v>
      </c>
      <c r="AH148" s="42" t="s">
        <v>199</v>
      </c>
      <c r="AI148" s="42" t="s">
        <v>199</v>
      </c>
      <c r="AJ148" s="42" t="s">
        <v>402</v>
      </c>
      <c r="AK148" s="42" t="s">
        <v>694</v>
      </c>
      <c r="AL148" s="42" t="s">
        <v>654</v>
      </c>
    </row>
    <row r="149" spans="2:38" s="212" customFormat="1" ht="128.25" hidden="1" x14ac:dyDescent="0.2">
      <c r="B149" s="42" t="s">
        <v>453</v>
      </c>
      <c r="C149" s="43" t="s">
        <v>454</v>
      </c>
      <c r="D149" s="42" t="s">
        <v>704</v>
      </c>
      <c r="E149" s="42" t="s">
        <v>705</v>
      </c>
      <c r="F149" s="42" t="s">
        <v>705</v>
      </c>
      <c r="G149" s="42"/>
      <c r="H149" s="42" t="s">
        <v>552</v>
      </c>
      <c r="I149" s="42" t="s">
        <v>199</v>
      </c>
      <c r="J149" s="42" t="s">
        <v>199</v>
      </c>
      <c r="K149" s="42" t="s">
        <v>199</v>
      </c>
      <c r="L149" s="42" t="s">
        <v>199</v>
      </c>
      <c r="M149" s="42" t="s">
        <v>795</v>
      </c>
      <c r="N149" s="42" t="s">
        <v>795</v>
      </c>
      <c r="O149" s="44" t="s">
        <v>796</v>
      </c>
      <c r="P149" s="58" t="s">
        <v>491</v>
      </c>
      <c r="Q149" s="42" t="s">
        <v>486</v>
      </c>
      <c r="R149" s="42" t="s">
        <v>99</v>
      </c>
      <c r="S149" s="45">
        <v>45413</v>
      </c>
      <c r="T149" s="45">
        <v>45443</v>
      </c>
      <c r="U149" s="45" t="s">
        <v>99</v>
      </c>
      <c r="V149" s="26"/>
      <c r="W149" s="42"/>
      <c r="X149" s="42"/>
      <c r="Y149" s="42" t="s">
        <v>207</v>
      </c>
      <c r="Z149" s="42" t="s">
        <v>208</v>
      </c>
      <c r="AA149" s="42" t="s">
        <v>374</v>
      </c>
      <c r="AB149" s="42" t="s">
        <v>400</v>
      </c>
      <c r="AC149" s="42" t="s">
        <v>199</v>
      </c>
      <c r="AD149" s="42" t="s">
        <v>364</v>
      </c>
      <c r="AE149" s="42" t="s">
        <v>487</v>
      </c>
      <c r="AF149" s="42" t="s">
        <v>199</v>
      </c>
      <c r="AG149" s="42" t="s">
        <v>199</v>
      </c>
      <c r="AH149" s="42" t="s">
        <v>199</v>
      </c>
      <c r="AI149" s="42" t="s">
        <v>199</v>
      </c>
      <c r="AJ149" s="42" t="s">
        <v>402</v>
      </c>
      <c r="AK149" s="42" t="s">
        <v>694</v>
      </c>
      <c r="AL149" s="42" t="s">
        <v>654</v>
      </c>
    </row>
    <row r="150" spans="2:38" s="212" customFormat="1" ht="128.25" hidden="1" x14ac:dyDescent="0.2">
      <c r="B150" s="42" t="s">
        <v>453</v>
      </c>
      <c r="C150" s="43" t="s">
        <v>454</v>
      </c>
      <c r="D150" s="42" t="s">
        <v>704</v>
      </c>
      <c r="E150" s="42" t="s">
        <v>705</v>
      </c>
      <c r="F150" s="42" t="s">
        <v>705</v>
      </c>
      <c r="G150" s="42"/>
      <c r="H150" s="42" t="s">
        <v>552</v>
      </c>
      <c r="I150" s="42" t="s">
        <v>199</v>
      </c>
      <c r="J150" s="42" t="s">
        <v>199</v>
      </c>
      <c r="K150" s="42" t="s">
        <v>199</v>
      </c>
      <c r="L150" s="42" t="s">
        <v>199</v>
      </c>
      <c r="M150" s="42" t="s">
        <v>797</v>
      </c>
      <c r="N150" s="42" t="s">
        <v>798</v>
      </c>
      <c r="O150" s="44" t="s">
        <v>485</v>
      </c>
      <c r="P150" s="42" t="s">
        <v>486</v>
      </c>
      <c r="Q150" s="42" t="s">
        <v>799</v>
      </c>
      <c r="R150" s="42" t="s">
        <v>99</v>
      </c>
      <c r="S150" s="45">
        <v>45352</v>
      </c>
      <c r="T150" s="45">
        <v>45397</v>
      </c>
      <c r="U150" s="45" t="s">
        <v>512</v>
      </c>
      <c r="V150" s="26"/>
      <c r="W150" s="42"/>
      <c r="X150" s="42"/>
      <c r="Y150" s="42" t="s">
        <v>207</v>
      </c>
      <c r="Z150" s="42" t="s">
        <v>208</v>
      </c>
      <c r="AA150" s="42" t="s">
        <v>374</v>
      </c>
      <c r="AB150" s="42" t="s">
        <v>199</v>
      </c>
      <c r="AC150" s="42" t="s">
        <v>199</v>
      </c>
      <c r="AD150" s="42" t="s">
        <v>487</v>
      </c>
      <c r="AE150" s="42" t="s">
        <v>199</v>
      </c>
      <c r="AF150" s="42" t="s">
        <v>199</v>
      </c>
      <c r="AG150" s="42" t="s">
        <v>199</v>
      </c>
      <c r="AH150" s="42" t="s">
        <v>199</v>
      </c>
      <c r="AI150" s="42" t="s">
        <v>199</v>
      </c>
      <c r="AJ150" s="42" t="s">
        <v>199</v>
      </c>
      <c r="AK150" s="42" t="s">
        <v>199</v>
      </c>
      <c r="AL150" s="42" t="s">
        <v>654</v>
      </c>
    </row>
    <row r="151" spans="2:38" s="212" customFormat="1" ht="128.25" hidden="1" x14ac:dyDescent="0.2">
      <c r="B151" s="42" t="s">
        <v>453</v>
      </c>
      <c r="C151" s="43" t="s">
        <v>454</v>
      </c>
      <c r="D151" s="42" t="s">
        <v>704</v>
      </c>
      <c r="E151" s="42" t="s">
        <v>705</v>
      </c>
      <c r="F151" s="42" t="s">
        <v>705</v>
      </c>
      <c r="G151" s="42"/>
      <c r="H151" s="42" t="s">
        <v>552</v>
      </c>
      <c r="I151" s="42" t="s">
        <v>199</v>
      </c>
      <c r="J151" s="42" t="s">
        <v>199</v>
      </c>
      <c r="K151" s="42" t="s">
        <v>199</v>
      </c>
      <c r="L151" s="42" t="s">
        <v>199</v>
      </c>
      <c r="M151" s="42" t="s">
        <v>800</v>
      </c>
      <c r="N151" s="42" t="s">
        <v>800</v>
      </c>
      <c r="O151" s="44" t="s">
        <v>490</v>
      </c>
      <c r="P151" s="42" t="s">
        <v>486</v>
      </c>
      <c r="Q151" s="42" t="s">
        <v>801</v>
      </c>
      <c r="R151" s="42" t="s">
        <v>99</v>
      </c>
      <c r="S151" s="45">
        <v>45398</v>
      </c>
      <c r="T151" s="45">
        <v>45077</v>
      </c>
      <c r="U151" s="45"/>
      <c r="V151" s="26"/>
      <c r="W151" s="42"/>
      <c r="X151" s="42"/>
      <c r="Y151" s="42" t="s">
        <v>207</v>
      </c>
      <c r="Z151" s="42" t="s">
        <v>208</v>
      </c>
      <c r="AA151" s="42" t="s">
        <v>374</v>
      </c>
      <c r="AB151" s="42" t="s">
        <v>199</v>
      </c>
      <c r="AC151" s="42" t="s">
        <v>199</v>
      </c>
      <c r="AD151" s="42" t="s">
        <v>487</v>
      </c>
      <c r="AE151" s="42" t="s">
        <v>199</v>
      </c>
      <c r="AF151" s="42" t="s">
        <v>199</v>
      </c>
      <c r="AG151" s="42" t="s">
        <v>199</v>
      </c>
      <c r="AH151" s="42" t="s">
        <v>199</v>
      </c>
      <c r="AI151" s="42" t="s">
        <v>199</v>
      </c>
      <c r="AJ151" s="42" t="s">
        <v>199</v>
      </c>
      <c r="AK151" s="42" t="s">
        <v>199</v>
      </c>
      <c r="AL151" s="42" t="s">
        <v>654</v>
      </c>
    </row>
    <row r="152" spans="2:38" s="212" customFormat="1" ht="128.25" hidden="1" x14ac:dyDescent="0.2">
      <c r="B152" s="42" t="s">
        <v>453</v>
      </c>
      <c r="C152" s="43" t="s">
        <v>454</v>
      </c>
      <c r="D152" s="42" t="s">
        <v>704</v>
      </c>
      <c r="E152" s="42" t="s">
        <v>705</v>
      </c>
      <c r="F152" s="42" t="s">
        <v>705</v>
      </c>
      <c r="G152" s="42"/>
      <c r="H152" s="42" t="s">
        <v>552</v>
      </c>
      <c r="I152" s="42" t="s">
        <v>199</v>
      </c>
      <c r="J152" s="42" t="s">
        <v>199</v>
      </c>
      <c r="K152" s="42" t="s">
        <v>199</v>
      </c>
      <c r="L152" s="42" t="s">
        <v>199</v>
      </c>
      <c r="M152" s="42" t="s">
        <v>802</v>
      </c>
      <c r="N152" s="42" t="s">
        <v>803</v>
      </c>
      <c r="O152" s="44" t="s">
        <v>804</v>
      </c>
      <c r="P152" s="42" t="s">
        <v>1517</v>
      </c>
      <c r="Q152" s="42" t="s">
        <v>806</v>
      </c>
      <c r="R152" s="42" t="s">
        <v>99</v>
      </c>
      <c r="S152" s="45">
        <v>45566</v>
      </c>
      <c r="T152" s="45">
        <v>45641</v>
      </c>
      <c r="U152" s="45" t="s">
        <v>512</v>
      </c>
      <c r="V152" s="26"/>
      <c r="W152" s="42"/>
      <c r="X152" s="42"/>
      <c r="Y152" s="42" t="s">
        <v>476</v>
      </c>
      <c r="Z152" s="42" t="s">
        <v>374</v>
      </c>
      <c r="AA152" s="42" t="s">
        <v>199</v>
      </c>
      <c r="AB152" s="42" t="s">
        <v>199</v>
      </c>
      <c r="AC152" s="42" t="s">
        <v>199</v>
      </c>
      <c r="AD152" s="42" t="s">
        <v>487</v>
      </c>
      <c r="AE152" s="42" t="s">
        <v>513</v>
      </c>
      <c r="AF152" s="42" t="s">
        <v>199</v>
      </c>
      <c r="AG152" s="42" t="s">
        <v>199</v>
      </c>
      <c r="AH152" s="42" t="s">
        <v>199</v>
      </c>
      <c r="AI152" s="42" t="s">
        <v>199</v>
      </c>
      <c r="AJ152" s="42" t="s">
        <v>199</v>
      </c>
      <c r="AK152" s="42" t="s">
        <v>199</v>
      </c>
      <c r="AL152" s="42" t="s">
        <v>610</v>
      </c>
    </row>
    <row r="153" spans="2:38" s="212" customFormat="1" ht="128.25" hidden="1" x14ac:dyDescent="0.2">
      <c r="B153" s="42" t="s">
        <v>453</v>
      </c>
      <c r="C153" s="43" t="s">
        <v>454</v>
      </c>
      <c r="D153" s="42" t="s">
        <v>704</v>
      </c>
      <c r="E153" s="42" t="s">
        <v>705</v>
      </c>
      <c r="F153" s="42" t="s">
        <v>705</v>
      </c>
      <c r="G153" s="42"/>
      <c r="H153" s="42" t="s">
        <v>552</v>
      </c>
      <c r="I153" s="42" t="s">
        <v>199</v>
      </c>
      <c r="J153" s="42" t="s">
        <v>199</v>
      </c>
      <c r="K153" s="42" t="s">
        <v>199</v>
      </c>
      <c r="L153" s="42" t="s">
        <v>199</v>
      </c>
      <c r="M153" s="42" t="s">
        <v>807</v>
      </c>
      <c r="N153" s="42" t="s">
        <v>807</v>
      </c>
      <c r="O153" s="44" t="s">
        <v>808</v>
      </c>
      <c r="P153" s="42" t="s">
        <v>608</v>
      </c>
      <c r="Q153" s="42" t="s">
        <v>609</v>
      </c>
      <c r="R153" s="42" t="s">
        <v>0</v>
      </c>
      <c r="S153" s="45">
        <v>45323</v>
      </c>
      <c r="T153" s="45">
        <v>45626</v>
      </c>
      <c r="U153" s="45" t="s">
        <v>512</v>
      </c>
      <c r="V153" s="26"/>
      <c r="W153" s="42"/>
      <c r="X153" s="42"/>
      <c r="Y153" s="42" t="s">
        <v>207</v>
      </c>
      <c r="Z153" s="42" t="s">
        <v>476</v>
      </c>
      <c r="AA153" s="42" t="s">
        <v>199</v>
      </c>
      <c r="AB153" s="42" t="s">
        <v>199</v>
      </c>
      <c r="AC153" s="42" t="s">
        <v>199</v>
      </c>
      <c r="AD153" s="42" t="s">
        <v>487</v>
      </c>
      <c r="AE153" s="42" t="s">
        <v>620</v>
      </c>
      <c r="AF153" s="42" t="s">
        <v>199</v>
      </c>
      <c r="AG153" s="42" t="s">
        <v>199</v>
      </c>
      <c r="AH153" s="42" t="s">
        <v>199</v>
      </c>
      <c r="AI153" s="42" t="s">
        <v>199</v>
      </c>
      <c r="AJ153" s="42" t="s">
        <v>199</v>
      </c>
      <c r="AK153" s="42" t="s">
        <v>199</v>
      </c>
      <c r="AL153" s="42" t="s">
        <v>610</v>
      </c>
    </row>
    <row r="154" spans="2:38" s="212" customFormat="1" ht="128.25" hidden="1" x14ac:dyDescent="0.2">
      <c r="B154" s="42" t="s">
        <v>453</v>
      </c>
      <c r="C154" s="43" t="s">
        <v>454</v>
      </c>
      <c r="D154" s="42" t="s">
        <v>704</v>
      </c>
      <c r="E154" s="42" t="s">
        <v>705</v>
      </c>
      <c r="F154" s="42" t="s">
        <v>705</v>
      </c>
      <c r="G154" s="42"/>
      <c r="H154" s="42" t="s">
        <v>552</v>
      </c>
      <c r="I154" s="42" t="s">
        <v>199</v>
      </c>
      <c r="J154" s="42" t="s">
        <v>199</v>
      </c>
      <c r="K154" s="42" t="s">
        <v>199</v>
      </c>
      <c r="L154" s="42" t="s">
        <v>199</v>
      </c>
      <c r="M154" s="42" t="s">
        <v>809</v>
      </c>
      <c r="N154" s="42" t="s">
        <v>810</v>
      </c>
      <c r="O154" s="44" t="s">
        <v>811</v>
      </c>
      <c r="P154" s="42" t="s">
        <v>703</v>
      </c>
      <c r="Q154" s="42" t="s">
        <v>812</v>
      </c>
      <c r="R154" s="42" t="s">
        <v>99</v>
      </c>
      <c r="S154" s="45">
        <v>45323</v>
      </c>
      <c r="T154" s="45">
        <v>45412</v>
      </c>
      <c r="U154" s="45" t="s">
        <v>512</v>
      </c>
      <c r="V154" s="26"/>
      <c r="W154" s="42"/>
      <c r="X154" s="42"/>
      <c r="Y154" s="42" t="s">
        <v>374</v>
      </c>
      <c r="Z154" s="42" t="s">
        <v>199</v>
      </c>
      <c r="AA154" s="42" t="s">
        <v>199</v>
      </c>
      <c r="AB154" s="42" t="s">
        <v>199</v>
      </c>
      <c r="AC154" s="42" t="s">
        <v>199</v>
      </c>
      <c r="AD154" s="42" t="s">
        <v>487</v>
      </c>
      <c r="AE154" s="42" t="s">
        <v>199</v>
      </c>
      <c r="AF154" s="42" t="s">
        <v>199</v>
      </c>
      <c r="AG154" s="42" t="s">
        <v>199</v>
      </c>
      <c r="AH154" s="42" t="s">
        <v>199</v>
      </c>
      <c r="AI154" s="42" t="s">
        <v>199</v>
      </c>
      <c r="AJ154" s="42" t="s">
        <v>199</v>
      </c>
      <c r="AK154" s="42" t="s">
        <v>199</v>
      </c>
      <c r="AL154" s="42" t="s">
        <v>654</v>
      </c>
    </row>
    <row r="155" spans="2:38" s="212" customFormat="1" ht="128.25" hidden="1" x14ac:dyDescent="0.2">
      <c r="B155" s="42" t="s">
        <v>453</v>
      </c>
      <c r="C155" s="43" t="s">
        <v>454</v>
      </c>
      <c r="D155" s="42" t="s">
        <v>704</v>
      </c>
      <c r="E155" s="42" t="s">
        <v>705</v>
      </c>
      <c r="F155" s="42" t="s">
        <v>705</v>
      </c>
      <c r="G155" s="42"/>
      <c r="H155" s="42" t="s">
        <v>552</v>
      </c>
      <c r="I155" s="42" t="s">
        <v>199</v>
      </c>
      <c r="J155" s="42" t="s">
        <v>199</v>
      </c>
      <c r="K155" s="42" t="s">
        <v>199</v>
      </c>
      <c r="L155" s="42" t="s">
        <v>199</v>
      </c>
      <c r="M155" s="42" t="s">
        <v>813</v>
      </c>
      <c r="N155" s="42" t="s">
        <v>813</v>
      </c>
      <c r="O155" s="44" t="s">
        <v>814</v>
      </c>
      <c r="P155" s="58" t="s">
        <v>491</v>
      </c>
      <c r="Q155" s="42" t="s">
        <v>703</v>
      </c>
      <c r="R155" s="42" t="s">
        <v>99</v>
      </c>
      <c r="S155" s="45">
        <v>45383</v>
      </c>
      <c r="T155" s="45">
        <v>45412</v>
      </c>
      <c r="U155" s="45" t="s">
        <v>512</v>
      </c>
      <c r="V155" s="26"/>
      <c r="W155" s="42"/>
      <c r="X155" s="42"/>
      <c r="Y155" s="42" t="s">
        <v>374</v>
      </c>
      <c r="Z155" s="42" t="s">
        <v>199</v>
      </c>
      <c r="AA155" s="42" t="s">
        <v>199</v>
      </c>
      <c r="AB155" s="42" t="s">
        <v>199</v>
      </c>
      <c r="AC155" s="42" t="s">
        <v>199</v>
      </c>
      <c r="AD155" s="42" t="s">
        <v>487</v>
      </c>
      <c r="AE155" s="42" t="s">
        <v>199</v>
      </c>
      <c r="AF155" s="42" t="s">
        <v>199</v>
      </c>
      <c r="AG155" s="42" t="s">
        <v>199</v>
      </c>
      <c r="AH155" s="42" t="s">
        <v>199</v>
      </c>
      <c r="AI155" s="42" t="s">
        <v>199</v>
      </c>
      <c r="AJ155" s="42" t="s">
        <v>199</v>
      </c>
      <c r="AK155" s="42" t="s">
        <v>199</v>
      </c>
      <c r="AL155" s="42" t="s">
        <v>654</v>
      </c>
    </row>
    <row r="156" spans="2:38" s="212" customFormat="1" ht="128.25" hidden="1" x14ac:dyDescent="0.2">
      <c r="B156" s="42" t="s">
        <v>453</v>
      </c>
      <c r="C156" s="43" t="s">
        <v>454</v>
      </c>
      <c r="D156" s="42" t="s">
        <v>704</v>
      </c>
      <c r="E156" s="42" t="s">
        <v>705</v>
      </c>
      <c r="F156" s="42" t="s">
        <v>705</v>
      </c>
      <c r="G156" s="42"/>
      <c r="H156" s="42" t="s">
        <v>552</v>
      </c>
      <c r="I156" s="42" t="s">
        <v>199</v>
      </c>
      <c r="J156" s="42" t="s">
        <v>199</v>
      </c>
      <c r="K156" s="42" t="s">
        <v>199</v>
      </c>
      <c r="L156" s="42" t="s">
        <v>199</v>
      </c>
      <c r="M156" s="42" t="s">
        <v>815</v>
      </c>
      <c r="N156" s="42" t="s">
        <v>815</v>
      </c>
      <c r="O156" s="44" t="s">
        <v>816</v>
      </c>
      <c r="P156" s="42" t="s">
        <v>703</v>
      </c>
      <c r="Q156" s="42"/>
      <c r="R156" s="42" t="s">
        <v>99</v>
      </c>
      <c r="S156" s="45">
        <v>45413</v>
      </c>
      <c r="T156" s="45">
        <v>45443</v>
      </c>
      <c r="U156" s="45" t="s">
        <v>281</v>
      </c>
      <c r="V156" s="26"/>
      <c r="W156" s="42"/>
      <c r="X156" s="42"/>
      <c r="Y156" s="42" t="s">
        <v>400</v>
      </c>
      <c r="Z156" s="42" t="s">
        <v>374</v>
      </c>
      <c r="AA156" s="42" t="s">
        <v>199</v>
      </c>
      <c r="AB156" s="42" t="s">
        <v>199</v>
      </c>
      <c r="AC156" s="42" t="s">
        <v>199</v>
      </c>
      <c r="AD156" s="42" t="s">
        <v>364</v>
      </c>
      <c r="AE156" s="42" t="s">
        <v>487</v>
      </c>
      <c r="AF156" s="42" t="s">
        <v>199</v>
      </c>
      <c r="AG156" s="42" t="s">
        <v>199</v>
      </c>
      <c r="AH156" s="42" t="s">
        <v>199</v>
      </c>
      <c r="AI156" s="42" t="s">
        <v>199</v>
      </c>
      <c r="AJ156" s="42" t="s">
        <v>402</v>
      </c>
      <c r="AK156" s="42" t="s">
        <v>694</v>
      </c>
      <c r="AL156" s="42" t="s">
        <v>654</v>
      </c>
    </row>
    <row r="157" spans="2:38" s="212" customFormat="1" ht="128.25" hidden="1" x14ac:dyDescent="0.2">
      <c r="B157" s="42" t="s">
        <v>453</v>
      </c>
      <c r="C157" s="43" t="s">
        <v>454</v>
      </c>
      <c r="D157" s="42" t="s">
        <v>704</v>
      </c>
      <c r="E157" s="42" t="s">
        <v>705</v>
      </c>
      <c r="F157" s="42" t="s">
        <v>705</v>
      </c>
      <c r="G157" s="42"/>
      <c r="H157" s="42" t="s">
        <v>552</v>
      </c>
      <c r="I157" s="42" t="s">
        <v>199</v>
      </c>
      <c r="J157" s="42" t="s">
        <v>199</v>
      </c>
      <c r="K157" s="42" t="s">
        <v>199</v>
      </c>
      <c r="L157" s="42" t="s">
        <v>199</v>
      </c>
      <c r="M157" s="42" t="s">
        <v>817</v>
      </c>
      <c r="N157" s="42" t="s">
        <v>818</v>
      </c>
      <c r="O157" s="44" t="s">
        <v>794</v>
      </c>
      <c r="P157" s="44" t="s">
        <v>486</v>
      </c>
      <c r="Q157" s="42"/>
      <c r="R157" s="42" t="s">
        <v>99</v>
      </c>
      <c r="S157" s="45">
        <v>45323</v>
      </c>
      <c r="T157" s="45">
        <v>45412</v>
      </c>
      <c r="U157" s="45" t="s">
        <v>99</v>
      </c>
      <c r="V157" s="26"/>
      <c r="W157" s="42"/>
      <c r="X157" s="42"/>
      <c r="Y157" s="42" t="s">
        <v>207</v>
      </c>
      <c r="Z157" s="42" t="s">
        <v>208</v>
      </c>
      <c r="AA157" s="42" t="s">
        <v>374</v>
      </c>
      <c r="AB157" s="42" t="s">
        <v>400</v>
      </c>
      <c r="AC157" s="42" t="s">
        <v>199</v>
      </c>
      <c r="AD157" s="42" t="s">
        <v>487</v>
      </c>
      <c r="AE157" s="42" t="s">
        <v>199</v>
      </c>
      <c r="AF157" s="42" t="s">
        <v>199</v>
      </c>
      <c r="AG157" s="42" t="s">
        <v>199</v>
      </c>
      <c r="AH157" s="42" t="s">
        <v>199</v>
      </c>
      <c r="AI157" s="42" t="s">
        <v>199</v>
      </c>
      <c r="AJ157" s="42" t="s">
        <v>199</v>
      </c>
      <c r="AK157" s="42" t="s">
        <v>199</v>
      </c>
      <c r="AL157" s="42" t="s">
        <v>654</v>
      </c>
    </row>
    <row r="158" spans="2:38" s="212" customFormat="1" ht="128.25" hidden="1" x14ac:dyDescent="0.2">
      <c r="B158" s="42" t="s">
        <v>453</v>
      </c>
      <c r="C158" s="43" t="s">
        <v>454</v>
      </c>
      <c r="D158" s="42" t="s">
        <v>704</v>
      </c>
      <c r="E158" s="42" t="s">
        <v>705</v>
      </c>
      <c r="F158" s="42" t="s">
        <v>705</v>
      </c>
      <c r="G158" s="42"/>
      <c r="H158" s="42" t="s">
        <v>552</v>
      </c>
      <c r="I158" s="42" t="s">
        <v>199</v>
      </c>
      <c r="J158" s="42" t="s">
        <v>199</v>
      </c>
      <c r="K158" s="42" t="s">
        <v>199</v>
      </c>
      <c r="L158" s="42" t="s">
        <v>199</v>
      </c>
      <c r="M158" s="42" t="s">
        <v>795</v>
      </c>
      <c r="N158" s="42" t="s">
        <v>795</v>
      </c>
      <c r="O158" s="44" t="s">
        <v>796</v>
      </c>
      <c r="P158" s="58" t="s">
        <v>491</v>
      </c>
      <c r="Q158" s="42" t="s">
        <v>486</v>
      </c>
      <c r="R158" s="42" t="s">
        <v>99</v>
      </c>
      <c r="S158" s="45">
        <v>45413</v>
      </c>
      <c r="T158" s="45">
        <v>45443</v>
      </c>
      <c r="U158" s="45" t="s">
        <v>99</v>
      </c>
      <c r="V158" s="26"/>
      <c r="W158" s="42"/>
      <c r="X158" s="42"/>
      <c r="Y158" s="42" t="s">
        <v>207</v>
      </c>
      <c r="Z158" s="42" t="s">
        <v>208</v>
      </c>
      <c r="AA158" s="42" t="s">
        <v>374</v>
      </c>
      <c r="AB158" s="42" t="s">
        <v>400</v>
      </c>
      <c r="AC158" s="42" t="s">
        <v>199</v>
      </c>
      <c r="AD158" s="42" t="s">
        <v>487</v>
      </c>
      <c r="AE158" s="42" t="s">
        <v>199</v>
      </c>
      <c r="AF158" s="42" t="s">
        <v>199</v>
      </c>
      <c r="AG158" s="42" t="s">
        <v>199</v>
      </c>
      <c r="AH158" s="42" t="s">
        <v>199</v>
      </c>
      <c r="AI158" s="42" t="s">
        <v>199</v>
      </c>
      <c r="AJ158" s="42" t="s">
        <v>199</v>
      </c>
      <c r="AK158" s="42" t="s">
        <v>199</v>
      </c>
      <c r="AL158" s="42" t="s">
        <v>654</v>
      </c>
    </row>
    <row r="159" spans="2:38" s="212" customFormat="1" ht="128.25" hidden="1" x14ac:dyDescent="0.2">
      <c r="B159" s="42" t="s">
        <v>453</v>
      </c>
      <c r="C159" s="43" t="s">
        <v>454</v>
      </c>
      <c r="D159" s="42" t="s">
        <v>704</v>
      </c>
      <c r="E159" s="42" t="s">
        <v>705</v>
      </c>
      <c r="F159" s="42" t="s">
        <v>705</v>
      </c>
      <c r="G159" s="42"/>
      <c r="H159" s="42" t="s">
        <v>552</v>
      </c>
      <c r="I159" s="42" t="s">
        <v>199</v>
      </c>
      <c r="J159" s="42" t="s">
        <v>199</v>
      </c>
      <c r="K159" s="42" t="s">
        <v>199</v>
      </c>
      <c r="L159" s="42" t="s">
        <v>199</v>
      </c>
      <c r="M159" s="42" t="s">
        <v>819</v>
      </c>
      <c r="N159" s="42" t="s">
        <v>820</v>
      </c>
      <c r="O159" s="44" t="s">
        <v>821</v>
      </c>
      <c r="P159" s="42" t="s">
        <v>772</v>
      </c>
      <c r="Q159" s="42"/>
      <c r="R159" s="42" t="s">
        <v>0</v>
      </c>
      <c r="S159" s="45">
        <v>45292</v>
      </c>
      <c r="T159" s="45">
        <v>45641</v>
      </c>
      <c r="U159" s="45" t="s">
        <v>512</v>
      </c>
      <c r="V159" s="26"/>
      <c r="W159" s="42"/>
      <c r="X159" s="42"/>
      <c r="Y159" s="42" t="s">
        <v>247</v>
      </c>
      <c r="Z159" s="42" t="s">
        <v>199</v>
      </c>
      <c r="AA159" s="42" t="s">
        <v>199</v>
      </c>
      <c r="AB159" s="42" t="s">
        <v>199</v>
      </c>
      <c r="AC159" s="42" t="s">
        <v>199</v>
      </c>
      <c r="AD159" s="42" t="s">
        <v>487</v>
      </c>
      <c r="AE159" s="42" t="s">
        <v>199</v>
      </c>
      <c r="AF159" s="42" t="s">
        <v>199</v>
      </c>
      <c r="AG159" s="42" t="s">
        <v>199</v>
      </c>
      <c r="AH159" s="42" t="s">
        <v>199</v>
      </c>
      <c r="AI159" s="42" t="s">
        <v>199</v>
      </c>
      <c r="AJ159" s="42" t="s">
        <v>199</v>
      </c>
      <c r="AK159" s="42" t="s">
        <v>199</v>
      </c>
      <c r="AL159" s="42" t="s">
        <v>774</v>
      </c>
    </row>
    <row r="160" spans="2:38" s="212" customFormat="1" ht="128.25" hidden="1" x14ac:dyDescent="0.2">
      <c r="B160" s="42" t="s">
        <v>453</v>
      </c>
      <c r="C160" s="43" t="s">
        <v>454</v>
      </c>
      <c r="D160" s="42" t="s">
        <v>704</v>
      </c>
      <c r="E160" s="42" t="s">
        <v>705</v>
      </c>
      <c r="F160" s="42" t="s">
        <v>705</v>
      </c>
      <c r="G160" s="42"/>
      <c r="H160" s="42" t="s">
        <v>552</v>
      </c>
      <c r="I160" s="42" t="s">
        <v>199</v>
      </c>
      <c r="J160" s="42" t="s">
        <v>199</v>
      </c>
      <c r="K160" s="42" t="s">
        <v>199</v>
      </c>
      <c r="L160" s="42" t="s">
        <v>199</v>
      </c>
      <c r="M160" s="42" t="s">
        <v>822</v>
      </c>
      <c r="N160" s="42" t="s">
        <v>822</v>
      </c>
      <c r="O160" s="42" t="s">
        <v>823</v>
      </c>
      <c r="P160" s="42" t="s">
        <v>772</v>
      </c>
      <c r="Q160" s="42"/>
      <c r="R160" s="42" t="s">
        <v>0</v>
      </c>
      <c r="S160" s="45">
        <v>45292</v>
      </c>
      <c r="T160" s="45">
        <v>45641</v>
      </c>
      <c r="U160" s="45" t="s">
        <v>512</v>
      </c>
      <c r="V160" s="26"/>
      <c r="W160" s="42"/>
      <c r="X160" s="65"/>
      <c r="Y160" s="42" t="s">
        <v>247</v>
      </c>
      <c r="Z160" s="42" t="s">
        <v>199</v>
      </c>
      <c r="AA160" s="42" t="s">
        <v>199</v>
      </c>
      <c r="AB160" s="42" t="s">
        <v>199</v>
      </c>
      <c r="AC160" s="42" t="s">
        <v>199</v>
      </c>
      <c r="AD160" s="42" t="s">
        <v>487</v>
      </c>
      <c r="AE160" s="42" t="s">
        <v>199</v>
      </c>
      <c r="AF160" s="42" t="s">
        <v>199</v>
      </c>
      <c r="AG160" s="42" t="s">
        <v>199</v>
      </c>
      <c r="AH160" s="42" t="s">
        <v>199</v>
      </c>
      <c r="AI160" s="42" t="s">
        <v>199</v>
      </c>
      <c r="AJ160" s="42" t="s">
        <v>199</v>
      </c>
      <c r="AK160" s="42" t="s">
        <v>199</v>
      </c>
      <c r="AL160" s="42" t="s">
        <v>774</v>
      </c>
    </row>
    <row r="161" spans="2:38" s="212" customFormat="1" ht="128.25" hidden="1" x14ac:dyDescent="0.2">
      <c r="B161" s="42" t="s">
        <v>453</v>
      </c>
      <c r="C161" s="43" t="s">
        <v>454</v>
      </c>
      <c r="D161" s="42" t="s">
        <v>704</v>
      </c>
      <c r="E161" s="42" t="s">
        <v>705</v>
      </c>
      <c r="F161" s="42" t="s">
        <v>705</v>
      </c>
      <c r="G161" s="42"/>
      <c r="H161" s="42" t="s">
        <v>552</v>
      </c>
      <c r="I161" s="42" t="s">
        <v>199</v>
      </c>
      <c r="J161" s="42" t="s">
        <v>199</v>
      </c>
      <c r="K161" s="42" t="s">
        <v>199</v>
      </c>
      <c r="L161" s="42" t="s">
        <v>199</v>
      </c>
      <c r="M161" s="42" t="s">
        <v>824</v>
      </c>
      <c r="N161" s="42" t="s">
        <v>825</v>
      </c>
      <c r="O161" s="44" t="s">
        <v>826</v>
      </c>
      <c r="P161" s="44" t="s">
        <v>827</v>
      </c>
      <c r="Q161" s="42" t="s">
        <v>608</v>
      </c>
      <c r="R161" s="42" t="s">
        <v>0</v>
      </c>
      <c r="S161" s="45">
        <v>45323</v>
      </c>
      <c r="T161" s="45">
        <v>45641</v>
      </c>
      <c r="U161" s="45" t="s">
        <v>512</v>
      </c>
      <c r="V161" s="26"/>
      <c r="W161" s="42"/>
      <c r="X161" s="42"/>
      <c r="Y161" s="42" t="s">
        <v>207</v>
      </c>
      <c r="Z161" s="42" t="s">
        <v>374</v>
      </c>
      <c r="AA161" s="42" t="s">
        <v>199</v>
      </c>
      <c r="AB161" s="42" t="s">
        <v>199</v>
      </c>
      <c r="AC161" s="42" t="s">
        <v>199</v>
      </c>
      <c r="AD161" s="42" t="s">
        <v>487</v>
      </c>
      <c r="AE161" s="42" t="s">
        <v>624</v>
      </c>
      <c r="AF161" s="42" t="s">
        <v>199</v>
      </c>
      <c r="AG161" s="42" t="s">
        <v>199</v>
      </c>
      <c r="AH161" s="42" t="s">
        <v>199</v>
      </c>
      <c r="AI161" s="42" t="s">
        <v>199</v>
      </c>
      <c r="AJ161" s="42" t="s">
        <v>199</v>
      </c>
      <c r="AK161" s="42" t="s">
        <v>199</v>
      </c>
      <c r="AL161" s="42" t="s">
        <v>610</v>
      </c>
    </row>
    <row r="162" spans="2:38" s="212" customFormat="1" ht="128.25" hidden="1" x14ac:dyDescent="0.2">
      <c r="B162" s="42" t="s">
        <v>453</v>
      </c>
      <c r="C162" s="43" t="s">
        <v>454</v>
      </c>
      <c r="D162" s="42" t="s">
        <v>830</v>
      </c>
      <c r="E162" s="42" t="s">
        <v>831</v>
      </c>
      <c r="F162" s="42" t="s">
        <v>832</v>
      </c>
      <c r="G162" s="42"/>
      <c r="H162" s="42" t="s">
        <v>552</v>
      </c>
      <c r="I162" s="42" t="s">
        <v>199</v>
      </c>
      <c r="J162" s="42" t="s">
        <v>833</v>
      </c>
      <c r="K162" s="42" t="s">
        <v>199</v>
      </c>
      <c r="L162" s="42" t="s">
        <v>199</v>
      </c>
      <c r="M162" s="42" t="s">
        <v>834</v>
      </c>
      <c r="N162" s="42" t="s">
        <v>835</v>
      </c>
      <c r="O162" s="44" t="s">
        <v>836</v>
      </c>
      <c r="P162" s="42" t="s">
        <v>608</v>
      </c>
      <c r="Q162" s="42" t="s">
        <v>609</v>
      </c>
      <c r="R162" s="42" t="s">
        <v>0</v>
      </c>
      <c r="S162" s="50">
        <v>45292</v>
      </c>
      <c r="T162" s="50">
        <v>45473</v>
      </c>
      <c r="U162" s="50" t="s">
        <v>512</v>
      </c>
      <c r="V162" s="26"/>
      <c r="W162" s="42"/>
      <c r="X162" s="44">
        <v>50</v>
      </c>
      <c r="Y162" s="42" t="s">
        <v>476</v>
      </c>
      <c r="Z162" s="42" t="s">
        <v>208</v>
      </c>
      <c r="AA162" s="42" t="s">
        <v>207</v>
      </c>
      <c r="AB162" s="42" t="s">
        <v>199</v>
      </c>
      <c r="AC162" s="42" t="s">
        <v>199</v>
      </c>
      <c r="AD162" s="42" t="s">
        <v>209</v>
      </c>
      <c r="AE162" s="42" t="s">
        <v>199</v>
      </c>
      <c r="AF162" s="42" t="s">
        <v>199</v>
      </c>
      <c r="AG162" s="42" t="s">
        <v>199</v>
      </c>
      <c r="AH162" s="42" t="s">
        <v>199</v>
      </c>
      <c r="AI162" s="42" t="s">
        <v>199</v>
      </c>
      <c r="AJ162" s="42" t="s">
        <v>199</v>
      </c>
      <c r="AK162" s="42" t="s">
        <v>199</v>
      </c>
      <c r="AL162" s="42" t="s">
        <v>610</v>
      </c>
    </row>
    <row r="163" spans="2:38" s="212" customFormat="1" ht="128.25" hidden="1" x14ac:dyDescent="0.2">
      <c r="B163" s="42" t="s">
        <v>453</v>
      </c>
      <c r="C163" s="43" t="s">
        <v>454</v>
      </c>
      <c r="D163" s="42" t="s">
        <v>830</v>
      </c>
      <c r="E163" s="42" t="s">
        <v>831</v>
      </c>
      <c r="F163" s="42" t="s">
        <v>832</v>
      </c>
      <c r="G163" s="42"/>
      <c r="H163" s="42" t="s">
        <v>552</v>
      </c>
      <c r="I163" s="42" t="s">
        <v>199</v>
      </c>
      <c r="J163" s="42" t="s">
        <v>833</v>
      </c>
      <c r="K163" s="42" t="s">
        <v>199</v>
      </c>
      <c r="L163" s="42" t="s">
        <v>199</v>
      </c>
      <c r="M163" s="42" t="s">
        <v>837</v>
      </c>
      <c r="N163" s="42" t="s">
        <v>838</v>
      </c>
      <c r="O163" s="44" t="s">
        <v>839</v>
      </c>
      <c r="P163" s="42" t="s">
        <v>608</v>
      </c>
      <c r="Q163" s="42" t="s">
        <v>609</v>
      </c>
      <c r="R163" s="42" t="s">
        <v>0</v>
      </c>
      <c r="S163" s="50">
        <v>45292</v>
      </c>
      <c r="T163" s="50">
        <v>45473</v>
      </c>
      <c r="U163" s="50" t="s">
        <v>512</v>
      </c>
      <c r="V163" s="26"/>
      <c r="W163" s="42"/>
      <c r="X163" s="44">
        <v>50</v>
      </c>
      <c r="Y163" s="42" t="s">
        <v>476</v>
      </c>
      <c r="Z163" s="42" t="s">
        <v>208</v>
      </c>
      <c r="AA163" s="42" t="s">
        <v>207</v>
      </c>
      <c r="AB163" s="42" t="s">
        <v>199</v>
      </c>
      <c r="AC163" s="42" t="s">
        <v>199</v>
      </c>
      <c r="AD163" s="42" t="s">
        <v>209</v>
      </c>
      <c r="AE163" s="42" t="s">
        <v>199</v>
      </c>
      <c r="AF163" s="42" t="s">
        <v>199</v>
      </c>
      <c r="AG163" s="42" t="s">
        <v>199</v>
      </c>
      <c r="AH163" s="42" t="s">
        <v>199</v>
      </c>
      <c r="AI163" s="42" t="s">
        <v>199</v>
      </c>
      <c r="AJ163" s="42" t="s">
        <v>199</v>
      </c>
      <c r="AK163" s="42" t="s">
        <v>199</v>
      </c>
      <c r="AL163" s="42" t="s">
        <v>610</v>
      </c>
    </row>
    <row r="164" spans="2:38" s="212" customFormat="1" ht="128.25" hidden="1" x14ac:dyDescent="0.2">
      <c r="B164" s="42" t="s">
        <v>453</v>
      </c>
      <c r="C164" s="43" t="s">
        <v>454</v>
      </c>
      <c r="D164" s="42" t="s">
        <v>830</v>
      </c>
      <c r="E164" s="42" t="s">
        <v>831</v>
      </c>
      <c r="F164" s="42" t="s">
        <v>840</v>
      </c>
      <c r="G164" s="42"/>
      <c r="H164" s="42" t="s">
        <v>552</v>
      </c>
      <c r="I164" s="42" t="s">
        <v>199</v>
      </c>
      <c r="J164" s="42" t="s">
        <v>833</v>
      </c>
      <c r="K164" s="42" t="s">
        <v>199</v>
      </c>
      <c r="L164" s="42" t="s">
        <v>199</v>
      </c>
      <c r="M164" s="42" t="s">
        <v>841</v>
      </c>
      <c r="N164" s="42" t="s">
        <v>842</v>
      </c>
      <c r="O164" s="44" t="s">
        <v>843</v>
      </c>
      <c r="P164" s="42" t="s">
        <v>608</v>
      </c>
      <c r="Q164" s="42" t="s">
        <v>609</v>
      </c>
      <c r="R164" s="42" t="s">
        <v>0</v>
      </c>
      <c r="S164" s="50">
        <v>45474</v>
      </c>
      <c r="T164" s="50">
        <v>45641</v>
      </c>
      <c r="U164" s="50" t="s">
        <v>512</v>
      </c>
      <c r="V164" s="26"/>
      <c r="W164" s="42"/>
      <c r="X164" s="44">
        <v>40</v>
      </c>
      <c r="Y164" s="42" t="s">
        <v>476</v>
      </c>
      <c r="Z164" s="42" t="s">
        <v>208</v>
      </c>
      <c r="AA164" s="42" t="s">
        <v>207</v>
      </c>
      <c r="AB164" s="42" t="s">
        <v>199</v>
      </c>
      <c r="AC164" s="42" t="s">
        <v>199</v>
      </c>
      <c r="AD164" s="42" t="s">
        <v>209</v>
      </c>
      <c r="AE164" s="42" t="s">
        <v>199</v>
      </c>
      <c r="AF164" s="42" t="s">
        <v>199</v>
      </c>
      <c r="AG164" s="42" t="s">
        <v>199</v>
      </c>
      <c r="AH164" s="42" t="s">
        <v>199</v>
      </c>
      <c r="AI164" s="42" t="s">
        <v>199</v>
      </c>
      <c r="AJ164" s="42" t="s">
        <v>199</v>
      </c>
      <c r="AK164" s="42" t="s">
        <v>199</v>
      </c>
      <c r="AL164" s="42" t="s">
        <v>610</v>
      </c>
    </row>
    <row r="165" spans="2:38" s="212" customFormat="1" ht="128.25" hidden="1" x14ac:dyDescent="0.2">
      <c r="B165" s="42" t="s">
        <v>453</v>
      </c>
      <c r="C165" s="43" t="s">
        <v>454</v>
      </c>
      <c r="D165" s="42" t="s">
        <v>830</v>
      </c>
      <c r="E165" s="42" t="s">
        <v>831</v>
      </c>
      <c r="F165" s="42" t="s">
        <v>840</v>
      </c>
      <c r="G165" s="42"/>
      <c r="H165" s="42" t="s">
        <v>552</v>
      </c>
      <c r="I165" s="42" t="s">
        <v>199</v>
      </c>
      <c r="J165" s="42" t="s">
        <v>833</v>
      </c>
      <c r="K165" s="42" t="s">
        <v>199</v>
      </c>
      <c r="L165" s="42" t="s">
        <v>199</v>
      </c>
      <c r="M165" s="42" t="s">
        <v>844</v>
      </c>
      <c r="N165" s="42" t="s">
        <v>845</v>
      </c>
      <c r="O165" s="44" t="s">
        <v>846</v>
      </c>
      <c r="P165" s="42" t="s">
        <v>608</v>
      </c>
      <c r="Q165" s="42" t="s">
        <v>609</v>
      </c>
      <c r="R165" s="42" t="s">
        <v>0</v>
      </c>
      <c r="S165" s="50">
        <v>45474</v>
      </c>
      <c r="T165" s="50">
        <v>45641</v>
      </c>
      <c r="U165" s="50" t="s">
        <v>512</v>
      </c>
      <c r="V165" s="26"/>
      <c r="W165" s="42"/>
      <c r="X165" s="44">
        <v>30</v>
      </c>
      <c r="Y165" s="42" t="s">
        <v>476</v>
      </c>
      <c r="Z165" s="42" t="s">
        <v>208</v>
      </c>
      <c r="AA165" s="42" t="s">
        <v>207</v>
      </c>
      <c r="AB165" s="42" t="s">
        <v>199</v>
      </c>
      <c r="AC165" s="42" t="s">
        <v>199</v>
      </c>
      <c r="AD165" s="42" t="s">
        <v>209</v>
      </c>
      <c r="AE165" s="42" t="s">
        <v>199</v>
      </c>
      <c r="AF165" s="42" t="s">
        <v>199</v>
      </c>
      <c r="AG165" s="42" t="s">
        <v>199</v>
      </c>
      <c r="AH165" s="42" t="s">
        <v>199</v>
      </c>
      <c r="AI165" s="42" t="s">
        <v>199</v>
      </c>
      <c r="AJ165" s="42" t="s">
        <v>199</v>
      </c>
      <c r="AK165" s="42" t="s">
        <v>199</v>
      </c>
      <c r="AL165" s="42" t="s">
        <v>610</v>
      </c>
    </row>
    <row r="166" spans="2:38" s="212" customFormat="1" ht="128.25" hidden="1" x14ac:dyDescent="0.2">
      <c r="B166" s="42" t="s">
        <v>453</v>
      </c>
      <c r="C166" s="43" t="s">
        <v>454</v>
      </c>
      <c r="D166" s="42" t="s">
        <v>830</v>
      </c>
      <c r="E166" s="42" t="s">
        <v>831</v>
      </c>
      <c r="F166" s="42" t="s">
        <v>840</v>
      </c>
      <c r="G166" s="42"/>
      <c r="H166" s="42" t="s">
        <v>552</v>
      </c>
      <c r="I166" s="42" t="s">
        <v>199</v>
      </c>
      <c r="J166" s="42" t="s">
        <v>833</v>
      </c>
      <c r="K166" s="42" t="s">
        <v>199</v>
      </c>
      <c r="L166" s="42" t="s">
        <v>199</v>
      </c>
      <c r="M166" s="42" t="s">
        <v>847</v>
      </c>
      <c r="N166" s="42" t="s">
        <v>848</v>
      </c>
      <c r="O166" s="44" t="s">
        <v>849</v>
      </c>
      <c r="P166" s="42" t="s">
        <v>608</v>
      </c>
      <c r="Q166" s="42" t="s">
        <v>609</v>
      </c>
      <c r="R166" s="42" t="s">
        <v>0</v>
      </c>
      <c r="S166" s="50">
        <v>45474</v>
      </c>
      <c r="T166" s="50">
        <v>45641</v>
      </c>
      <c r="U166" s="50" t="s">
        <v>512</v>
      </c>
      <c r="V166" s="26"/>
      <c r="W166" s="42"/>
      <c r="X166" s="44">
        <v>30</v>
      </c>
      <c r="Y166" s="42" t="s">
        <v>476</v>
      </c>
      <c r="Z166" s="42" t="s">
        <v>208</v>
      </c>
      <c r="AA166" s="42" t="s">
        <v>207</v>
      </c>
      <c r="AB166" s="42" t="s">
        <v>199</v>
      </c>
      <c r="AC166" s="42" t="s">
        <v>199</v>
      </c>
      <c r="AD166" s="42" t="s">
        <v>209</v>
      </c>
      <c r="AE166" s="42" t="s">
        <v>199</v>
      </c>
      <c r="AF166" s="42" t="s">
        <v>199</v>
      </c>
      <c r="AG166" s="42" t="s">
        <v>199</v>
      </c>
      <c r="AH166" s="42" t="s">
        <v>199</v>
      </c>
      <c r="AI166" s="42" t="s">
        <v>199</v>
      </c>
      <c r="AJ166" s="42" t="s">
        <v>199</v>
      </c>
      <c r="AK166" s="42" t="s">
        <v>199</v>
      </c>
      <c r="AL166" s="42" t="s">
        <v>610</v>
      </c>
    </row>
    <row r="167" spans="2:38" s="212" customFormat="1" ht="185.25" x14ac:dyDescent="0.2">
      <c r="B167" s="42" t="s">
        <v>453</v>
      </c>
      <c r="C167" s="43" t="s">
        <v>850</v>
      </c>
      <c r="D167" s="42" t="s">
        <v>851</v>
      </c>
      <c r="E167" s="42" t="s">
        <v>852</v>
      </c>
      <c r="F167" s="42" t="s">
        <v>853</v>
      </c>
      <c r="G167" s="42"/>
      <c r="H167" s="42" t="s">
        <v>753</v>
      </c>
      <c r="I167" s="42" t="s">
        <v>854</v>
      </c>
      <c r="J167" s="42" t="s">
        <v>855</v>
      </c>
      <c r="K167" s="42" t="s">
        <v>199</v>
      </c>
      <c r="L167" s="42" t="s">
        <v>199</v>
      </c>
      <c r="M167" s="59" t="s">
        <v>856</v>
      </c>
      <c r="N167" s="59" t="s">
        <v>857</v>
      </c>
      <c r="O167" s="44" t="s">
        <v>858</v>
      </c>
      <c r="P167" s="42" t="s">
        <v>661</v>
      </c>
      <c r="Q167" s="42" t="s">
        <v>662</v>
      </c>
      <c r="R167" s="42" t="s">
        <v>0</v>
      </c>
      <c r="S167" s="45">
        <v>45474</v>
      </c>
      <c r="T167" s="45">
        <v>45641</v>
      </c>
      <c r="U167" s="45" t="s">
        <v>512</v>
      </c>
      <c r="V167" s="26">
        <v>90000000</v>
      </c>
      <c r="W167" s="223" t="s">
        <v>859</v>
      </c>
      <c r="X167" s="57">
        <v>0.2</v>
      </c>
      <c r="Y167" s="42" t="s">
        <v>449</v>
      </c>
      <c r="Z167" s="42" t="s">
        <v>208</v>
      </c>
      <c r="AA167" s="42" t="s">
        <v>354</v>
      </c>
      <c r="AB167" s="58" t="s">
        <v>199</v>
      </c>
      <c r="AC167" s="58" t="s">
        <v>199</v>
      </c>
      <c r="AD167" s="42" t="s">
        <v>828</v>
      </c>
      <c r="AE167" s="42" t="s">
        <v>199</v>
      </c>
      <c r="AF167" s="42" t="s">
        <v>199</v>
      </c>
      <c r="AG167" s="42" t="s">
        <v>199</v>
      </c>
      <c r="AH167" s="42" t="s">
        <v>199</v>
      </c>
      <c r="AI167" s="42" t="s">
        <v>199</v>
      </c>
      <c r="AJ167" s="42" t="s">
        <v>199</v>
      </c>
      <c r="AK167" s="42" t="s">
        <v>199</v>
      </c>
      <c r="AL167" s="42" t="s">
        <v>663</v>
      </c>
    </row>
    <row r="168" spans="2:38" s="212" customFormat="1" ht="199.5" x14ac:dyDescent="0.2">
      <c r="B168" s="42" t="s">
        <v>453</v>
      </c>
      <c r="C168" s="43" t="s">
        <v>850</v>
      </c>
      <c r="D168" s="42" t="s">
        <v>851</v>
      </c>
      <c r="E168" s="42" t="s">
        <v>852</v>
      </c>
      <c r="F168" s="42" t="s">
        <v>853</v>
      </c>
      <c r="G168" s="42"/>
      <c r="H168" s="42" t="s">
        <v>753</v>
      </c>
      <c r="I168" s="42" t="s">
        <v>854</v>
      </c>
      <c r="J168" s="42" t="s">
        <v>855</v>
      </c>
      <c r="K168" s="42" t="s">
        <v>199</v>
      </c>
      <c r="L168" s="42" t="s">
        <v>199</v>
      </c>
      <c r="M168" s="59" t="s">
        <v>860</v>
      </c>
      <c r="N168" s="66" t="s">
        <v>861</v>
      </c>
      <c r="O168" s="59" t="s">
        <v>862</v>
      </c>
      <c r="P168" s="42" t="s">
        <v>661</v>
      </c>
      <c r="Q168" s="42" t="s">
        <v>662</v>
      </c>
      <c r="R168" s="42" t="s">
        <v>0</v>
      </c>
      <c r="S168" s="45">
        <v>45474</v>
      </c>
      <c r="T168" s="45">
        <v>45641</v>
      </c>
      <c r="U168" s="45" t="s">
        <v>512</v>
      </c>
      <c r="V168" s="26">
        <v>240000000</v>
      </c>
      <c r="W168" s="223" t="s">
        <v>859</v>
      </c>
      <c r="X168" s="57">
        <v>0.4</v>
      </c>
      <c r="Y168" s="42" t="s">
        <v>449</v>
      </c>
      <c r="Z168" s="42" t="s">
        <v>208</v>
      </c>
      <c r="AA168" s="42" t="s">
        <v>354</v>
      </c>
      <c r="AB168" s="58" t="s">
        <v>199</v>
      </c>
      <c r="AC168" s="58" t="s">
        <v>199</v>
      </c>
      <c r="AD168" s="42" t="s">
        <v>209</v>
      </c>
      <c r="AE168" s="42" t="s">
        <v>199</v>
      </c>
      <c r="AF168" s="42" t="s">
        <v>199</v>
      </c>
      <c r="AG168" s="42" t="s">
        <v>199</v>
      </c>
      <c r="AH168" s="42" t="s">
        <v>199</v>
      </c>
      <c r="AI168" s="42" t="s">
        <v>199</v>
      </c>
      <c r="AJ168" s="42" t="s">
        <v>199</v>
      </c>
      <c r="AK168" s="42" t="s">
        <v>199</v>
      </c>
      <c r="AL168" s="42" t="s">
        <v>663</v>
      </c>
    </row>
    <row r="169" spans="2:38" s="212" customFormat="1" ht="185.25" x14ac:dyDescent="0.2">
      <c r="B169" s="42" t="s">
        <v>453</v>
      </c>
      <c r="C169" s="43" t="s">
        <v>850</v>
      </c>
      <c r="D169" s="42" t="s">
        <v>851</v>
      </c>
      <c r="E169" s="42" t="s">
        <v>852</v>
      </c>
      <c r="F169" s="42" t="s">
        <v>853</v>
      </c>
      <c r="G169" s="42"/>
      <c r="H169" s="42" t="s">
        <v>753</v>
      </c>
      <c r="I169" s="42" t="s">
        <v>854</v>
      </c>
      <c r="J169" s="42" t="s">
        <v>855</v>
      </c>
      <c r="K169" s="42" t="s">
        <v>199</v>
      </c>
      <c r="L169" s="42" t="s">
        <v>199</v>
      </c>
      <c r="M169" s="59" t="s">
        <v>863</v>
      </c>
      <c r="N169" s="59" t="s">
        <v>864</v>
      </c>
      <c r="O169" s="44" t="s">
        <v>865</v>
      </c>
      <c r="P169" s="42" t="s">
        <v>661</v>
      </c>
      <c r="Q169" s="42" t="s">
        <v>662</v>
      </c>
      <c r="R169" s="42" t="s">
        <v>0</v>
      </c>
      <c r="S169" s="45">
        <v>45474</v>
      </c>
      <c r="T169" s="45">
        <v>45641</v>
      </c>
      <c r="U169" s="45" t="s">
        <v>512</v>
      </c>
      <c r="V169" s="26">
        <v>240000000</v>
      </c>
      <c r="W169" s="223" t="s">
        <v>859</v>
      </c>
      <c r="X169" s="57">
        <v>0.4</v>
      </c>
      <c r="Y169" s="42" t="s">
        <v>449</v>
      </c>
      <c r="Z169" s="42" t="s">
        <v>208</v>
      </c>
      <c r="AA169" s="42" t="s">
        <v>354</v>
      </c>
      <c r="AB169" s="58" t="s">
        <v>199</v>
      </c>
      <c r="AC169" s="58" t="s">
        <v>199</v>
      </c>
      <c r="AD169" s="42" t="s">
        <v>209</v>
      </c>
      <c r="AE169" s="42" t="s">
        <v>199</v>
      </c>
      <c r="AF169" s="42" t="s">
        <v>199</v>
      </c>
      <c r="AG169" s="42" t="s">
        <v>199</v>
      </c>
      <c r="AH169" s="42" t="s">
        <v>199</v>
      </c>
      <c r="AI169" s="42" t="s">
        <v>199</v>
      </c>
      <c r="AJ169" s="42" t="s">
        <v>199</v>
      </c>
      <c r="AK169" s="42" t="s">
        <v>199</v>
      </c>
      <c r="AL169" s="42" t="s">
        <v>663</v>
      </c>
    </row>
    <row r="170" spans="2:38" s="212" customFormat="1" ht="185.25" x14ac:dyDescent="0.2">
      <c r="B170" s="42" t="s">
        <v>453</v>
      </c>
      <c r="C170" s="43" t="s">
        <v>850</v>
      </c>
      <c r="D170" s="42" t="s">
        <v>851</v>
      </c>
      <c r="E170" s="42" t="s">
        <v>852</v>
      </c>
      <c r="F170" s="42" t="s">
        <v>853</v>
      </c>
      <c r="G170" s="42"/>
      <c r="H170" s="42" t="s">
        <v>552</v>
      </c>
      <c r="I170" s="42" t="s">
        <v>854</v>
      </c>
      <c r="J170" s="42" t="s">
        <v>855</v>
      </c>
      <c r="K170" s="42" t="s">
        <v>199</v>
      </c>
      <c r="L170" s="42" t="s">
        <v>199</v>
      </c>
      <c r="M170" s="59" t="s">
        <v>866</v>
      </c>
      <c r="N170" s="59" t="s">
        <v>867</v>
      </c>
      <c r="O170" s="44" t="s">
        <v>868</v>
      </c>
      <c r="P170" s="42" t="s">
        <v>661</v>
      </c>
      <c r="Q170" s="42" t="s">
        <v>662</v>
      </c>
      <c r="R170" s="42" t="s">
        <v>0</v>
      </c>
      <c r="S170" s="45">
        <v>45474</v>
      </c>
      <c r="T170" s="45">
        <v>45641</v>
      </c>
      <c r="U170" s="45" t="s">
        <v>512</v>
      </c>
      <c r="V170" s="26">
        <v>30000000</v>
      </c>
      <c r="W170" s="223" t="s">
        <v>859</v>
      </c>
      <c r="X170" s="42">
        <v>10</v>
      </c>
      <c r="Y170" s="42" t="s">
        <v>449</v>
      </c>
      <c r="Z170" s="42" t="s">
        <v>208</v>
      </c>
      <c r="AA170" s="42" t="s">
        <v>354</v>
      </c>
      <c r="AB170" s="58" t="s">
        <v>199</v>
      </c>
      <c r="AC170" s="58" t="s">
        <v>199</v>
      </c>
      <c r="AD170" s="42" t="s">
        <v>209</v>
      </c>
      <c r="AE170" s="42" t="s">
        <v>199</v>
      </c>
      <c r="AF170" s="42" t="s">
        <v>199</v>
      </c>
      <c r="AG170" s="42" t="s">
        <v>199</v>
      </c>
      <c r="AH170" s="42" t="s">
        <v>199</v>
      </c>
      <c r="AI170" s="42" t="s">
        <v>199</v>
      </c>
      <c r="AJ170" s="42" t="s">
        <v>199</v>
      </c>
      <c r="AK170" s="42" t="s">
        <v>199</v>
      </c>
      <c r="AL170" s="42" t="s">
        <v>663</v>
      </c>
    </row>
    <row r="171" spans="2:38" s="212" customFormat="1" ht="185.25" hidden="1" x14ac:dyDescent="0.2">
      <c r="B171" s="42" t="s">
        <v>453</v>
      </c>
      <c r="C171" s="43" t="s">
        <v>850</v>
      </c>
      <c r="D171" s="42" t="s">
        <v>851</v>
      </c>
      <c r="E171" s="42" t="s">
        <v>852</v>
      </c>
      <c r="F171" s="42" t="s">
        <v>853</v>
      </c>
      <c r="G171" s="42"/>
      <c r="H171" s="42" t="s">
        <v>753</v>
      </c>
      <c r="I171" s="42" t="s">
        <v>854</v>
      </c>
      <c r="J171" s="42" t="s">
        <v>855</v>
      </c>
      <c r="K171" s="42" t="s">
        <v>199</v>
      </c>
      <c r="L171" s="42" t="s">
        <v>199</v>
      </c>
      <c r="M171" s="42" t="s">
        <v>869</v>
      </c>
      <c r="N171" s="42" t="s">
        <v>870</v>
      </c>
      <c r="O171" s="44" t="s">
        <v>871</v>
      </c>
      <c r="P171" s="42" t="s">
        <v>872</v>
      </c>
      <c r="Q171" s="42"/>
      <c r="R171" s="42" t="s">
        <v>220</v>
      </c>
      <c r="S171" s="45">
        <v>45292</v>
      </c>
      <c r="T171" s="45">
        <v>45641</v>
      </c>
      <c r="U171" s="45" t="s">
        <v>512</v>
      </c>
      <c r="V171" s="42"/>
      <c r="W171" s="42"/>
      <c r="X171" s="42">
        <v>100</v>
      </c>
      <c r="Y171" s="42" t="s">
        <v>354</v>
      </c>
      <c r="Z171" s="42" t="s">
        <v>873</v>
      </c>
      <c r="AA171" s="42" t="s">
        <v>199</v>
      </c>
      <c r="AB171" s="42" t="s">
        <v>199</v>
      </c>
      <c r="AC171" s="42" t="s">
        <v>199</v>
      </c>
      <c r="AD171" s="42" t="s">
        <v>209</v>
      </c>
      <c r="AE171" s="42" t="s">
        <v>199</v>
      </c>
      <c r="AF171" s="42" t="s">
        <v>199</v>
      </c>
      <c r="AG171" s="42" t="s">
        <v>199</v>
      </c>
      <c r="AH171" s="42" t="s">
        <v>199</v>
      </c>
      <c r="AI171" s="42" t="s">
        <v>199</v>
      </c>
      <c r="AJ171" s="42" t="s">
        <v>199</v>
      </c>
      <c r="AK171" s="42" t="s">
        <v>199</v>
      </c>
      <c r="AL171" s="42" t="s">
        <v>234</v>
      </c>
    </row>
    <row r="172" spans="2:38" s="212" customFormat="1" ht="185.25" hidden="1" x14ac:dyDescent="0.2">
      <c r="B172" s="67" t="s">
        <v>453</v>
      </c>
      <c r="C172" s="43" t="s">
        <v>850</v>
      </c>
      <c r="D172" s="42" t="s">
        <v>851</v>
      </c>
      <c r="E172" s="42" t="s">
        <v>852</v>
      </c>
      <c r="F172" s="67" t="s">
        <v>853</v>
      </c>
      <c r="G172" s="67"/>
      <c r="H172" s="58" t="s">
        <v>753</v>
      </c>
      <c r="I172" s="42" t="s">
        <v>854</v>
      </c>
      <c r="J172" s="42" t="s">
        <v>855</v>
      </c>
      <c r="K172" s="42" t="s">
        <v>199</v>
      </c>
      <c r="L172" s="42" t="s">
        <v>199</v>
      </c>
      <c r="M172" s="67" t="s">
        <v>874</v>
      </c>
      <c r="N172" s="68" t="s">
        <v>875</v>
      </c>
      <c r="O172" s="67" t="s">
        <v>876</v>
      </c>
      <c r="P172" s="58" t="s">
        <v>877</v>
      </c>
      <c r="Q172" s="58" t="s">
        <v>878</v>
      </c>
      <c r="R172" s="58" t="s">
        <v>99</v>
      </c>
      <c r="S172" s="69">
        <v>45381</v>
      </c>
      <c r="T172" s="69">
        <v>45657</v>
      </c>
      <c r="U172" s="58" t="s">
        <v>879</v>
      </c>
      <c r="V172" s="25" t="s">
        <v>1518</v>
      </c>
      <c r="W172" s="25" t="s">
        <v>1518</v>
      </c>
      <c r="X172" s="72" t="s">
        <v>880</v>
      </c>
      <c r="Y172" s="58" t="s">
        <v>881</v>
      </c>
      <c r="Z172" s="58" t="s">
        <v>423</v>
      </c>
      <c r="AA172" s="58" t="s">
        <v>199</v>
      </c>
      <c r="AB172" s="58" t="s">
        <v>199</v>
      </c>
      <c r="AC172" s="58" t="s">
        <v>199</v>
      </c>
      <c r="AD172" s="58" t="s">
        <v>364</v>
      </c>
      <c r="AE172" s="42" t="s">
        <v>248</v>
      </c>
      <c r="AF172" s="42" t="s">
        <v>487</v>
      </c>
      <c r="AG172" s="42" t="s">
        <v>199</v>
      </c>
      <c r="AH172" s="42" t="s">
        <v>199</v>
      </c>
      <c r="AI172" s="42" t="s">
        <v>199</v>
      </c>
      <c r="AJ172" s="73" t="s">
        <v>408</v>
      </c>
      <c r="AK172" s="73" t="s">
        <v>409</v>
      </c>
      <c r="AL172" s="67" t="s">
        <v>497</v>
      </c>
    </row>
    <row r="173" spans="2:38" s="212" customFormat="1" ht="185.25" hidden="1" x14ac:dyDescent="0.2">
      <c r="B173" s="42" t="s">
        <v>453</v>
      </c>
      <c r="C173" s="43" t="s">
        <v>850</v>
      </c>
      <c r="D173" s="42" t="s">
        <v>851</v>
      </c>
      <c r="E173" s="42" t="s">
        <v>852</v>
      </c>
      <c r="F173" s="42" t="s">
        <v>853</v>
      </c>
      <c r="G173" s="42"/>
      <c r="H173" s="42" t="s">
        <v>753</v>
      </c>
      <c r="I173" s="42" t="s">
        <v>854</v>
      </c>
      <c r="J173" s="42" t="s">
        <v>855</v>
      </c>
      <c r="K173" s="42" t="s">
        <v>199</v>
      </c>
      <c r="L173" s="42" t="s">
        <v>199</v>
      </c>
      <c r="M173" s="42" t="s">
        <v>882</v>
      </c>
      <c r="N173" s="42" t="s">
        <v>882</v>
      </c>
      <c r="O173" s="42" t="s">
        <v>883</v>
      </c>
      <c r="P173" s="42" t="s">
        <v>218</v>
      </c>
      <c r="Q173" s="42" t="s">
        <v>884</v>
      </c>
      <c r="R173" s="42" t="s">
        <v>220</v>
      </c>
      <c r="S173" s="45">
        <v>45323</v>
      </c>
      <c r="T173" s="52">
        <v>45626</v>
      </c>
      <c r="U173" s="45" t="s">
        <v>199</v>
      </c>
      <c r="V173" s="26"/>
      <c r="W173" s="42"/>
      <c r="X173" s="42"/>
      <c r="Y173" s="42" t="s">
        <v>354</v>
      </c>
      <c r="Z173" s="42" t="s">
        <v>881</v>
      </c>
      <c r="AA173" s="42" t="s">
        <v>199</v>
      </c>
      <c r="AB173" s="42" t="s">
        <v>199</v>
      </c>
      <c r="AC173" s="42" t="s">
        <v>199</v>
      </c>
      <c r="AD173" s="42" t="s">
        <v>487</v>
      </c>
      <c r="AE173" s="42" t="s">
        <v>199</v>
      </c>
      <c r="AF173" s="42" t="s">
        <v>199</v>
      </c>
      <c r="AG173" s="42" t="s">
        <v>199</v>
      </c>
      <c r="AH173" s="42" t="s">
        <v>199</v>
      </c>
      <c r="AI173" s="42" t="s">
        <v>199</v>
      </c>
      <c r="AJ173" s="42" t="s">
        <v>408</v>
      </c>
      <c r="AK173" s="42" t="s">
        <v>409</v>
      </c>
      <c r="AL173" s="42" t="s">
        <v>234</v>
      </c>
    </row>
    <row r="174" spans="2:38" s="212" customFormat="1" ht="185.25" hidden="1" x14ac:dyDescent="0.2">
      <c r="B174" s="42" t="s">
        <v>453</v>
      </c>
      <c r="C174" s="43" t="s">
        <v>850</v>
      </c>
      <c r="D174" s="42" t="s">
        <v>851</v>
      </c>
      <c r="E174" s="42" t="s">
        <v>852</v>
      </c>
      <c r="F174" s="42" t="s">
        <v>853</v>
      </c>
      <c r="G174" s="42"/>
      <c r="H174" s="42" t="s">
        <v>753</v>
      </c>
      <c r="I174" s="42" t="s">
        <v>854</v>
      </c>
      <c r="J174" s="42" t="s">
        <v>855</v>
      </c>
      <c r="K174" s="42" t="s">
        <v>199</v>
      </c>
      <c r="L174" s="42" t="s">
        <v>199</v>
      </c>
      <c r="M174" s="42" t="s">
        <v>885</v>
      </c>
      <c r="N174" s="42" t="s">
        <v>885</v>
      </c>
      <c r="O174" s="42" t="s">
        <v>886</v>
      </c>
      <c r="P174" s="42" t="s">
        <v>887</v>
      </c>
      <c r="Q174" s="42" t="s">
        <v>888</v>
      </c>
      <c r="R174" s="42" t="s">
        <v>220</v>
      </c>
      <c r="S174" s="45">
        <v>45323</v>
      </c>
      <c r="T174" s="52">
        <v>45626</v>
      </c>
      <c r="U174" s="45" t="s">
        <v>512</v>
      </c>
      <c r="V174" s="26"/>
      <c r="W174" s="42"/>
      <c r="X174" s="42"/>
      <c r="Y174" s="42" t="s">
        <v>354</v>
      </c>
      <c r="Z174" s="42" t="s">
        <v>881</v>
      </c>
      <c r="AA174" s="42" t="s">
        <v>199</v>
      </c>
      <c r="AB174" s="42" t="s">
        <v>199</v>
      </c>
      <c r="AC174" s="42" t="s">
        <v>199</v>
      </c>
      <c r="AD174" s="42" t="s">
        <v>487</v>
      </c>
      <c r="AE174" s="42" t="s">
        <v>199</v>
      </c>
      <c r="AF174" s="42" t="s">
        <v>199</v>
      </c>
      <c r="AG174" s="42" t="s">
        <v>199</v>
      </c>
      <c r="AH174" s="42" t="s">
        <v>199</v>
      </c>
      <c r="AI174" s="42" t="s">
        <v>199</v>
      </c>
      <c r="AJ174" s="42" t="s">
        <v>408</v>
      </c>
      <c r="AK174" s="42" t="s">
        <v>409</v>
      </c>
      <c r="AL174" s="42" t="s">
        <v>234</v>
      </c>
    </row>
    <row r="175" spans="2:38" s="212" customFormat="1" ht="185.25" hidden="1" x14ac:dyDescent="0.2">
      <c r="B175" s="42" t="s">
        <v>453</v>
      </c>
      <c r="C175" s="43" t="s">
        <v>850</v>
      </c>
      <c r="D175" s="42" t="s">
        <v>851</v>
      </c>
      <c r="E175" s="42" t="s">
        <v>852</v>
      </c>
      <c r="F175" s="42" t="s">
        <v>853</v>
      </c>
      <c r="G175" s="42"/>
      <c r="H175" s="42" t="s">
        <v>753</v>
      </c>
      <c r="I175" s="42" t="s">
        <v>854</v>
      </c>
      <c r="J175" s="42" t="s">
        <v>855</v>
      </c>
      <c r="K175" s="42" t="s">
        <v>199</v>
      </c>
      <c r="L175" s="42" t="s">
        <v>199</v>
      </c>
      <c r="M175" s="42"/>
      <c r="N175" s="42"/>
      <c r="O175" s="42"/>
      <c r="P175" s="42"/>
      <c r="Q175" s="42"/>
      <c r="R175" s="42"/>
      <c r="S175" s="45"/>
      <c r="T175" s="52"/>
      <c r="U175" s="45"/>
      <c r="V175" s="26"/>
      <c r="W175" s="42"/>
      <c r="X175" s="42"/>
      <c r="Y175" s="42"/>
      <c r="Z175" s="42"/>
      <c r="AA175" s="42"/>
      <c r="AB175" s="42"/>
      <c r="AC175" s="42"/>
      <c r="AD175" s="42"/>
      <c r="AE175" s="42"/>
      <c r="AF175" s="42"/>
      <c r="AG175" s="42"/>
      <c r="AH175" s="42"/>
      <c r="AI175" s="42"/>
      <c r="AJ175" s="42"/>
      <c r="AK175" s="42"/>
      <c r="AL175" s="42"/>
    </row>
    <row r="176" spans="2:38" s="212" customFormat="1" ht="185.25" hidden="1" x14ac:dyDescent="0.2">
      <c r="B176" s="42" t="s">
        <v>453</v>
      </c>
      <c r="C176" s="43" t="s">
        <v>850</v>
      </c>
      <c r="D176" s="42" t="s">
        <v>851</v>
      </c>
      <c r="E176" s="42" t="s">
        <v>852</v>
      </c>
      <c r="F176" s="42" t="s">
        <v>853</v>
      </c>
      <c r="G176" s="42"/>
      <c r="H176" s="42" t="s">
        <v>753</v>
      </c>
      <c r="I176" s="42" t="s">
        <v>854</v>
      </c>
      <c r="J176" s="42" t="s">
        <v>855</v>
      </c>
      <c r="K176" s="42" t="s">
        <v>199</v>
      </c>
      <c r="L176" s="42" t="s">
        <v>199</v>
      </c>
      <c r="M176" s="42" t="s">
        <v>889</v>
      </c>
      <c r="N176" s="42" t="s">
        <v>890</v>
      </c>
      <c r="O176" s="44" t="s">
        <v>891</v>
      </c>
      <c r="P176" s="42" t="s">
        <v>272</v>
      </c>
      <c r="Q176" s="42" t="s">
        <v>892</v>
      </c>
      <c r="R176" s="44" t="s">
        <v>72</v>
      </c>
      <c r="S176" s="45">
        <v>45293</v>
      </c>
      <c r="T176" s="45">
        <v>45626</v>
      </c>
      <c r="U176" s="50" t="s">
        <v>260</v>
      </c>
      <c r="V176" s="26"/>
      <c r="W176" s="42"/>
      <c r="X176" s="46">
        <v>0.8</v>
      </c>
      <c r="Y176" s="42" t="s">
        <v>207</v>
      </c>
      <c r="Z176" s="42" t="s">
        <v>893</v>
      </c>
      <c r="AA176" s="42" t="s">
        <v>199</v>
      </c>
      <c r="AB176" s="42" t="s">
        <v>199</v>
      </c>
      <c r="AC176" s="42" t="s">
        <v>199</v>
      </c>
      <c r="AD176" s="51" t="s">
        <v>364</v>
      </c>
      <c r="AE176" s="42" t="s">
        <v>199</v>
      </c>
      <c r="AF176" s="42" t="s">
        <v>199</v>
      </c>
      <c r="AG176" s="42" t="s">
        <v>199</v>
      </c>
      <c r="AH176" s="42" t="s">
        <v>199</v>
      </c>
      <c r="AI176" s="42" t="s">
        <v>199</v>
      </c>
      <c r="AJ176" s="42" t="s">
        <v>408</v>
      </c>
      <c r="AK176" s="42" t="s">
        <v>409</v>
      </c>
      <c r="AL176" s="44" t="s">
        <v>261</v>
      </c>
    </row>
    <row r="177" spans="2:38" s="212" customFormat="1" ht="185.25" hidden="1" x14ac:dyDescent="0.2">
      <c r="B177" s="42" t="s">
        <v>453</v>
      </c>
      <c r="C177" s="43" t="s">
        <v>850</v>
      </c>
      <c r="D177" s="42" t="s">
        <v>851</v>
      </c>
      <c r="E177" s="42" t="s">
        <v>852</v>
      </c>
      <c r="F177" s="42" t="s">
        <v>853</v>
      </c>
      <c r="G177" s="42"/>
      <c r="H177" s="42" t="s">
        <v>753</v>
      </c>
      <c r="I177" s="42" t="s">
        <v>854</v>
      </c>
      <c r="J177" s="42" t="s">
        <v>855</v>
      </c>
      <c r="K177" s="42" t="s">
        <v>199</v>
      </c>
      <c r="L177" s="42" t="s">
        <v>199</v>
      </c>
      <c r="M177" s="42" t="s">
        <v>894</v>
      </c>
      <c r="N177" s="42" t="s">
        <v>895</v>
      </c>
      <c r="O177" s="44" t="s">
        <v>896</v>
      </c>
      <c r="P177" s="42" t="s">
        <v>230</v>
      </c>
      <c r="Q177" s="42" t="s">
        <v>231</v>
      </c>
      <c r="R177" s="44" t="s">
        <v>220</v>
      </c>
      <c r="S177" s="45">
        <v>45627</v>
      </c>
      <c r="T177" s="45">
        <v>45641</v>
      </c>
      <c r="U177" s="44" t="s">
        <v>72</v>
      </c>
      <c r="V177" s="26"/>
      <c r="W177" s="42"/>
      <c r="X177" s="46"/>
      <c r="Y177" s="42" t="s">
        <v>208</v>
      </c>
      <c r="Z177" s="42" t="s">
        <v>232</v>
      </c>
      <c r="AA177" s="42" t="s">
        <v>233</v>
      </c>
      <c r="AB177" s="42" t="s">
        <v>893</v>
      </c>
      <c r="AC177" s="42" t="s">
        <v>199</v>
      </c>
      <c r="AD177" s="51" t="s">
        <v>364</v>
      </c>
      <c r="AE177" s="42" t="s">
        <v>199</v>
      </c>
      <c r="AF177" s="42" t="s">
        <v>199</v>
      </c>
      <c r="AG177" s="42" t="s">
        <v>199</v>
      </c>
      <c r="AH177" s="42" t="s">
        <v>199</v>
      </c>
      <c r="AI177" s="42" t="s">
        <v>199</v>
      </c>
      <c r="AJ177" s="42" t="s">
        <v>408</v>
      </c>
      <c r="AK177" s="42" t="s">
        <v>409</v>
      </c>
      <c r="AL177" s="44" t="s">
        <v>234</v>
      </c>
    </row>
    <row r="178" spans="2:38" s="212" customFormat="1" ht="185.25" hidden="1" x14ac:dyDescent="0.2">
      <c r="B178" s="42" t="s">
        <v>453</v>
      </c>
      <c r="C178" s="43" t="s">
        <v>850</v>
      </c>
      <c r="D178" s="42" t="s">
        <v>851</v>
      </c>
      <c r="E178" s="42" t="s">
        <v>852</v>
      </c>
      <c r="F178" s="42" t="s">
        <v>853</v>
      </c>
      <c r="G178" s="42"/>
      <c r="H178" s="42" t="s">
        <v>753</v>
      </c>
      <c r="I178" s="42" t="s">
        <v>854</v>
      </c>
      <c r="J178" s="42" t="s">
        <v>855</v>
      </c>
      <c r="K178" s="42" t="s">
        <v>199</v>
      </c>
      <c r="L178" s="42" t="s">
        <v>199</v>
      </c>
      <c r="M178" s="42" t="s">
        <v>897</v>
      </c>
      <c r="N178" s="42" t="s">
        <v>898</v>
      </c>
      <c r="O178" s="44" t="s">
        <v>267</v>
      </c>
      <c r="P178" s="42" t="s">
        <v>272</v>
      </c>
      <c r="Q178" s="42" t="s">
        <v>892</v>
      </c>
      <c r="R178" s="44" t="s">
        <v>72</v>
      </c>
      <c r="S178" s="45">
        <v>45293</v>
      </c>
      <c r="T178" s="45">
        <v>45626</v>
      </c>
      <c r="U178" s="50" t="s">
        <v>72</v>
      </c>
      <c r="V178" s="26"/>
      <c r="W178" s="42"/>
      <c r="X178" s="46">
        <v>0.2</v>
      </c>
      <c r="Y178" s="42" t="s">
        <v>207</v>
      </c>
      <c r="Z178" s="42" t="s">
        <v>893</v>
      </c>
      <c r="AA178" s="42" t="s">
        <v>199</v>
      </c>
      <c r="AB178" s="42" t="s">
        <v>199</v>
      </c>
      <c r="AC178" s="42" t="s">
        <v>199</v>
      </c>
      <c r="AD178" s="51" t="s">
        <v>364</v>
      </c>
      <c r="AE178" s="42" t="s">
        <v>199</v>
      </c>
      <c r="AF178" s="42" t="s">
        <v>199</v>
      </c>
      <c r="AG178" s="42" t="s">
        <v>199</v>
      </c>
      <c r="AH178" s="42" t="s">
        <v>199</v>
      </c>
      <c r="AI178" s="42" t="s">
        <v>199</v>
      </c>
      <c r="AJ178" s="42" t="s">
        <v>408</v>
      </c>
      <c r="AK178" s="42" t="s">
        <v>409</v>
      </c>
      <c r="AL178" s="44" t="s">
        <v>261</v>
      </c>
    </row>
    <row r="179" spans="2:38" s="212" customFormat="1" ht="185.25" hidden="1" x14ac:dyDescent="0.2">
      <c r="B179" s="42" t="s">
        <v>453</v>
      </c>
      <c r="C179" s="43" t="s">
        <v>850</v>
      </c>
      <c r="D179" s="42" t="s">
        <v>851</v>
      </c>
      <c r="E179" s="42" t="s">
        <v>852</v>
      </c>
      <c r="F179" s="42" t="s">
        <v>853</v>
      </c>
      <c r="G179" s="42"/>
      <c r="H179" s="42" t="s">
        <v>753</v>
      </c>
      <c r="I179" s="42" t="s">
        <v>854</v>
      </c>
      <c r="J179" s="42" t="s">
        <v>855</v>
      </c>
      <c r="K179" s="42" t="s">
        <v>199</v>
      </c>
      <c r="L179" s="42" t="s">
        <v>199</v>
      </c>
      <c r="M179" s="42" t="s">
        <v>899</v>
      </c>
      <c r="N179" s="42" t="s">
        <v>900</v>
      </c>
      <c r="O179" s="44" t="s">
        <v>901</v>
      </c>
      <c r="P179" s="42" t="s">
        <v>272</v>
      </c>
      <c r="Q179" s="42" t="s">
        <v>902</v>
      </c>
      <c r="R179" s="44" t="s">
        <v>72</v>
      </c>
      <c r="S179" s="45">
        <v>45383</v>
      </c>
      <c r="T179" s="45">
        <v>45641</v>
      </c>
      <c r="U179" s="50" t="s">
        <v>260</v>
      </c>
      <c r="V179" s="26"/>
      <c r="W179" s="42"/>
      <c r="X179" s="46">
        <v>0.8</v>
      </c>
      <c r="Y179" s="42" t="s">
        <v>207</v>
      </c>
      <c r="Z179" s="42" t="s">
        <v>893</v>
      </c>
      <c r="AA179" s="42" t="s">
        <v>199</v>
      </c>
      <c r="AB179" s="42" t="s">
        <v>199</v>
      </c>
      <c r="AC179" s="42" t="s">
        <v>199</v>
      </c>
      <c r="AD179" s="51" t="s">
        <v>364</v>
      </c>
      <c r="AE179" s="42" t="s">
        <v>199</v>
      </c>
      <c r="AF179" s="42" t="s">
        <v>199</v>
      </c>
      <c r="AG179" s="42" t="s">
        <v>199</v>
      </c>
      <c r="AH179" s="42" t="s">
        <v>199</v>
      </c>
      <c r="AI179" s="42" t="s">
        <v>199</v>
      </c>
      <c r="AJ179" s="42" t="s">
        <v>408</v>
      </c>
      <c r="AK179" s="42" t="s">
        <v>409</v>
      </c>
      <c r="AL179" s="44" t="s">
        <v>261</v>
      </c>
    </row>
    <row r="180" spans="2:38" s="212" customFormat="1" ht="185.25" hidden="1" x14ac:dyDescent="0.2">
      <c r="B180" s="42" t="s">
        <v>453</v>
      </c>
      <c r="C180" s="43" t="s">
        <v>850</v>
      </c>
      <c r="D180" s="42" t="s">
        <v>851</v>
      </c>
      <c r="E180" s="42" t="s">
        <v>852</v>
      </c>
      <c r="F180" s="42" t="s">
        <v>853</v>
      </c>
      <c r="G180" s="42"/>
      <c r="H180" s="42" t="s">
        <v>753</v>
      </c>
      <c r="I180" s="42" t="s">
        <v>854</v>
      </c>
      <c r="J180" s="42" t="s">
        <v>855</v>
      </c>
      <c r="K180" s="42" t="s">
        <v>199</v>
      </c>
      <c r="L180" s="42" t="s">
        <v>199</v>
      </c>
      <c r="M180" s="42" t="s">
        <v>903</v>
      </c>
      <c r="N180" s="42" t="s">
        <v>904</v>
      </c>
      <c r="O180" s="44" t="s">
        <v>905</v>
      </c>
      <c r="P180" s="42" t="s">
        <v>230</v>
      </c>
      <c r="Q180" s="42" t="s">
        <v>231</v>
      </c>
      <c r="R180" s="44" t="s">
        <v>220</v>
      </c>
      <c r="S180" s="45">
        <v>45627</v>
      </c>
      <c r="T180" s="45">
        <v>45641</v>
      </c>
      <c r="U180" s="44" t="s">
        <v>72</v>
      </c>
      <c r="V180" s="26"/>
      <c r="W180" s="42"/>
      <c r="X180" s="46"/>
      <c r="Y180" s="42" t="s">
        <v>208</v>
      </c>
      <c r="Z180" s="42" t="s">
        <v>232</v>
      </c>
      <c r="AA180" s="42" t="s">
        <v>233</v>
      </c>
      <c r="AB180" s="42" t="s">
        <v>893</v>
      </c>
      <c r="AC180" s="42" t="s">
        <v>199</v>
      </c>
      <c r="AD180" s="51" t="s">
        <v>364</v>
      </c>
      <c r="AE180" s="42" t="s">
        <v>199</v>
      </c>
      <c r="AF180" s="42" t="s">
        <v>199</v>
      </c>
      <c r="AG180" s="42" t="s">
        <v>199</v>
      </c>
      <c r="AH180" s="42" t="s">
        <v>199</v>
      </c>
      <c r="AI180" s="42" t="s">
        <v>199</v>
      </c>
      <c r="AJ180" s="42" t="s">
        <v>408</v>
      </c>
      <c r="AK180" s="42" t="s">
        <v>409</v>
      </c>
      <c r="AL180" s="44" t="s">
        <v>234</v>
      </c>
    </row>
    <row r="181" spans="2:38" s="212" customFormat="1" ht="185.25" hidden="1" x14ac:dyDescent="0.2">
      <c r="B181" s="42" t="s">
        <v>453</v>
      </c>
      <c r="C181" s="43" t="s">
        <v>850</v>
      </c>
      <c r="D181" s="42" t="s">
        <v>851</v>
      </c>
      <c r="E181" s="42" t="s">
        <v>852</v>
      </c>
      <c r="F181" s="42" t="s">
        <v>853</v>
      </c>
      <c r="G181" s="42"/>
      <c r="H181" s="42" t="s">
        <v>753</v>
      </c>
      <c r="I181" s="42" t="s">
        <v>854</v>
      </c>
      <c r="J181" s="42" t="s">
        <v>855</v>
      </c>
      <c r="K181" s="42" t="s">
        <v>199</v>
      </c>
      <c r="L181" s="42" t="s">
        <v>199</v>
      </c>
      <c r="M181" s="42" t="s">
        <v>906</v>
      </c>
      <c r="N181" s="42" t="s">
        <v>907</v>
      </c>
      <c r="O181" s="44" t="s">
        <v>267</v>
      </c>
      <c r="P181" s="42" t="s">
        <v>272</v>
      </c>
      <c r="Q181" s="42" t="s">
        <v>902</v>
      </c>
      <c r="R181" s="44" t="s">
        <v>72</v>
      </c>
      <c r="S181" s="45">
        <v>45383</v>
      </c>
      <c r="T181" s="45">
        <v>45657</v>
      </c>
      <c r="U181" s="50" t="s">
        <v>72</v>
      </c>
      <c r="V181" s="26"/>
      <c r="W181" s="42"/>
      <c r="X181" s="46">
        <v>0.2</v>
      </c>
      <c r="Y181" s="42" t="s">
        <v>207</v>
      </c>
      <c r="Z181" s="42" t="s">
        <v>893</v>
      </c>
      <c r="AA181" s="42" t="s">
        <v>199</v>
      </c>
      <c r="AB181" s="42"/>
      <c r="AC181" s="42"/>
      <c r="AD181" s="51" t="s">
        <v>364</v>
      </c>
      <c r="AE181" s="42" t="s">
        <v>199</v>
      </c>
      <c r="AF181" s="42" t="s">
        <v>199</v>
      </c>
      <c r="AG181" s="42" t="s">
        <v>199</v>
      </c>
      <c r="AH181" s="42" t="s">
        <v>199</v>
      </c>
      <c r="AI181" s="42" t="s">
        <v>199</v>
      </c>
      <c r="AJ181" s="42" t="s">
        <v>408</v>
      </c>
      <c r="AK181" s="42" t="s">
        <v>409</v>
      </c>
      <c r="AL181" s="44" t="s">
        <v>261</v>
      </c>
    </row>
    <row r="182" spans="2:38" s="212" customFormat="1" ht="185.25" hidden="1" x14ac:dyDescent="0.2">
      <c r="B182" s="42" t="s">
        <v>453</v>
      </c>
      <c r="C182" s="43" t="s">
        <v>850</v>
      </c>
      <c r="D182" s="42" t="s">
        <v>851</v>
      </c>
      <c r="E182" s="42" t="s">
        <v>852</v>
      </c>
      <c r="F182" s="42" t="s">
        <v>908</v>
      </c>
      <c r="G182" s="42"/>
      <c r="H182" s="42" t="s">
        <v>753</v>
      </c>
      <c r="I182" s="42" t="s">
        <v>854</v>
      </c>
      <c r="J182" s="42" t="s">
        <v>855</v>
      </c>
      <c r="K182" s="42" t="s">
        <v>199</v>
      </c>
      <c r="L182" s="42" t="s">
        <v>199</v>
      </c>
      <c r="M182" s="42" t="s">
        <v>909</v>
      </c>
      <c r="N182" s="42" t="s">
        <v>910</v>
      </c>
      <c r="O182" s="44" t="s">
        <v>911</v>
      </c>
      <c r="P182" s="42" t="s">
        <v>872</v>
      </c>
      <c r="Q182" s="42"/>
      <c r="R182" s="42" t="s">
        <v>912</v>
      </c>
      <c r="S182" s="45">
        <v>45566</v>
      </c>
      <c r="T182" s="45">
        <v>45641</v>
      </c>
      <c r="U182" s="45" t="s">
        <v>512</v>
      </c>
      <c r="V182" s="26"/>
      <c r="W182" s="42"/>
      <c r="X182" s="42">
        <v>100</v>
      </c>
      <c r="Y182" s="42" t="s">
        <v>354</v>
      </c>
      <c r="Z182" s="42" t="s">
        <v>199</v>
      </c>
      <c r="AA182" s="42" t="s">
        <v>199</v>
      </c>
      <c r="AB182" s="42" t="s">
        <v>199</v>
      </c>
      <c r="AC182" s="42" t="s">
        <v>199</v>
      </c>
      <c r="AD182" s="42" t="s">
        <v>356</v>
      </c>
      <c r="AE182" s="42" t="s">
        <v>417</v>
      </c>
      <c r="AF182" s="42" t="s">
        <v>199</v>
      </c>
      <c r="AG182" s="42" t="s">
        <v>199</v>
      </c>
      <c r="AH182" s="42" t="s">
        <v>199</v>
      </c>
      <c r="AI182" s="42" t="s">
        <v>199</v>
      </c>
      <c r="AJ182" s="42" t="s">
        <v>199</v>
      </c>
      <c r="AK182" s="42" t="s">
        <v>199</v>
      </c>
      <c r="AL182" s="42" t="s">
        <v>913</v>
      </c>
    </row>
    <row r="183" spans="2:38" s="212" customFormat="1" ht="185.25" hidden="1" x14ac:dyDescent="0.2">
      <c r="B183" s="42" t="s">
        <v>453</v>
      </c>
      <c r="C183" s="43" t="s">
        <v>850</v>
      </c>
      <c r="D183" s="42" t="s">
        <v>851</v>
      </c>
      <c r="E183" s="42" t="s">
        <v>852</v>
      </c>
      <c r="F183" s="42" t="s">
        <v>908</v>
      </c>
      <c r="G183" s="42"/>
      <c r="H183" s="42" t="s">
        <v>753</v>
      </c>
      <c r="I183" s="42" t="s">
        <v>854</v>
      </c>
      <c r="J183" s="42" t="s">
        <v>855</v>
      </c>
      <c r="K183" s="42" t="s">
        <v>199</v>
      </c>
      <c r="L183" s="42" t="s">
        <v>199</v>
      </c>
      <c r="M183" s="42" t="s">
        <v>914</v>
      </c>
      <c r="N183" s="42" t="s">
        <v>915</v>
      </c>
      <c r="O183" s="44" t="s">
        <v>916</v>
      </c>
      <c r="P183" s="42" t="s">
        <v>667</v>
      </c>
      <c r="Q183" s="42" t="s">
        <v>672</v>
      </c>
      <c r="R183" s="42" t="s">
        <v>99</v>
      </c>
      <c r="S183" s="45">
        <v>45292</v>
      </c>
      <c r="T183" s="45">
        <v>45641</v>
      </c>
      <c r="U183" s="45" t="s">
        <v>199</v>
      </c>
      <c r="V183" s="26"/>
      <c r="W183" s="42"/>
      <c r="X183" s="42">
        <v>100</v>
      </c>
      <c r="Y183" s="42" t="s">
        <v>354</v>
      </c>
      <c r="Z183" s="42" t="s">
        <v>199</v>
      </c>
      <c r="AA183" s="42" t="s">
        <v>199</v>
      </c>
      <c r="AB183" s="42" t="s">
        <v>199</v>
      </c>
      <c r="AC183" s="42" t="s">
        <v>199</v>
      </c>
      <c r="AD183" s="42" t="s">
        <v>356</v>
      </c>
      <c r="AE183" s="42" t="s">
        <v>417</v>
      </c>
      <c r="AF183" s="42" t="s">
        <v>199</v>
      </c>
      <c r="AG183" s="42" t="s">
        <v>199</v>
      </c>
      <c r="AH183" s="42" t="s">
        <v>199</v>
      </c>
      <c r="AI183" s="42" t="s">
        <v>199</v>
      </c>
      <c r="AJ183" s="42" t="s">
        <v>199</v>
      </c>
      <c r="AK183" s="42" t="s">
        <v>199</v>
      </c>
      <c r="AL183" s="42" t="s">
        <v>913</v>
      </c>
    </row>
    <row r="184" spans="2:38" s="212" customFormat="1" ht="185.25" hidden="1" x14ac:dyDescent="0.2">
      <c r="B184" s="42" t="s">
        <v>453</v>
      </c>
      <c r="C184" s="43" t="s">
        <v>850</v>
      </c>
      <c r="D184" s="42" t="s">
        <v>851</v>
      </c>
      <c r="E184" s="42" t="s">
        <v>852</v>
      </c>
      <c r="F184" s="42" t="s">
        <v>917</v>
      </c>
      <c r="G184" s="42"/>
      <c r="H184" s="42" t="s">
        <v>753</v>
      </c>
      <c r="I184" s="42" t="s">
        <v>854</v>
      </c>
      <c r="J184" s="42" t="s">
        <v>855</v>
      </c>
      <c r="K184" s="42" t="s">
        <v>199</v>
      </c>
      <c r="L184" s="42" t="s">
        <v>199</v>
      </c>
      <c r="M184" s="42" t="s">
        <v>918</v>
      </c>
      <c r="N184" s="42" t="s">
        <v>919</v>
      </c>
      <c r="O184" s="44" t="s">
        <v>920</v>
      </c>
      <c r="P184" s="42" t="s">
        <v>872</v>
      </c>
      <c r="Q184" s="42"/>
      <c r="R184" s="42" t="s">
        <v>220</v>
      </c>
      <c r="S184" s="45">
        <v>45566</v>
      </c>
      <c r="T184" s="45">
        <v>45641</v>
      </c>
      <c r="U184" s="45" t="s">
        <v>50</v>
      </c>
      <c r="V184" s="42">
        <v>100</v>
      </c>
      <c r="W184" s="42" t="s">
        <v>354</v>
      </c>
      <c r="X184" s="42">
        <v>50</v>
      </c>
      <c r="Y184" s="42" t="s">
        <v>354</v>
      </c>
      <c r="Z184" s="42" t="s">
        <v>199</v>
      </c>
      <c r="AA184" s="42" t="s">
        <v>199</v>
      </c>
      <c r="AB184" s="42" t="s">
        <v>199</v>
      </c>
      <c r="AC184" s="42" t="s">
        <v>199</v>
      </c>
      <c r="AD184" s="42" t="s">
        <v>209</v>
      </c>
      <c r="AE184" s="42" t="s">
        <v>199</v>
      </c>
      <c r="AF184" s="42" t="s">
        <v>199</v>
      </c>
      <c r="AG184" s="42" t="s">
        <v>199</v>
      </c>
      <c r="AH184" s="42" t="s">
        <v>199</v>
      </c>
      <c r="AI184" s="42" t="s">
        <v>199</v>
      </c>
      <c r="AJ184" s="42" t="s">
        <v>199</v>
      </c>
      <c r="AK184" s="42" t="s">
        <v>199</v>
      </c>
      <c r="AL184" s="42" t="s">
        <v>234</v>
      </c>
    </row>
    <row r="185" spans="2:38" s="212" customFormat="1" ht="185.25" hidden="1" x14ac:dyDescent="0.2">
      <c r="B185" s="42" t="s">
        <v>453</v>
      </c>
      <c r="C185" s="43" t="s">
        <v>850</v>
      </c>
      <c r="D185" s="42" t="s">
        <v>851</v>
      </c>
      <c r="E185" s="42" t="s">
        <v>852</v>
      </c>
      <c r="F185" s="42" t="s">
        <v>917</v>
      </c>
      <c r="G185" s="42"/>
      <c r="H185" s="42" t="s">
        <v>753</v>
      </c>
      <c r="I185" s="42" t="s">
        <v>854</v>
      </c>
      <c r="J185" s="42" t="s">
        <v>855</v>
      </c>
      <c r="K185" s="42" t="s">
        <v>199</v>
      </c>
      <c r="L185" s="42" t="s">
        <v>199</v>
      </c>
      <c r="M185" s="42" t="s">
        <v>921</v>
      </c>
      <c r="N185" s="42" t="s">
        <v>922</v>
      </c>
      <c r="O185" s="44" t="s">
        <v>923</v>
      </c>
      <c r="P185" s="42" t="s">
        <v>872</v>
      </c>
      <c r="Q185" s="42"/>
      <c r="R185" s="42" t="s">
        <v>220</v>
      </c>
      <c r="S185" s="45">
        <v>45597</v>
      </c>
      <c r="T185" s="45">
        <v>45641</v>
      </c>
      <c r="U185" s="45" t="s">
        <v>50</v>
      </c>
      <c r="V185" s="26"/>
      <c r="W185" s="42"/>
      <c r="X185" s="42">
        <v>50</v>
      </c>
      <c r="Y185" s="42" t="s">
        <v>354</v>
      </c>
      <c r="Z185" s="42" t="s">
        <v>374</v>
      </c>
      <c r="AA185" s="42" t="s">
        <v>199</v>
      </c>
      <c r="AB185" s="42" t="s">
        <v>199</v>
      </c>
      <c r="AC185" s="42" t="s">
        <v>199</v>
      </c>
      <c r="AD185" s="42" t="s">
        <v>209</v>
      </c>
      <c r="AE185" s="42" t="s">
        <v>199</v>
      </c>
      <c r="AF185" s="42" t="s">
        <v>199</v>
      </c>
      <c r="AG185" s="42" t="s">
        <v>199</v>
      </c>
      <c r="AH185" s="42" t="s">
        <v>199</v>
      </c>
      <c r="AI185" s="42" t="s">
        <v>199</v>
      </c>
      <c r="AJ185" s="42" t="s">
        <v>199</v>
      </c>
      <c r="AK185" s="42" t="s">
        <v>199</v>
      </c>
      <c r="AL185" s="42" t="s">
        <v>234</v>
      </c>
    </row>
    <row r="186" spans="2:38" s="212" customFormat="1" ht="185.25" hidden="1" x14ac:dyDescent="0.2">
      <c r="B186" s="42" t="s">
        <v>453</v>
      </c>
      <c r="C186" s="43" t="s">
        <v>850</v>
      </c>
      <c r="D186" s="42" t="s">
        <v>851</v>
      </c>
      <c r="E186" s="42" t="s">
        <v>852</v>
      </c>
      <c r="F186" s="42" t="s">
        <v>924</v>
      </c>
      <c r="G186" s="42"/>
      <c r="H186" s="42" t="s">
        <v>753</v>
      </c>
      <c r="I186" s="42" t="s">
        <v>854</v>
      </c>
      <c r="J186" s="42" t="s">
        <v>855</v>
      </c>
      <c r="K186" s="42" t="s">
        <v>199</v>
      </c>
      <c r="L186" s="42" t="s">
        <v>199</v>
      </c>
      <c r="M186" s="42" t="s">
        <v>925</v>
      </c>
      <c r="N186" s="42" t="s">
        <v>926</v>
      </c>
      <c r="O186" s="44" t="s">
        <v>927</v>
      </c>
      <c r="P186" s="42" t="s">
        <v>872</v>
      </c>
      <c r="Q186" s="42"/>
      <c r="R186" s="42" t="s">
        <v>220</v>
      </c>
      <c r="S186" s="45">
        <v>45292</v>
      </c>
      <c r="T186" s="45">
        <v>45641</v>
      </c>
      <c r="U186" s="45" t="s">
        <v>512</v>
      </c>
      <c r="V186" s="26"/>
      <c r="W186" s="42"/>
      <c r="X186" s="42">
        <v>100</v>
      </c>
      <c r="Y186" s="42" t="s">
        <v>354</v>
      </c>
      <c r="Z186" s="42" t="s">
        <v>355</v>
      </c>
      <c r="AA186" s="42" t="s">
        <v>199</v>
      </c>
      <c r="AB186" s="42" t="s">
        <v>199</v>
      </c>
      <c r="AC186" s="42" t="s">
        <v>199</v>
      </c>
      <c r="AD186" s="42" t="s">
        <v>357</v>
      </c>
      <c r="AE186" s="42" t="s">
        <v>199</v>
      </c>
      <c r="AF186" s="42" t="s">
        <v>199</v>
      </c>
      <c r="AG186" s="42" t="s">
        <v>199</v>
      </c>
      <c r="AH186" s="42" t="s">
        <v>199</v>
      </c>
      <c r="AI186" s="42" t="s">
        <v>199</v>
      </c>
      <c r="AJ186" s="42" t="s">
        <v>199</v>
      </c>
      <c r="AK186" s="42" t="s">
        <v>199</v>
      </c>
      <c r="AL186" s="42" t="s">
        <v>234</v>
      </c>
    </row>
    <row r="187" spans="2:38" s="212" customFormat="1" ht="228" hidden="1" x14ac:dyDescent="0.2">
      <c r="B187" s="42" t="s">
        <v>453</v>
      </c>
      <c r="C187" s="43" t="s">
        <v>850</v>
      </c>
      <c r="D187" s="42" t="s">
        <v>851</v>
      </c>
      <c r="E187" s="42" t="s">
        <v>852</v>
      </c>
      <c r="F187" s="42" t="s">
        <v>928</v>
      </c>
      <c r="G187" s="42"/>
      <c r="H187" s="42" t="s">
        <v>753</v>
      </c>
      <c r="I187" s="42" t="s">
        <v>854</v>
      </c>
      <c r="J187" s="42" t="s">
        <v>855</v>
      </c>
      <c r="K187" s="42" t="s">
        <v>199</v>
      </c>
      <c r="L187" s="42" t="s">
        <v>199</v>
      </c>
      <c r="M187" s="42" t="s">
        <v>929</v>
      </c>
      <c r="N187" s="42" t="s">
        <v>930</v>
      </c>
      <c r="O187" s="44" t="s">
        <v>931</v>
      </c>
      <c r="P187" s="42" t="s">
        <v>703</v>
      </c>
      <c r="Q187" s="42" t="s">
        <v>932</v>
      </c>
      <c r="R187" s="42" t="s">
        <v>99</v>
      </c>
      <c r="S187" s="45">
        <v>45323</v>
      </c>
      <c r="T187" s="45">
        <v>45473</v>
      </c>
      <c r="U187" s="45" t="s">
        <v>512</v>
      </c>
      <c r="V187" s="26"/>
      <c r="W187" s="42"/>
      <c r="X187" s="42">
        <v>33</v>
      </c>
      <c r="Y187" s="42" t="s">
        <v>354</v>
      </c>
      <c r="Z187" s="42" t="s">
        <v>199</v>
      </c>
      <c r="AA187" s="42" t="s">
        <v>199</v>
      </c>
      <c r="AB187" s="42" t="s">
        <v>199</v>
      </c>
      <c r="AC187" s="42" t="s">
        <v>199</v>
      </c>
      <c r="AD187" s="42" t="s">
        <v>356</v>
      </c>
      <c r="AE187" s="42" t="s">
        <v>199</v>
      </c>
      <c r="AF187" s="42" t="s">
        <v>199</v>
      </c>
      <c r="AG187" s="42" t="s">
        <v>199</v>
      </c>
      <c r="AH187" s="42" t="s">
        <v>199</v>
      </c>
      <c r="AI187" s="42" t="s">
        <v>199</v>
      </c>
      <c r="AJ187" s="42" t="s">
        <v>199</v>
      </c>
      <c r="AK187" s="42" t="s">
        <v>199</v>
      </c>
      <c r="AL187" s="42" t="s">
        <v>913</v>
      </c>
    </row>
    <row r="188" spans="2:38" s="212" customFormat="1" ht="185.25" hidden="1" x14ac:dyDescent="0.2">
      <c r="B188" s="42" t="s">
        <v>453</v>
      </c>
      <c r="C188" s="43" t="s">
        <v>850</v>
      </c>
      <c r="D188" s="42" t="s">
        <v>851</v>
      </c>
      <c r="E188" s="42" t="s">
        <v>852</v>
      </c>
      <c r="F188" s="42" t="s">
        <v>928</v>
      </c>
      <c r="G188" s="42"/>
      <c r="H188" s="42" t="s">
        <v>753</v>
      </c>
      <c r="I188" s="42" t="s">
        <v>854</v>
      </c>
      <c r="J188" s="42" t="s">
        <v>855</v>
      </c>
      <c r="K188" s="42" t="s">
        <v>199</v>
      </c>
      <c r="L188" s="42" t="s">
        <v>199</v>
      </c>
      <c r="M188" s="42" t="s">
        <v>933</v>
      </c>
      <c r="N188" s="42" t="s">
        <v>934</v>
      </c>
      <c r="O188" s="44" t="s">
        <v>935</v>
      </c>
      <c r="P188" s="42" t="s">
        <v>703</v>
      </c>
      <c r="Q188" s="42" t="s">
        <v>936</v>
      </c>
      <c r="R188" s="42" t="s">
        <v>99</v>
      </c>
      <c r="S188" s="45">
        <v>45323</v>
      </c>
      <c r="T188" s="45">
        <v>45442</v>
      </c>
      <c r="U188" s="45" t="s">
        <v>512</v>
      </c>
      <c r="V188" s="26"/>
      <c r="W188" s="42"/>
      <c r="X188" s="42">
        <v>33</v>
      </c>
      <c r="Y188" s="42" t="s">
        <v>423</v>
      </c>
      <c r="Z188" s="42" t="s">
        <v>199</v>
      </c>
      <c r="AA188" s="42" t="s">
        <v>199</v>
      </c>
      <c r="AB188" s="42" t="s">
        <v>199</v>
      </c>
      <c r="AC188" s="42" t="s">
        <v>199</v>
      </c>
      <c r="AD188" s="42" t="s">
        <v>356</v>
      </c>
      <c r="AE188" s="42" t="s">
        <v>487</v>
      </c>
      <c r="AF188" s="42" t="s">
        <v>199</v>
      </c>
      <c r="AG188" s="42" t="s">
        <v>199</v>
      </c>
      <c r="AH188" s="42" t="s">
        <v>199</v>
      </c>
      <c r="AI188" s="42" t="s">
        <v>199</v>
      </c>
      <c r="AJ188" s="42" t="s">
        <v>199</v>
      </c>
      <c r="AK188" s="42" t="s">
        <v>199</v>
      </c>
      <c r="AL188" s="42" t="s">
        <v>654</v>
      </c>
    </row>
    <row r="189" spans="2:38" s="212" customFormat="1" ht="185.25" hidden="1" x14ac:dyDescent="0.2">
      <c r="B189" s="42" t="s">
        <v>453</v>
      </c>
      <c r="C189" s="43" t="s">
        <v>850</v>
      </c>
      <c r="D189" s="42" t="s">
        <v>851</v>
      </c>
      <c r="E189" s="42" t="s">
        <v>852</v>
      </c>
      <c r="F189" s="42" t="s">
        <v>928</v>
      </c>
      <c r="G189" s="42"/>
      <c r="H189" s="42" t="s">
        <v>753</v>
      </c>
      <c r="I189" s="42" t="s">
        <v>854</v>
      </c>
      <c r="J189" s="42" t="s">
        <v>855</v>
      </c>
      <c r="K189" s="42" t="s">
        <v>199</v>
      </c>
      <c r="L189" s="42" t="s">
        <v>199</v>
      </c>
      <c r="M189" s="42" t="s">
        <v>937</v>
      </c>
      <c r="N189" s="42" t="s">
        <v>938</v>
      </c>
      <c r="O189" s="44" t="s">
        <v>939</v>
      </c>
      <c r="P189" s="42" t="s">
        <v>667</v>
      </c>
      <c r="Q189" s="42" t="s">
        <v>940</v>
      </c>
      <c r="R189" s="42" t="s">
        <v>99</v>
      </c>
      <c r="S189" s="45">
        <v>45306</v>
      </c>
      <c r="T189" s="45">
        <v>45641</v>
      </c>
      <c r="U189" s="45" t="s">
        <v>512</v>
      </c>
      <c r="V189" s="26"/>
      <c r="W189" s="42"/>
      <c r="X189" s="42">
        <v>33</v>
      </c>
      <c r="Y189" s="42" t="s">
        <v>423</v>
      </c>
      <c r="Z189" s="42" t="s">
        <v>487</v>
      </c>
      <c r="AA189" s="42" t="s">
        <v>199</v>
      </c>
      <c r="AB189" s="42" t="s">
        <v>199</v>
      </c>
      <c r="AC189" s="42" t="s">
        <v>199</v>
      </c>
      <c r="AD189" s="42" t="s">
        <v>356</v>
      </c>
      <c r="AE189" s="42" t="s">
        <v>487</v>
      </c>
      <c r="AF189" s="42" t="s">
        <v>199</v>
      </c>
      <c r="AG189" s="42" t="s">
        <v>199</v>
      </c>
      <c r="AH189" s="42" t="s">
        <v>199</v>
      </c>
      <c r="AI189" s="42" t="s">
        <v>199</v>
      </c>
      <c r="AJ189" s="42" t="s">
        <v>199</v>
      </c>
      <c r="AK189" s="42" t="s">
        <v>199</v>
      </c>
      <c r="AL189" s="42" t="s">
        <v>654</v>
      </c>
    </row>
    <row r="190" spans="2:38" s="212" customFormat="1" ht="185.25" hidden="1" x14ac:dyDescent="0.2">
      <c r="B190" s="42" t="s">
        <v>453</v>
      </c>
      <c r="C190" s="43" t="s">
        <v>850</v>
      </c>
      <c r="D190" s="42" t="s">
        <v>851</v>
      </c>
      <c r="E190" s="42" t="s">
        <v>852</v>
      </c>
      <c r="F190" s="42" t="s">
        <v>928</v>
      </c>
      <c r="G190" s="42"/>
      <c r="H190" s="42" t="s">
        <v>753</v>
      </c>
      <c r="I190" s="42" t="s">
        <v>854</v>
      </c>
      <c r="J190" s="42" t="s">
        <v>855</v>
      </c>
      <c r="K190" s="42" t="s">
        <v>199</v>
      </c>
      <c r="L190" s="42" t="s">
        <v>199</v>
      </c>
      <c r="M190" s="42" t="s">
        <v>941</v>
      </c>
      <c r="N190" s="42" t="s">
        <v>942</v>
      </c>
      <c r="O190" s="44" t="s">
        <v>943</v>
      </c>
      <c r="P190" s="42" t="s">
        <v>872</v>
      </c>
      <c r="Q190" s="42"/>
      <c r="R190" s="42" t="s">
        <v>220</v>
      </c>
      <c r="S190" s="45">
        <v>45352</v>
      </c>
      <c r="T190" s="45">
        <v>45641</v>
      </c>
      <c r="U190" s="45" t="s">
        <v>512</v>
      </c>
      <c r="V190" s="42"/>
      <c r="W190" s="42"/>
      <c r="X190" s="42">
        <v>100</v>
      </c>
      <c r="Y190" s="42" t="s">
        <v>354</v>
      </c>
      <c r="Z190" s="42" t="s">
        <v>199</v>
      </c>
      <c r="AA190" s="42" t="s">
        <v>199</v>
      </c>
      <c r="AB190" s="42" t="s">
        <v>199</v>
      </c>
      <c r="AC190" s="42" t="s">
        <v>199</v>
      </c>
      <c r="AD190" s="42" t="s">
        <v>356</v>
      </c>
      <c r="AE190" s="42"/>
      <c r="AF190" s="42" t="s">
        <v>199</v>
      </c>
      <c r="AG190" s="42" t="s">
        <v>199</v>
      </c>
      <c r="AH190" s="42" t="s">
        <v>199</v>
      </c>
      <c r="AI190" s="42" t="s">
        <v>199</v>
      </c>
      <c r="AJ190" s="42" t="s">
        <v>199</v>
      </c>
      <c r="AK190" s="42" t="s">
        <v>199</v>
      </c>
      <c r="AL190" s="42" t="s">
        <v>234</v>
      </c>
    </row>
    <row r="191" spans="2:38" s="212" customFormat="1" ht="171" hidden="1" x14ac:dyDescent="0.2">
      <c r="B191" s="42" t="s">
        <v>453</v>
      </c>
      <c r="C191" s="42" t="s">
        <v>850</v>
      </c>
      <c r="D191" s="42" t="s">
        <v>851</v>
      </c>
      <c r="E191" s="42" t="s">
        <v>852</v>
      </c>
      <c r="F191" s="42" t="s">
        <v>928</v>
      </c>
      <c r="G191" s="42"/>
      <c r="H191" s="42" t="s">
        <v>753</v>
      </c>
      <c r="I191" s="42" t="s">
        <v>854</v>
      </c>
      <c r="J191" s="42" t="s">
        <v>944</v>
      </c>
      <c r="K191" s="42" t="s">
        <v>199</v>
      </c>
      <c r="L191" s="42" t="s">
        <v>199</v>
      </c>
      <c r="M191" s="42" t="s">
        <v>945</v>
      </c>
      <c r="N191" s="44" t="s">
        <v>946</v>
      </c>
      <c r="O191" s="42" t="s">
        <v>947</v>
      </c>
      <c r="P191" s="42" t="s">
        <v>287</v>
      </c>
      <c r="Q191" s="42"/>
      <c r="R191" s="45" t="s">
        <v>280</v>
      </c>
      <c r="S191" s="45">
        <v>45352</v>
      </c>
      <c r="T191" s="45">
        <v>45519</v>
      </c>
      <c r="U191" s="45" t="s">
        <v>220</v>
      </c>
      <c r="V191" s="26">
        <v>166880178</v>
      </c>
      <c r="W191" s="44" t="s">
        <v>288</v>
      </c>
      <c r="X191" s="42"/>
      <c r="Y191" s="42" t="s">
        <v>207</v>
      </c>
      <c r="Z191" s="42" t="s">
        <v>245</v>
      </c>
      <c r="AA191" s="42" t="s">
        <v>208</v>
      </c>
      <c r="AB191" s="42" t="s">
        <v>199</v>
      </c>
      <c r="AC191" s="42" t="s">
        <v>199</v>
      </c>
      <c r="AD191" s="42" t="s">
        <v>356</v>
      </c>
      <c r="AE191" s="42" t="s">
        <v>248</v>
      </c>
      <c r="AF191" s="42" t="s">
        <v>199</v>
      </c>
      <c r="AG191" s="42" t="s">
        <v>199</v>
      </c>
      <c r="AH191" s="42" t="s">
        <v>199</v>
      </c>
      <c r="AI191" s="42" t="s">
        <v>199</v>
      </c>
      <c r="AJ191" s="42" t="s">
        <v>199</v>
      </c>
      <c r="AK191" s="42" t="s">
        <v>199</v>
      </c>
      <c r="AL191" s="42" t="s">
        <v>283</v>
      </c>
    </row>
    <row r="192" spans="2:38" s="212" customFormat="1" ht="171" hidden="1" x14ac:dyDescent="0.2">
      <c r="B192" s="42" t="s">
        <v>453</v>
      </c>
      <c r="C192" s="42" t="s">
        <v>850</v>
      </c>
      <c r="D192" s="42" t="s">
        <v>851</v>
      </c>
      <c r="E192" s="42" t="s">
        <v>852</v>
      </c>
      <c r="F192" s="42" t="s">
        <v>928</v>
      </c>
      <c r="G192" s="42"/>
      <c r="H192" s="42" t="s">
        <v>753</v>
      </c>
      <c r="I192" s="42" t="s">
        <v>854</v>
      </c>
      <c r="J192" s="42" t="s">
        <v>944</v>
      </c>
      <c r="K192" s="42" t="s">
        <v>199</v>
      </c>
      <c r="L192" s="42" t="s">
        <v>199</v>
      </c>
      <c r="M192" s="42" t="s">
        <v>948</v>
      </c>
      <c r="N192" s="44" t="s">
        <v>949</v>
      </c>
      <c r="O192" s="42" t="s">
        <v>950</v>
      </c>
      <c r="P192" s="42" t="s">
        <v>279</v>
      </c>
      <c r="Q192" s="42"/>
      <c r="R192" s="45" t="s">
        <v>280</v>
      </c>
      <c r="S192" s="45">
        <v>45352</v>
      </c>
      <c r="T192" s="45">
        <v>45519</v>
      </c>
      <c r="U192" s="45" t="s">
        <v>220</v>
      </c>
      <c r="V192" s="26">
        <v>88517466</v>
      </c>
      <c r="W192" s="44">
        <v>168</v>
      </c>
      <c r="X192" s="42"/>
      <c r="Y192" s="42" t="s">
        <v>207</v>
      </c>
      <c r="Z192" s="42" t="s">
        <v>245</v>
      </c>
      <c r="AA192" s="42" t="s">
        <v>208</v>
      </c>
      <c r="AB192" s="42" t="s">
        <v>199</v>
      </c>
      <c r="AC192" s="42" t="s">
        <v>199</v>
      </c>
      <c r="AD192" s="42" t="s">
        <v>356</v>
      </c>
      <c r="AE192" s="42" t="s">
        <v>248</v>
      </c>
      <c r="AF192" s="42" t="s">
        <v>199</v>
      </c>
      <c r="AG192" s="42" t="s">
        <v>199</v>
      </c>
      <c r="AH192" s="42" t="s">
        <v>199</v>
      </c>
      <c r="AI192" s="42" t="s">
        <v>199</v>
      </c>
      <c r="AJ192" s="42" t="s">
        <v>199</v>
      </c>
      <c r="AK192" s="42" t="s">
        <v>199</v>
      </c>
      <c r="AL192" s="42" t="s">
        <v>283</v>
      </c>
    </row>
    <row r="193" spans="2:38" s="212" customFormat="1" ht="171" hidden="1" x14ac:dyDescent="0.2">
      <c r="B193" s="42" t="s">
        <v>453</v>
      </c>
      <c r="C193" s="42" t="s">
        <v>850</v>
      </c>
      <c r="D193" s="42" t="s">
        <v>851</v>
      </c>
      <c r="E193" s="42" t="s">
        <v>852</v>
      </c>
      <c r="F193" s="42" t="s">
        <v>928</v>
      </c>
      <c r="G193" s="42"/>
      <c r="H193" s="42" t="s">
        <v>753</v>
      </c>
      <c r="I193" s="42" t="s">
        <v>854</v>
      </c>
      <c r="J193" s="42" t="s">
        <v>944</v>
      </c>
      <c r="K193" s="42" t="s">
        <v>199</v>
      </c>
      <c r="L193" s="42" t="s">
        <v>199</v>
      </c>
      <c r="M193" s="42" t="s">
        <v>951</v>
      </c>
      <c r="N193" s="44" t="s">
        <v>952</v>
      </c>
      <c r="O193" s="42" t="s">
        <v>953</v>
      </c>
      <c r="P193" s="42" t="s">
        <v>954</v>
      </c>
      <c r="Q193" s="42"/>
      <c r="R193" s="45" t="s">
        <v>280</v>
      </c>
      <c r="S193" s="45">
        <v>45352</v>
      </c>
      <c r="T193" s="45">
        <v>45519</v>
      </c>
      <c r="U193" s="45" t="s">
        <v>220</v>
      </c>
      <c r="V193" s="26">
        <v>32540022</v>
      </c>
      <c r="W193" s="44">
        <v>164</v>
      </c>
      <c r="X193" s="42"/>
      <c r="Y193" s="42" t="s">
        <v>207</v>
      </c>
      <c r="Z193" s="42" t="s">
        <v>245</v>
      </c>
      <c r="AA193" s="42" t="s">
        <v>208</v>
      </c>
      <c r="AB193" s="42" t="s">
        <v>199</v>
      </c>
      <c r="AC193" s="42" t="s">
        <v>199</v>
      </c>
      <c r="AD193" s="42" t="s">
        <v>356</v>
      </c>
      <c r="AE193" s="42" t="s">
        <v>248</v>
      </c>
      <c r="AF193" s="42" t="s">
        <v>199</v>
      </c>
      <c r="AG193" s="42" t="s">
        <v>199</v>
      </c>
      <c r="AH193" s="42" t="s">
        <v>199</v>
      </c>
      <c r="AI193" s="42" t="s">
        <v>199</v>
      </c>
      <c r="AJ193" s="42" t="s">
        <v>199</v>
      </c>
      <c r="AK193" s="42" t="s">
        <v>199</v>
      </c>
      <c r="AL193" s="42" t="s">
        <v>283</v>
      </c>
    </row>
    <row r="194" spans="2:38" s="212" customFormat="1" ht="171" hidden="1" x14ac:dyDescent="0.2">
      <c r="B194" s="42" t="s">
        <v>453</v>
      </c>
      <c r="C194" s="42" t="s">
        <v>850</v>
      </c>
      <c r="D194" s="42" t="s">
        <v>851</v>
      </c>
      <c r="E194" s="42" t="s">
        <v>852</v>
      </c>
      <c r="F194" s="42" t="s">
        <v>928</v>
      </c>
      <c r="G194" s="42"/>
      <c r="H194" s="42" t="s">
        <v>753</v>
      </c>
      <c r="I194" s="42" t="s">
        <v>854</v>
      </c>
      <c r="J194" s="42" t="s">
        <v>944</v>
      </c>
      <c r="K194" s="42" t="s">
        <v>199</v>
      </c>
      <c r="L194" s="42" t="s">
        <v>199</v>
      </c>
      <c r="M194" s="42" t="s">
        <v>955</v>
      </c>
      <c r="N194" s="44" t="s">
        <v>956</v>
      </c>
      <c r="O194" s="42" t="s">
        <v>957</v>
      </c>
      <c r="P194" s="42" t="s">
        <v>958</v>
      </c>
      <c r="Q194" s="42"/>
      <c r="R194" s="45" t="s">
        <v>280</v>
      </c>
      <c r="S194" s="45">
        <v>45352</v>
      </c>
      <c r="T194" s="45">
        <v>45519</v>
      </c>
      <c r="U194" s="45" t="s">
        <v>220</v>
      </c>
      <c r="V194" s="26">
        <v>31500966</v>
      </c>
      <c r="W194" s="44">
        <v>154</v>
      </c>
      <c r="X194" s="42"/>
      <c r="Y194" s="42" t="s">
        <v>207</v>
      </c>
      <c r="Z194" s="42" t="s">
        <v>245</v>
      </c>
      <c r="AA194" s="42" t="s">
        <v>208</v>
      </c>
      <c r="AB194" s="42" t="s">
        <v>199</v>
      </c>
      <c r="AC194" s="42" t="s">
        <v>199</v>
      </c>
      <c r="AD194" s="42" t="s">
        <v>356</v>
      </c>
      <c r="AE194" s="42" t="s">
        <v>248</v>
      </c>
      <c r="AF194" s="42" t="s">
        <v>199</v>
      </c>
      <c r="AG194" s="42" t="s">
        <v>199</v>
      </c>
      <c r="AH194" s="42" t="s">
        <v>199</v>
      </c>
      <c r="AI194" s="42" t="s">
        <v>199</v>
      </c>
      <c r="AJ194" s="42" t="s">
        <v>199</v>
      </c>
      <c r="AK194" s="42" t="s">
        <v>199</v>
      </c>
      <c r="AL194" s="42" t="s">
        <v>294</v>
      </c>
    </row>
    <row r="195" spans="2:38" s="212" customFormat="1" ht="171" hidden="1" x14ac:dyDescent="0.2">
      <c r="B195" s="42" t="s">
        <v>453</v>
      </c>
      <c r="C195" s="42" t="s">
        <v>850</v>
      </c>
      <c r="D195" s="42" t="s">
        <v>851</v>
      </c>
      <c r="E195" s="42" t="s">
        <v>852</v>
      </c>
      <c r="F195" s="42" t="s">
        <v>928</v>
      </c>
      <c r="G195" s="42"/>
      <c r="H195" s="42" t="s">
        <v>753</v>
      </c>
      <c r="I195" s="42" t="s">
        <v>854</v>
      </c>
      <c r="J195" s="42" t="s">
        <v>944</v>
      </c>
      <c r="K195" s="42" t="s">
        <v>199</v>
      </c>
      <c r="L195" s="42" t="s">
        <v>199</v>
      </c>
      <c r="M195" s="42" t="s">
        <v>959</v>
      </c>
      <c r="N195" s="44" t="s">
        <v>960</v>
      </c>
      <c r="O195" s="42" t="s">
        <v>961</v>
      </c>
      <c r="P195" s="42" t="s">
        <v>287</v>
      </c>
      <c r="Q195" s="42"/>
      <c r="R195" s="45" t="s">
        <v>280</v>
      </c>
      <c r="S195" s="45">
        <v>45397</v>
      </c>
      <c r="T195" s="45">
        <v>45565</v>
      </c>
      <c r="U195" s="45" t="s">
        <v>220</v>
      </c>
      <c r="V195" s="42" t="s">
        <v>199</v>
      </c>
      <c r="W195" s="42" t="s">
        <v>199</v>
      </c>
      <c r="X195" s="42"/>
      <c r="Y195" s="42" t="s">
        <v>245</v>
      </c>
      <c r="Z195" s="42" t="s">
        <v>208</v>
      </c>
      <c r="AA195" s="42" t="s">
        <v>199</v>
      </c>
      <c r="AB195" s="42" t="s">
        <v>199</v>
      </c>
      <c r="AC195" s="42" t="s">
        <v>199</v>
      </c>
      <c r="AD195" s="42" t="s">
        <v>356</v>
      </c>
      <c r="AE195" s="42" t="s">
        <v>199</v>
      </c>
      <c r="AF195" s="42" t="s">
        <v>199</v>
      </c>
      <c r="AG195" s="42" t="s">
        <v>199</v>
      </c>
      <c r="AH195" s="42" t="s">
        <v>199</v>
      </c>
      <c r="AI195" s="42" t="s">
        <v>199</v>
      </c>
      <c r="AJ195" s="42" t="s">
        <v>199</v>
      </c>
      <c r="AK195" s="42" t="s">
        <v>199</v>
      </c>
      <c r="AL195" s="42" t="s">
        <v>283</v>
      </c>
    </row>
    <row r="196" spans="2:38" s="212" customFormat="1" ht="171" hidden="1" x14ac:dyDescent="0.2">
      <c r="B196" s="42" t="s">
        <v>453</v>
      </c>
      <c r="C196" s="42" t="s">
        <v>850</v>
      </c>
      <c r="D196" s="42" t="s">
        <v>851</v>
      </c>
      <c r="E196" s="42" t="s">
        <v>852</v>
      </c>
      <c r="F196" s="42" t="s">
        <v>928</v>
      </c>
      <c r="G196" s="42"/>
      <c r="H196" s="42" t="s">
        <v>753</v>
      </c>
      <c r="I196" s="42" t="s">
        <v>854</v>
      </c>
      <c r="J196" s="42" t="s">
        <v>944</v>
      </c>
      <c r="K196" s="42" t="s">
        <v>199</v>
      </c>
      <c r="L196" s="42" t="s">
        <v>199</v>
      </c>
      <c r="M196" s="42" t="s">
        <v>962</v>
      </c>
      <c r="N196" s="44" t="s">
        <v>963</v>
      </c>
      <c r="O196" s="42" t="s">
        <v>964</v>
      </c>
      <c r="P196" s="42" t="s">
        <v>279</v>
      </c>
      <c r="Q196" s="42"/>
      <c r="R196" s="45" t="s">
        <v>280</v>
      </c>
      <c r="S196" s="45">
        <v>45397</v>
      </c>
      <c r="T196" s="45">
        <v>45565</v>
      </c>
      <c r="U196" s="45" t="s">
        <v>220</v>
      </c>
      <c r="V196" s="42" t="s">
        <v>199</v>
      </c>
      <c r="W196" s="42" t="s">
        <v>199</v>
      </c>
      <c r="X196" s="42"/>
      <c r="Y196" s="42" t="s">
        <v>245</v>
      </c>
      <c r="Z196" s="42" t="s">
        <v>208</v>
      </c>
      <c r="AA196" s="42" t="s">
        <v>199</v>
      </c>
      <c r="AB196" s="42" t="s">
        <v>199</v>
      </c>
      <c r="AC196" s="42" t="s">
        <v>199</v>
      </c>
      <c r="AD196" s="42" t="s">
        <v>356</v>
      </c>
      <c r="AE196" s="42" t="s">
        <v>199</v>
      </c>
      <c r="AF196" s="42" t="s">
        <v>199</v>
      </c>
      <c r="AG196" s="42" t="s">
        <v>199</v>
      </c>
      <c r="AH196" s="42" t="s">
        <v>199</v>
      </c>
      <c r="AI196" s="42" t="s">
        <v>199</v>
      </c>
      <c r="AJ196" s="42" t="s">
        <v>199</v>
      </c>
      <c r="AK196" s="42" t="s">
        <v>199</v>
      </c>
      <c r="AL196" s="42" t="s">
        <v>283</v>
      </c>
    </row>
    <row r="197" spans="2:38" s="212" customFormat="1" ht="171" hidden="1" x14ac:dyDescent="0.2">
      <c r="B197" s="42" t="s">
        <v>453</v>
      </c>
      <c r="C197" s="42" t="s">
        <v>850</v>
      </c>
      <c r="D197" s="42" t="s">
        <v>851</v>
      </c>
      <c r="E197" s="42" t="s">
        <v>852</v>
      </c>
      <c r="F197" s="42" t="s">
        <v>928</v>
      </c>
      <c r="G197" s="42"/>
      <c r="H197" s="42" t="s">
        <v>753</v>
      </c>
      <c r="I197" s="42" t="s">
        <v>854</v>
      </c>
      <c r="J197" s="42" t="s">
        <v>944</v>
      </c>
      <c r="K197" s="42" t="s">
        <v>199</v>
      </c>
      <c r="L197" s="42" t="s">
        <v>199</v>
      </c>
      <c r="M197" s="42" t="s">
        <v>965</v>
      </c>
      <c r="N197" s="44" t="s">
        <v>966</v>
      </c>
      <c r="O197" s="42" t="s">
        <v>967</v>
      </c>
      <c r="P197" s="42" t="s">
        <v>954</v>
      </c>
      <c r="Q197" s="42"/>
      <c r="R197" s="45" t="s">
        <v>280</v>
      </c>
      <c r="S197" s="45">
        <v>45397</v>
      </c>
      <c r="T197" s="45">
        <v>45565</v>
      </c>
      <c r="U197" s="45" t="s">
        <v>220</v>
      </c>
      <c r="V197" s="42" t="s">
        <v>199</v>
      </c>
      <c r="W197" s="42" t="s">
        <v>199</v>
      </c>
      <c r="X197" s="42"/>
      <c r="Y197" s="42" t="s">
        <v>245</v>
      </c>
      <c r="Z197" s="42" t="s">
        <v>208</v>
      </c>
      <c r="AA197" s="42" t="s">
        <v>199</v>
      </c>
      <c r="AB197" s="42" t="s">
        <v>199</v>
      </c>
      <c r="AC197" s="42" t="s">
        <v>199</v>
      </c>
      <c r="AD197" s="42" t="s">
        <v>356</v>
      </c>
      <c r="AE197" s="42" t="s">
        <v>199</v>
      </c>
      <c r="AF197" s="42" t="s">
        <v>199</v>
      </c>
      <c r="AG197" s="42" t="s">
        <v>199</v>
      </c>
      <c r="AH197" s="42" t="s">
        <v>199</v>
      </c>
      <c r="AI197" s="42" t="s">
        <v>199</v>
      </c>
      <c r="AJ197" s="42" t="s">
        <v>199</v>
      </c>
      <c r="AK197" s="42" t="s">
        <v>199</v>
      </c>
      <c r="AL197" s="42" t="s">
        <v>283</v>
      </c>
    </row>
    <row r="198" spans="2:38" s="212" customFormat="1" ht="171" hidden="1" x14ac:dyDescent="0.2">
      <c r="B198" s="42" t="s">
        <v>453</v>
      </c>
      <c r="C198" s="42" t="s">
        <v>850</v>
      </c>
      <c r="D198" s="42" t="s">
        <v>851</v>
      </c>
      <c r="E198" s="42" t="s">
        <v>852</v>
      </c>
      <c r="F198" s="42" t="s">
        <v>928</v>
      </c>
      <c r="G198" s="42"/>
      <c r="H198" s="42" t="s">
        <v>753</v>
      </c>
      <c r="I198" s="42" t="s">
        <v>854</v>
      </c>
      <c r="J198" s="42" t="s">
        <v>944</v>
      </c>
      <c r="K198" s="42" t="s">
        <v>199</v>
      </c>
      <c r="L198" s="42" t="s">
        <v>199</v>
      </c>
      <c r="M198" s="42" t="s">
        <v>968</v>
      </c>
      <c r="N198" s="44" t="s">
        <v>969</v>
      </c>
      <c r="O198" s="42" t="s">
        <v>970</v>
      </c>
      <c r="P198" s="42" t="s">
        <v>958</v>
      </c>
      <c r="Q198" s="42"/>
      <c r="R198" s="45" t="s">
        <v>280</v>
      </c>
      <c r="S198" s="45">
        <v>45397</v>
      </c>
      <c r="T198" s="45">
        <v>45565</v>
      </c>
      <c r="U198" s="45" t="s">
        <v>220</v>
      </c>
      <c r="V198" s="42" t="s">
        <v>199</v>
      </c>
      <c r="W198" s="42" t="s">
        <v>199</v>
      </c>
      <c r="X198" s="42"/>
      <c r="Y198" s="42" t="s">
        <v>245</v>
      </c>
      <c r="Z198" s="42" t="s">
        <v>208</v>
      </c>
      <c r="AA198" s="42" t="s">
        <v>199</v>
      </c>
      <c r="AB198" s="42" t="s">
        <v>199</v>
      </c>
      <c r="AC198" s="42" t="s">
        <v>199</v>
      </c>
      <c r="AD198" s="42" t="s">
        <v>356</v>
      </c>
      <c r="AE198" s="42" t="s">
        <v>199</v>
      </c>
      <c r="AF198" s="42" t="s">
        <v>199</v>
      </c>
      <c r="AG198" s="42" t="s">
        <v>199</v>
      </c>
      <c r="AH198" s="42" t="s">
        <v>199</v>
      </c>
      <c r="AI198" s="42" t="s">
        <v>199</v>
      </c>
      <c r="AJ198" s="42" t="s">
        <v>199</v>
      </c>
      <c r="AK198" s="42" t="s">
        <v>199</v>
      </c>
      <c r="AL198" s="42" t="s">
        <v>294</v>
      </c>
    </row>
    <row r="199" spans="2:38" s="212" customFormat="1" ht="171" hidden="1" x14ac:dyDescent="0.2">
      <c r="B199" s="42" t="s">
        <v>453</v>
      </c>
      <c r="C199" s="42" t="s">
        <v>850</v>
      </c>
      <c r="D199" s="42" t="s">
        <v>851</v>
      </c>
      <c r="E199" s="42" t="s">
        <v>852</v>
      </c>
      <c r="F199" s="42" t="s">
        <v>928</v>
      </c>
      <c r="G199" s="42"/>
      <c r="H199" s="42" t="s">
        <v>753</v>
      </c>
      <c r="I199" s="42" t="s">
        <v>854</v>
      </c>
      <c r="J199" s="42" t="s">
        <v>944</v>
      </c>
      <c r="K199" s="42" t="s">
        <v>199</v>
      </c>
      <c r="L199" s="42" t="s">
        <v>199</v>
      </c>
      <c r="M199" s="42" t="s">
        <v>971</v>
      </c>
      <c r="N199" s="44" t="s">
        <v>972</v>
      </c>
      <c r="O199" s="42" t="s">
        <v>973</v>
      </c>
      <c r="P199" s="42" t="s">
        <v>287</v>
      </c>
      <c r="Q199" s="42"/>
      <c r="R199" s="45" t="s">
        <v>280</v>
      </c>
      <c r="S199" s="45">
        <v>45458</v>
      </c>
      <c r="T199" s="45">
        <v>45626</v>
      </c>
      <c r="U199" s="45" t="s">
        <v>974</v>
      </c>
      <c r="V199" s="56" t="s">
        <v>975</v>
      </c>
      <c r="W199" s="44">
        <v>176</v>
      </c>
      <c r="X199" s="42"/>
      <c r="Y199" s="42" t="s">
        <v>245</v>
      </c>
      <c r="Z199" s="42" t="s">
        <v>208</v>
      </c>
      <c r="AA199" s="42" t="s">
        <v>199</v>
      </c>
      <c r="AB199" s="42" t="s">
        <v>199</v>
      </c>
      <c r="AC199" s="42" t="s">
        <v>199</v>
      </c>
      <c r="AD199" s="42" t="s">
        <v>356</v>
      </c>
      <c r="AE199" s="42" t="s">
        <v>199</v>
      </c>
      <c r="AF199" s="42" t="s">
        <v>199</v>
      </c>
      <c r="AG199" s="42" t="s">
        <v>199</v>
      </c>
      <c r="AH199" s="42" t="s">
        <v>199</v>
      </c>
      <c r="AI199" s="42" t="s">
        <v>199</v>
      </c>
      <c r="AJ199" s="42" t="s">
        <v>199</v>
      </c>
      <c r="AK199" s="42" t="s">
        <v>199</v>
      </c>
      <c r="AL199" s="42" t="s">
        <v>283</v>
      </c>
    </row>
    <row r="200" spans="2:38" s="212" customFormat="1" ht="171" hidden="1" x14ac:dyDescent="0.2">
      <c r="B200" s="42" t="s">
        <v>453</v>
      </c>
      <c r="C200" s="42" t="s">
        <v>850</v>
      </c>
      <c r="D200" s="42" t="s">
        <v>851</v>
      </c>
      <c r="E200" s="42" t="s">
        <v>852</v>
      </c>
      <c r="F200" s="42" t="s">
        <v>928</v>
      </c>
      <c r="G200" s="42"/>
      <c r="H200" s="42" t="s">
        <v>753</v>
      </c>
      <c r="I200" s="42" t="s">
        <v>854</v>
      </c>
      <c r="J200" s="42" t="s">
        <v>944</v>
      </c>
      <c r="K200" s="42" t="s">
        <v>199</v>
      </c>
      <c r="L200" s="42" t="s">
        <v>199</v>
      </c>
      <c r="M200" s="42" t="s">
        <v>976</v>
      </c>
      <c r="N200" s="44" t="s">
        <v>949</v>
      </c>
      <c r="O200" s="42" t="s">
        <v>977</v>
      </c>
      <c r="P200" s="42" t="s">
        <v>279</v>
      </c>
      <c r="Q200" s="42"/>
      <c r="R200" s="45" t="s">
        <v>280</v>
      </c>
      <c r="S200" s="45">
        <v>45458</v>
      </c>
      <c r="T200" s="45">
        <v>45626</v>
      </c>
      <c r="U200" s="45" t="s">
        <v>974</v>
      </c>
      <c r="V200" s="56" t="s">
        <v>975</v>
      </c>
      <c r="W200" s="44">
        <v>176</v>
      </c>
      <c r="X200" s="42"/>
      <c r="Y200" s="42" t="s">
        <v>245</v>
      </c>
      <c r="Z200" s="42" t="s">
        <v>208</v>
      </c>
      <c r="AA200" s="42" t="s">
        <v>199</v>
      </c>
      <c r="AB200" s="42" t="s">
        <v>199</v>
      </c>
      <c r="AC200" s="42" t="s">
        <v>199</v>
      </c>
      <c r="AD200" s="42" t="s">
        <v>356</v>
      </c>
      <c r="AE200" s="42" t="s">
        <v>199</v>
      </c>
      <c r="AF200" s="42" t="s">
        <v>199</v>
      </c>
      <c r="AG200" s="42" t="s">
        <v>199</v>
      </c>
      <c r="AH200" s="42" t="s">
        <v>199</v>
      </c>
      <c r="AI200" s="42" t="s">
        <v>199</v>
      </c>
      <c r="AJ200" s="42" t="s">
        <v>199</v>
      </c>
      <c r="AK200" s="42" t="s">
        <v>199</v>
      </c>
      <c r="AL200" s="42" t="s">
        <v>283</v>
      </c>
    </row>
    <row r="201" spans="2:38" s="212" customFormat="1" ht="171" hidden="1" x14ac:dyDescent="0.2">
      <c r="B201" s="42" t="s">
        <v>453</v>
      </c>
      <c r="C201" s="42" t="s">
        <v>850</v>
      </c>
      <c r="D201" s="42" t="s">
        <v>851</v>
      </c>
      <c r="E201" s="42" t="s">
        <v>852</v>
      </c>
      <c r="F201" s="42" t="s">
        <v>928</v>
      </c>
      <c r="G201" s="42"/>
      <c r="H201" s="42" t="s">
        <v>753</v>
      </c>
      <c r="I201" s="42" t="s">
        <v>854</v>
      </c>
      <c r="J201" s="42" t="s">
        <v>944</v>
      </c>
      <c r="K201" s="42" t="s">
        <v>199</v>
      </c>
      <c r="L201" s="42" t="s">
        <v>199</v>
      </c>
      <c r="M201" s="42" t="s">
        <v>978</v>
      </c>
      <c r="N201" s="44" t="s">
        <v>952</v>
      </c>
      <c r="O201" s="42" t="s">
        <v>979</v>
      </c>
      <c r="P201" s="42" t="s">
        <v>954</v>
      </c>
      <c r="Q201" s="42"/>
      <c r="R201" s="45" t="s">
        <v>280</v>
      </c>
      <c r="S201" s="45">
        <v>45458</v>
      </c>
      <c r="T201" s="45">
        <v>45626</v>
      </c>
      <c r="U201" s="45" t="s">
        <v>974</v>
      </c>
      <c r="V201" s="56" t="s">
        <v>975</v>
      </c>
      <c r="W201" s="44">
        <v>176</v>
      </c>
      <c r="X201" s="42"/>
      <c r="Y201" s="42" t="s">
        <v>245</v>
      </c>
      <c r="Z201" s="42" t="s">
        <v>208</v>
      </c>
      <c r="AA201" s="42" t="s">
        <v>199</v>
      </c>
      <c r="AB201" s="42" t="s">
        <v>199</v>
      </c>
      <c r="AC201" s="42" t="s">
        <v>199</v>
      </c>
      <c r="AD201" s="42" t="s">
        <v>356</v>
      </c>
      <c r="AE201" s="42" t="s">
        <v>199</v>
      </c>
      <c r="AF201" s="42" t="s">
        <v>199</v>
      </c>
      <c r="AG201" s="42" t="s">
        <v>199</v>
      </c>
      <c r="AH201" s="42" t="s">
        <v>199</v>
      </c>
      <c r="AI201" s="42" t="s">
        <v>199</v>
      </c>
      <c r="AJ201" s="42" t="s">
        <v>199</v>
      </c>
      <c r="AK201" s="42" t="s">
        <v>199</v>
      </c>
      <c r="AL201" s="42" t="s">
        <v>283</v>
      </c>
    </row>
    <row r="202" spans="2:38" s="212" customFormat="1" ht="171" hidden="1" x14ac:dyDescent="0.2">
      <c r="B202" s="42" t="s">
        <v>453</v>
      </c>
      <c r="C202" s="42" t="s">
        <v>850</v>
      </c>
      <c r="D202" s="42" t="s">
        <v>851</v>
      </c>
      <c r="E202" s="42" t="s">
        <v>852</v>
      </c>
      <c r="F202" s="42" t="s">
        <v>928</v>
      </c>
      <c r="G202" s="42"/>
      <c r="H202" s="42" t="s">
        <v>753</v>
      </c>
      <c r="I202" s="42" t="s">
        <v>854</v>
      </c>
      <c r="J202" s="42" t="s">
        <v>944</v>
      </c>
      <c r="K202" s="42" t="s">
        <v>199</v>
      </c>
      <c r="L202" s="42" t="s">
        <v>199</v>
      </c>
      <c r="M202" s="42" t="s">
        <v>980</v>
      </c>
      <c r="N202" s="42" t="s">
        <v>956</v>
      </c>
      <c r="O202" s="42" t="s">
        <v>981</v>
      </c>
      <c r="P202" s="42" t="s">
        <v>958</v>
      </c>
      <c r="Q202" s="42"/>
      <c r="R202" s="45" t="s">
        <v>280</v>
      </c>
      <c r="S202" s="45">
        <v>45458</v>
      </c>
      <c r="T202" s="45">
        <v>45626</v>
      </c>
      <c r="U202" s="45" t="s">
        <v>974</v>
      </c>
      <c r="V202" s="56" t="s">
        <v>975</v>
      </c>
      <c r="W202" s="44">
        <v>176</v>
      </c>
      <c r="X202" s="42"/>
      <c r="Y202" s="42" t="s">
        <v>245</v>
      </c>
      <c r="Z202" s="42" t="s">
        <v>208</v>
      </c>
      <c r="AA202" s="42" t="s">
        <v>199</v>
      </c>
      <c r="AB202" s="42" t="s">
        <v>199</v>
      </c>
      <c r="AC202" s="42" t="s">
        <v>199</v>
      </c>
      <c r="AD202" s="42" t="s">
        <v>356</v>
      </c>
      <c r="AE202" s="42" t="s">
        <v>199</v>
      </c>
      <c r="AF202" s="42" t="s">
        <v>199</v>
      </c>
      <c r="AG202" s="42" t="s">
        <v>199</v>
      </c>
      <c r="AH202" s="42" t="s">
        <v>199</v>
      </c>
      <c r="AI202" s="42" t="s">
        <v>199</v>
      </c>
      <c r="AJ202" s="42" t="s">
        <v>199</v>
      </c>
      <c r="AK202" s="42" t="s">
        <v>199</v>
      </c>
      <c r="AL202" s="42" t="s">
        <v>294</v>
      </c>
    </row>
    <row r="203" spans="2:38" s="212" customFormat="1" ht="185.25" hidden="1" x14ac:dyDescent="0.2">
      <c r="B203" s="42" t="s">
        <v>453</v>
      </c>
      <c r="C203" s="43" t="s">
        <v>850</v>
      </c>
      <c r="D203" s="42" t="s">
        <v>982</v>
      </c>
      <c r="E203" s="42" t="s">
        <v>983</v>
      </c>
      <c r="F203" s="42" t="s">
        <v>984</v>
      </c>
      <c r="G203" s="42"/>
      <c r="H203" s="42" t="s">
        <v>753</v>
      </c>
      <c r="I203" s="42" t="s">
        <v>854</v>
      </c>
      <c r="J203" s="42" t="s">
        <v>855</v>
      </c>
      <c r="K203" s="42" t="s">
        <v>199</v>
      </c>
      <c r="L203" s="42" t="s">
        <v>199</v>
      </c>
      <c r="M203" s="42" t="s">
        <v>985</v>
      </c>
      <c r="N203" s="42" t="s">
        <v>986</v>
      </c>
      <c r="O203" s="44" t="s">
        <v>987</v>
      </c>
      <c r="P203" s="64" t="s">
        <v>763</v>
      </c>
      <c r="Q203" s="64" t="s">
        <v>764</v>
      </c>
      <c r="R203" s="42" t="s">
        <v>199</v>
      </c>
      <c r="S203" s="74">
        <v>45323</v>
      </c>
      <c r="T203" s="74">
        <v>45443</v>
      </c>
      <c r="U203" s="45" t="s">
        <v>199</v>
      </c>
      <c r="V203" s="26"/>
      <c r="W203" s="42"/>
      <c r="X203" s="46">
        <v>0.3</v>
      </c>
      <c r="Y203" s="42" t="s">
        <v>400</v>
      </c>
      <c r="Z203" s="42" t="s">
        <v>208</v>
      </c>
      <c r="AA203" s="42" t="s">
        <v>207</v>
      </c>
      <c r="AB203" s="42" t="s">
        <v>199</v>
      </c>
      <c r="AC203" s="42" t="s">
        <v>199</v>
      </c>
      <c r="AD203" s="42" t="s">
        <v>364</v>
      </c>
      <c r="AE203" s="42" t="s">
        <v>199</v>
      </c>
      <c r="AF203" s="42" t="s">
        <v>199</v>
      </c>
      <c r="AG203" s="42" t="s">
        <v>199</v>
      </c>
      <c r="AH203" s="42" t="s">
        <v>199</v>
      </c>
      <c r="AI203" s="42" t="s">
        <v>199</v>
      </c>
      <c r="AJ203" s="42" t="s">
        <v>402</v>
      </c>
      <c r="AK203" s="42" t="s">
        <v>694</v>
      </c>
      <c r="AL203" s="42" t="s">
        <v>766</v>
      </c>
    </row>
    <row r="204" spans="2:38" s="212" customFormat="1" ht="185.25" hidden="1" x14ac:dyDescent="0.2">
      <c r="B204" s="42" t="s">
        <v>453</v>
      </c>
      <c r="C204" s="43" t="s">
        <v>850</v>
      </c>
      <c r="D204" s="42" t="s">
        <v>982</v>
      </c>
      <c r="E204" s="42" t="s">
        <v>983</v>
      </c>
      <c r="F204" s="42" t="s">
        <v>984</v>
      </c>
      <c r="G204" s="42"/>
      <c r="H204" s="42" t="s">
        <v>753</v>
      </c>
      <c r="I204" s="42" t="s">
        <v>854</v>
      </c>
      <c r="J204" s="42" t="s">
        <v>855</v>
      </c>
      <c r="K204" s="42" t="s">
        <v>199</v>
      </c>
      <c r="L204" s="42" t="s">
        <v>199</v>
      </c>
      <c r="M204" s="42" t="s">
        <v>988</v>
      </c>
      <c r="N204" s="42" t="s">
        <v>989</v>
      </c>
      <c r="O204" s="44" t="s">
        <v>990</v>
      </c>
      <c r="P204" s="64" t="s">
        <v>763</v>
      </c>
      <c r="Q204" s="64" t="s">
        <v>764</v>
      </c>
      <c r="R204" s="42" t="s">
        <v>199</v>
      </c>
      <c r="S204" s="74">
        <v>45444</v>
      </c>
      <c r="T204" s="74">
        <v>45565</v>
      </c>
      <c r="U204" s="45" t="s">
        <v>199</v>
      </c>
      <c r="V204" s="26"/>
      <c r="W204" s="42"/>
      <c r="X204" s="46">
        <v>0.3</v>
      </c>
      <c r="Y204" s="42" t="s">
        <v>400</v>
      </c>
      <c r="Z204" s="42" t="s">
        <v>208</v>
      </c>
      <c r="AA204" s="42" t="s">
        <v>207</v>
      </c>
      <c r="AB204" s="42" t="s">
        <v>199</v>
      </c>
      <c r="AC204" s="42" t="s">
        <v>199</v>
      </c>
      <c r="AD204" s="42" t="s">
        <v>364</v>
      </c>
      <c r="AE204" s="42" t="s">
        <v>199</v>
      </c>
      <c r="AF204" s="42" t="s">
        <v>199</v>
      </c>
      <c r="AG204" s="42" t="s">
        <v>199</v>
      </c>
      <c r="AH204" s="42" t="s">
        <v>199</v>
      </c>
      <c r="AI204" s="42" t="s">
        <v>199</v>
      </c>
      <c r="AJ204" s="42" t="s">
        <v>402</v>
      </c>
      <c r="AK204" s="42" t="s">
        <v>694</v>
      </c>
      <c r="AL204" s="42" t="s">
        <v>766</v>
      </c>
    </row>
    <row r="205" spans="2:38" s="212" customFormat="1" ht="185.25" hidden="1" x14ac:dyDescent="0.2">
      <c r="B205" s="42" t="s">
        <v>453</v>
      </c>
      <c r="C205" s="43" t="s">
        <v>850</v>
      </c>
      <c r="D205" s="42" t="s">
        <v>982</v>
      </c>
      <c r="E205" s="42" t="s">
        <v>983</v>
      </c>
      <c r="F205" s="42" t="s">
        <v>984</v>
      </c>
      <c r="G205" s="42"/>
      <c r="H205" s="42" t="s">
        <v>753</v>
      </c>
      <c r="I205" s="42" t="s">
        <v>854</v>
      </c>
      <c r="J205" s="42" t="s">
        <v>855</v>
      </c>
      <c r="K205" s="42" t="s">
        <v>199</v>
      </c>
      <c r="L205" s="42" t="s">
        <v>199</v>
      </c>
      <c r="M205" s="42" t="s">
        <v>991</v>
      </c>
      <c r="N205" s="42" t="s">
        <v>992</v>
      </c>
      <c r="O205" s="44" t="s">
        <v>993</v>
      </c>
      <c r="P205" s="64" t="s">
        <v>763</v>
      </c>
      <c r="Q205" s="64" t="s">
        <v>764</v>
      </c>
      <c r="R205" s="42" t="s">
        <v>199</v>
      </c>
      <c r="S205" s="74">
        <v>45566</v>
      </c>
      <c r="T205" s="74">
        <v>45657</v>
      </c>
      <c r="U205" s="45" t="s">
        <v>199</v>
      </c>
      <c r="V205" s="26"/>
      <c r="W205" s="42"/>
      <c r="X205" s="46">
        <v>0.4</v>
      </c>
      <c r="Y205" s="42" t="s">
        <v>400</v>
      </c>
      <c r="Z205" s="42" t="s">
        <v>208</v>
      </c>
      <c r="AA205" s="42" t="s">
        <v>207</v>
      </c>
      <c r="AB205" s="42" t="s">
        <v>199</v>
      </c>
      <c r="AC205" s="42" t="s">
        <v>199</v>
      </c>
      <c r="AD205" s="42" t="s">
        <v>364</v>
      </c>
      <c r="AE205" s="42" t="s">
        <v>199</v>
      </c>
      <c r="AF205" s="42" t="s">
        <v>199</v>
      </c>
      <c r="AG205" s="42" t="s">
        <v>199</v>
      </c>
      <c r="AH205" s="42" t="s">
        <v>199</v>
      </c>
      <c r="AI205" s="42" t="s">
        <v>199</v>
      </c>
      <c r="AJ205" s="42" t="s">
        <v>402</v>
      </c>
      <c r="AK205" s="42" t="s">
        <v>694</v>
      </c>
      <c r="AL205" s="42" t="s">
        <v>766</v>
      </c>
    </row>
    <row r="206" spans="2:38" s="212" customFormat="1" ht="185.25" hidden="1" x14ac:dyDescent="0.2">
      <c r="B206" s="42" t="s">
        <v>453</v>
      </c>
      <c r="C206" s="43" t="s">
        <v>850</v>
      </c>
      <c r="D206" s="42" t="s">
        <v>982</v>
      </c>
      <c r="E206" s="42" t="s">
        <v>983</v>
      </c>
      <c r="F206" s="42" t="s">
        <v>984</v>
      </c>
      <c r="G206" s="42"/>
      <c r="H206" s="42" t="s">
        <v>753</v>
      </c>
      <c r="I206" s="42" t="s">
        <v>854</v>
      </c>
      <c r="J206" s="42" t="s">
        <v>855</v>
      </c>
      <c r="K206" s="42" t="s">
        <v>199</v>
      </c>
      <c r="L206" s="42" t="s">
        <v>199</v>
      </c>
      <c r="M206" s="42" t="s">
        <v>994</v>
      </c>
      <c r="N206" s="42" t="s">
        <v>995</v>
      </c>
      <c r="O206" s="42" t="s">
        <v>996</v>
      </c>
      <c r="P206" s="42" t="s">
        <v>872</v>
      </c>
      <c r="Q206" s="42"/>
      <c r="R206" s="42" t="s">
        <v>220</v>
      </c>
      <c r="S206" s="45">
        <v>45352</v>
      </c>
      <c r="T206" s="45">
        <v>45504</v>
      </c>
      <c r="U206" s="45" t="s">
        <v>281</v>
      </c>
      <c r="V206" s="26"/>
      <c r="W206" s="42"/>
      <c r="X206" s="42">
        <v>50</v>
      </c>
      <c r="Y206" s="42" t="s">
        <v>354</v>
      </c>
      <c r="Z206" s="42" t="s">
        <v>199</v>
      </c>
      <c r="AA206" s="42" t="s">
        <v>199</v>
      </c>
      <c r="AB206" s="42" t="s">
        <v>199</v>
      </c>
      <c r="AC206" s="42" t="s">
        <v>199</v>
      </c>
      <c r="AD206" s="42" t="s">
        <v>209</v>
      </c>
      <c r="AE206" s="42" t="s">
        <v>199</v>
      </c>
      <c r="AF206" s="42" t="s">
        <v>199</v>
      </c>
      <c r="AG206" s="42" t="s">
        <v>199</v>
      </c>
      <c r="AH206" s="42" t="s">
        <v>199</v>
      </c>
      <c r="AI206" s="42" t="s">
        <v>199</v>
      </c>
      <c r="AJ206" s="42" t="s">
        <v>199</v>
      </c>
      <c r="AK206" s="42" t="s">
        <v>199</v>
      </c>
      <c r="AL206" s="42" t="s">
        <v>234</v>
      </c>
    </row>
    <row r="207" spans="2:38" s="212" customFormat="1" ht="185.25" hidden="1" x14ac:dyDescent="0.2">
      <c r="B207" s="42" t="s">
        <v>453</v>
      </c>
      <c r="C207" s="43" t="s">
        <v>850</v>
      </c>
      <c r="D207" s="42" t="s">
        <v>982</v>
      </c>
      <c r="E207" s="42" t="s">
        <v>983</v>
      </c>
      <c r="F207" s="42" t="s">
        <v>984</v>
      </c>
      <c r="G207" s="42"/>
      <c r="H207" s="42" t="s">
        <v>753</v>
      </c>
      <c r="I207" s="42" t="s">
        <v>854</v>
      </c>
      <c r="J207" s="42" t="s">
        <v>855</v>
      </c>
      <c r="K207" s="42" t="s">
        <v>199</v>
      </c>
      <c r="L207" s="42" t="s">
        <v>199</v>
      </c>
      <c r="M207" s="42" t="s">
        <v>997</v>
      </c>
      <c r="N207" s="42" t="s">
        <v>998</v>
      </c>
      <c r="O207" s="44" t="s">
        <v>999</v>
      </c>
      <c r="P207" s="42" t="s">
        <v>872</v>
      </c>
      <c r="Q207" s="42"/>
      <c r="R207" s="42" t="s">
        <v>220</v>
      </c>
      <c r="S207" s="45">
        <v>45536</v>
      </c>
      <c r="T207" s="45">
        <v>45626</v>
      </c>
      <c r="U207" s="45" t="s">
        <v>281</v>
      </c>
      <c r="V207" s="42">
        <v>100</v>
      </c>
      <c r="W207" s="42" t="s">
        <v>354</v>
      </c>
      <c r="X207" s="42">
        <v>50</v>
      </c>
      <c r="Y207" s="42" t="s">
        <v>354</v>
      </c>
      <c r="Z207" s="42" t="s">
        <v>199</v>
      </c>
      <c r="AA207" s="42" t="s">
        <v>199</v>
      </c>
      <c r="AB207" s="42" t="s">
        <v>199</v>
      </c>
      <c r="AC207" s="42" t="s">
        <v>199</v>
      </c>
      <c r="AD207" s="42" t="s">
        <v>209</v>
      </c>
      <c r="AE207" s="42" t="s">
        <v>199</v>
      </c>
      <c r="AF207" s="42" t="s">
        <v>199</v>
      </c>
      <c r="AG207" s="42" t="s">
        <v>199</v>
      </c>
      <c r="AH207" s="42" t="s">
        <v>199</v>
      </c>
      <c r="AI207" s="42" t="s">
        <v>199</v>
      </c>
      <c r="AJ207" s="42" t="s">
        <v>199</v>
      </c>
      <c r="AK207" s="42" t="s">
        <v>199</v>
      </c>
      <c r="AL207" s="42" t="s">
        <v>234</v>
      </c>
    </row>
    <row r="208" spans="2:38" s="212" customFormat="1" ht="185.25" hidden="1" x14ac:dyDescent="0.2">
      <c r="B208" s="42" t="s">
        <v>453</v>
      </c>
      <c r="C208" s="43" t="s">
        <v>850</v>
      </c>
      <c r="D208" s="42" t="s">
        <v>982</v>
      </c>
      <c r="E208" s="42" t="s">
        <v>983</v>
      </c>
      <c r="F208" s="42" t="s">
        <v>1000</v>
      </c>
      <c r="G208" s="42"/>
      <c r="H208" s="42" t="s">
        <v>753</v>
      </c>
      <c r="I208" s="42" t="s">
        <v>854</v>
      </c>
      <c r="J208" s="42" t="s">
        <v>855</v>
      </c>
      <c r="K208" s="42" t="s">
        <v>199</v>
      </c>
      <c r="L208" s="42" t="s">
        <v>199</v>
      </c>
      <c r="M208" s="42" t="s">
        <v>1001</v>
      </c>
      <c r="N208" s="42" t="s">
        <v>1002</v>
      </c>
      <c r="O208" s="42" t="s">
        <v>1003</v>
      </c>
      <c r="P208" s="42" t="s">
        <v>872</v>
      </c>
      <c r="Q208" s="42"/>
      <c r="R208" s="42" t="s">
        <v>220</v>
      </c>
      <c r="S208" s="45">
        <v>45536</v>
      </c>
      <c r="T208" s="45">
        <v>45611</v>
      </c>
      <c r="U208" s="45" t="s">
        <v>281</v>
      </c>
      <c r="V208" s="26"/>
      <c r="W208" s="42"/>
      <c r="X208" s="42">
        <v>50</v>
      </c>
      <c r="Y208" s="42" t="s">
        <v>354</v>
      </c>
      <c r="Z208" s="42" t="s">
        <v>199</v>
      </c>
      <c r="AA208" s="42" t="s">
        <v>199</v>
      </c>
      <c r="AB208" s="42" t="s">
        <v>199</v>
      </c>
      <c r="AC208" s="42" t="s">
        <v>199</v>
      </c>
      <c r="AD208" s="42" t="s">
        <v>356</v>
      </c>
      <c r="AE208" s="42" t="s">
        <v>199</v>
      </c>
      <c r="AF208" s="42" t="s">
        <v>199</v>
      </c>
      <c r="AG208" s="42" t="s">
        <v>199</v>
      </c>
      <c r="AH208" s="42" t="s">
        <v>199</v>
      </c>
      <c r="AI208" s="42" t="s">
        <v>199</v>
      </c>
      <c r="AJ208" s="42" t="s">
        <v>199</v>
      </c>
      <c r="AK208" s="42"/>
      <c r="AL208" s="42" t="s">
        <v>234</v>
      </c>
    </row>
    <row r="209" spans="2:38" s="212" customFormat="1" ht="185.25" hidden="1" x14ac:dyDescent="0.2">
      <c r="B209" s="42" t="s">
        <v>453</v>
      </c>
      <c r="C209" s="43" t="s">
        <v>850</v>
      </c>
      <c r="D209" s="42" t="s">
        <v>982</v>
      </c>
      <c r="E209" s="42" t="s">
        <v>983</v>
      </c>
      <c r="F209" s="42" t="s">
        <v>1000</v>
      </c>
      <c r="G209" s="42"/>
      <c r="H209" s="42" t="s">
        <v>753</v>
      </c>
      <c r="I209" s="42" t="s">
        <v>854</v>
      </c>
      <c r="J209" s="42" t="s">
        <v>855</v>
      </c>
      <c r="K209" s="42" t="s">
        <v>199</v>
      </c>
      <c r="L209" s="42" t="s">
        <v>199</v>
      </c>
      <c r="M209" s="42" t="s">
        <v>1004</v>
      </c>
      <c r="N209" s="42" t="s">
        <v>1005</v>
      </c>
      <c r="O209" s="42" t="s">
        <v>1006</v>
      </c>
      <c r="P209" s="42" t="s">
        <v>872</v>
      </c>
      <c r="Q209" s="42"/>
      <c r="R209" s="42" t="s">
        <v>220</v>
      </c>
      <c r="S209" s="45">
        <v>45612</v>
      </c>
      <c r="T209" s="45">
        <v>45641</v>
      </c>
      <c r="U209" s="45" t="s">
        <v>281</v>
      </c>
      <c r="V209" s="26"/>
      <c r="W209" s="42"/>
      <c r="X209" s="42">
        <v>10</v>
      </c>
      <c r="Y209" s="42" t="s">
        <v>354</v>
      </c>
      <c r="Z209" s="42" t="s">
        <v>199</v>
      </c>
      <c r="AA209" s="42" t="s">
        <v>199</v>
      </c>
      <c r="AB209" s="42" t="s">
        <v>199</v>
      </c>
      <c r="AC209" s="42" t="s">
        <v>199</v>
      </c>
      <c r="AD209" s="42" t="s">
        <v>356</v>
      </c>
      <c r="AE209" s="42" t="s">
        <v>199</v>
      </c>
      <c r="AF209" s="42" t="s">
        <v>199</v>
      </c>
      <c r="AG209" s="42" t="s">
        <v>199</v>
      </c>
      <c r="AH209" s="42" t="s">
        <v>199</v>
      </c>
      <c r="AI209" s="42" t="s">
        <v>199</v>
      </c>
      <c r="AJ209" s="42" t="s">
        <v>199</v>
      </c>
      <c r="AK209" s="42"/>
      <c r="AL209" s="42" t="s">
        <v>234</v>
      </c>
    </row>
    <row r="210" spans="2:38" s="212" customFormat="1" ht="185.25" hidden="1" x14ac:dyDescent="0.2">
      <c r="B210" s="42" t="s">
        <v>453</v>
      </c>
      <c r="C210" s="43" t="s">
        <v>850</v>
      </c>
      <c r="D210" s="42" t="s">
        <v>982</v>
      </c>
      <c r="E210" s="42" t="s">
        <v>983</v>
      </c>
      <c r="F210" s="42" t="s">
        <v>1000</v>
      </c>
      <c r="G210" s="42"/>
      <c r="H210" s="42" t="s">
        <v>753</v>
      </c>
      <c r="I210" s="42" t="s">
        <v>854</v>
      </c>
      <c r="J210" s="42" t="s">
        <v>855</v>
      </c>
      <c r="K210" s="42" t="s">
        <v>199</v>
      </c>
      <c r="L210" s="42" t="s">
        <v>199</v>
      </c>
      <c r="M210" s="42" t="s">
        <v>1007</v>
      </c>
      <c r="N210" s="42" t="s">
        <v>1008</v>
      </c>
      <c r="O210" s="44" t="s">
        <v>1009</v>
      </c>
      <c r="P210" s="42" t="s">
        <v>872</v>
      </c>
      <c r="Q210" s="42"/>
      <c r="R210" s="42" t="s">
        <v>220</v>
      </c>
      <c r="S210" s="45">
        <v>45536</v>
      </c>
      <c r="T210" s="45">
        <v>45626</v>
      </c>
      <c r="U210" s="45" t="s">
        <v>281</v>
      </c>
      <c r="V210" s="26"/>
      <c r="W210" s="42"/>
      <c r="X210" s="42">
        <v>40</v>
      </c>
      <c r="Y210" s="42" t="s">
        <v>354</v>
      </c>
      <c r="Z210" s="42" t="s">
        <v>199</v>
      </c>
      <c r="AA210" s="42" t="s">
        <v>199</v>
      </c>
      <c r="AB210" s="42" t="s">
        <v>199</v>
      </c>
      <c r="AC210" s="42" t="s">
        <v>199</v>
      </c>
      <c r="AD210" s="42" t="s">
        <v>356</v>
      </c>
      <c r="AE210" s="42" t="s">
        <v>199</v>
      </c>
      <c r="AF210" s="42" t="s">
        <v>199</v>
      </c>
      <c r="AG210" s="42" t="s">
        <v>199</v>
      </c>
      <c r="AH210" s="42" t="s">
        <v>199</v>
      </c>
      <c r="AI210" s="42" t="s">
        <v>199</v>
      </c>
      <c r="AJ210" s="42" t="s">
        <v>199</v>
      </c>
      <c r="AK210" s="42"/>
      <c r="AL210" s="42" t="s">
        <v>234</v>
      </c>
    </row>
    <row r="211" spans="2:38" s="212" customFormat="1" ht="185.25" x14ac:dyDescent="0.2">
      <c r="B211" s="42" t="s">
        <v>453</v>
      </c>
      <c r="C211" s="43" t="s">
        <v>850</v>
      </c>
      <c r="D211" s="42" t="s">
        <v>982</v>
      </c>
      <c r="E211" s="42" t="s">
        <v>983</v>
      </c>
      <c r="F211" s="42" t="s">
        <v>1000</v>
      </c>
      <c r="G211" s="42"/>
      <c r="H211" s="42" t="s">
        <v>753</v>
      </c>
      <c r="I211" s="42" t="s">
        <v>855</v>
      </c>
      <c r="J211" s="42" t="s">
        <v>855</v>
      </c>
      <c r="K211" s="42" t="s">
        <v>199</v>
      </c>
      <c r="L211" s="42" t="s">
        <v>199</v>
      </c>
      <c r="M211" s="59" t="s">
        <v>1010</v>
      </c>
      <c r="N211" s="59" t="s">
        <v>1011</v>
      </c>
      <c r="O211" s="44" t="s">
        <v>1012</v>
      </c>
      <c r="P211" s="42" t="s">
        <v>661</v>
      </c>
      <c r="Q211" s="42" t="s">
        <v>662</v>
      </c>
      <c r="R211" s="42" t="s">
        <v>0</v>
      </c>
      <c r="S211" s="45">
        <v>45473</v>
      </c>
      <c r="T211" s="45">
        <v>45641</v>
      </c>
      <c r="U211" s="45" t="s">
        <v>512</v>
      </c>
      <c r="V211" s="224">
        <v>3722000</v>
      </c>
      <c r="W211" s="223">
        <v>247</v>
      </c>
      <c r="X211" s="42">
        <v>50</v>
      </c>
      <c r="Y211" s="42" t="s">
        <v>449</v>
      </c>
      <c r="Z211" s="42" t="s">
        <v>354</v>
      </c>
      <c r="AA211" s="42" t="s">
        <v>374</v>
      </c>
      <c r="AB211" s="42" t="s">
        <v>199</v>
      </c>
      <c r="AC211" s="42" t="s">
        <v>199</v>
      </c>
      <c r="AD211" s="42" t="s">
        <v>356</v>
      </c>
      <c r="AE211" s="42" t="s">
        <v>487</v>
      </c>
      <c r="AF211" s="42" t="s">
        <v>199</v>
      </c>
      <c r="AG211" s="42" t="s">
        <v>199</v>
      </c>
      <c r="AH211" s="42" t="s">
        <v>199</v>
      </c>
      <c r="AI211" s="42" t="s">
        <v>199</v>
      </c>
      <c r="AJ211" s="42" t="s">
        <v>199</v>
      </c>
      <c r="AK211" s="42" t="s">
        <v>199</v>
      </c>
      <c r="AL211" s="42" t="s">
        <v>663</v>
      </c>
    </row>
    <row r="212" spans="2:38" s="212" customFormat="1" ht="185.25" hidden="1" x14ac:dyDescent="0.2">
      <c r="B212" s="42" t="s">
        <v>453</v>
      </c>
      <c r="C212" s="43" t="s">
        <v>850</v>
      </c>
      <c r="D212" s="42" t="s">
        <v>982</v>
      </c>
      <c r="E212" s="42" t="s">
        <v>983</v>
      </c>
      <c r="F212" s="42" t="s">
        <v>1013</v>
      </c>
      <c r="G212" s="42"/>
      <c r="H212" s="42" t="s">
        <v>753</v>
      </c>
      <c r="I212" s="42" t="s">
        <v>854</v>
      </c>
      <c r="J212" s="42" t="s">
        <v>855</v>
      </c>
      <c r="K212" s="42" t="s">
        <v>199</v>
      </c>
      <c r="L212" s="42" t="s">
        <v>199</v>
      </c>
      <c r="M212" s="42" t="s">
        <v>1014</v>
      </c>
      <c r="N212" s="42" t="s">
        <v>1015</v>
      </c>
      <c r="O212" s="44" t="s">
        <v>1016</v>
      </c>
      <c r="P212" s="42" t="s">
        <v>872</v>
      </c>
      <c r="Q212" s="42"/>
      <c r="R212" s="42" t="s">
        <v>220</v>
      </c>
      <c r="S212" s="45">
        <v>45292</v>
      </c>
      <c r="T212" s="45">
        <v>45626</v>
      </c>
      <c r="U212" s="45" t="s">
        <v>512</v>
      </c>
      <c r="V212" s="42"/>
      <c r="W212" s="42"/>
      <c r="X212" s="42">
        <v>100</v>
      </c>
      <c r="Y212" s="42" t="s">
        <v>354</v>
      </c>
      <c r="Z212" s="42" t="s">
        <v>199</v>
      </c>
      <c r="AA212" s="42" t="s">
        <v>199</v>
      </c>
      <c r="AB212" s="42" t="s">
        <v>199</v>
      </c>
      <c r="AC212" s="42" t="s">
        <v>199</v>
      </c>
      <c r="AD212" s="42" t="s">
        <v>209</v>
      </c>
      <c r="AE212" s="42" t="s">
        <v>199</v>
      </c>
      <c r="AF212" s="42" t="s">
        <v>199</v>
      </c>
      <c r="AG212" s="42" t="s">
        <v>199</v>
      </c>
      <c r="AH212" s="42" t="s">
        <v>199</v>
      </c>
      <c r="AI212" s="42" t="s">
        <v>199</v>
      </c>
      <c r="AJ212" s="42" t="s">
        <v>199</v>
      </c>
      <c r="AK212" s="42" t="s">
        <v>199</v>
      </c>
      <c r="AL212" s="42" t="s">
        <v>234</v>
      </c>
    </row>
    <row r="213" spans="2:38" s="212" customFormat="1" ht="171" hidden="1" x14ac:dyDescent="0.2">
      <c r="B213" s="42" t="s">
        <v>453</v>
      </c>
      <c r="C213" s="43" t="s">
        <v>850</v>
      </c>
      <c r="D213" s="42" t="s">
        <v>1017</v>
      </c>
      <c r="E213" s="42" t="s">
        <v>1018</v>
      </c>
      <c r="F213" s="42" t="s">
        <v>1019</v>
      </c>
      <c r="G213" s="42"/>
      <c r="H213" s="42" t="s">
        <v>753</v>
      </c>
      <c r="I213" s="42" t="s">
        <v>944</v>
      </c>
      <c r="J213" s="42" t="s">
        <v>199</v>
      </c>
      <c r="K213" s="42" t="s">
        <v>199</v>
      </c>
      <c r="L213" s="42" t="s">
        <v>199</v>
      </c>
      <c r="M213" s="42" t="s">
        <v>1020</v>
      </c>
      <c r="N213" s="42" t="s">
        <v>1021</v>
      </c>
      <c r="O213" s="42" t="s">
        <v>1022</v>
      </c>
      <c r="P213" s="42" t="s">
        <v>872</v>
      </c>
      <c r="Q213" s="42"/>
      <c r="R213" s="42" t="s">
        <v>220</v>
      </c>
      <c r="S213" s="45">
        <v>45292</v>
      </c>
      <c r="T213" s="45">
        <v>45641</v>
      </c>
      <c r="U213" s="45" t="s">
        <v>199</v>
      </c>
      <c r="V213" s="42"/>
      <c r="W213" s="42"/>
      <c r="X213" s="42">
        <v>50</v>
      </c>
      <c r="Y213" s="42" t="s">
        <v>354</v>
      </c>
      <c r="Z213" s="42" t="s">
        <v>199</v>
      </c>
      <c r="AA213" s="42" t="s">
        <v>199</v>
      </c>
      <c r="AB213" s="42" t="s">
        <v>199</v>
      </c>
      <c r="AC213" s="42" t="s">
        <v>199</v>
      </c>
      <c r="AD213" s="42" t="s">
        <v>209</v>
      </c>
      <c r="AE213" s="42" t="s">
        <v>199</v>
      </c>
      <c r="AF213" s="42" t="s">
        <v>199</v>
      </c>
      <c r="AG213" s="42" t="s">
        <v>199</v>
      </c>
      <c r="AH213" s="42" t="s">
        <v>199</v>
      </c>
      <c r="AI213" s="42" t="s">
        <v>199</v>
      </c>
      <c r="AJ213" s="42" t="s">
        <v>199</v>
      </c>
      <c r="AK213" s="42" t="s">
        <v>199</v>
      </c>
      <c r="AL213" s="42" t="s">
        <v>234</v>
      </c>
    </row>
    <row r="214" spans="2:38" s="212" customFormat="1" ht="171" hidden="1" x14ac:dyDescent="0.2">
      <c r="B214" s="42" t="s">
        <v>453</v>
      </c>
      <c r="C214" s="43" t="s">
        <v>850</v>
      </c>
      <c r="D214" s="42" t="s">
        <v>1017</v>
      </c>
      <c r="E214" s="42" t="s">
        <v>1018</v>
      </c>
      <c r="F214" s="42" t="s">
        <v>1019</v>
      </c>
      <c r="G214" s="42"/>
      <c r="H214" s="42" t="s">
        <v>753</v>
      </c>
      <c r="I214" s="42" t="s">
        <v>944</v>
      </c>
      <c r="J214" s="42" t="s">
        <v>199</v>
      </c>
      <c r="K214" s="42" t="s">
        <v>199</v>
      </c>
      <c r="L214" s="42" t="s">
        <v>199</v>
      </c>
      <c r="M214" s="42" t="s">
        <v>1023</v>
      </c>
      <c r="N214" s="42" t="s">
        <v>1024</v>
      </c>
      <c r="O214" s="42" t="s">
        <v>1025</v>
      </c>
      <c r="P214" s="42" t="s">
        <v>872</v>
      </c>
      <c r="Q214" s="42"/>
      <c r="R214" s="42" t="s">
        <v>220</v>
      </c>
      <c r="S214" s="45">
        <v>45474</v>
      </c>
      <c r="T214" s="45">
        <v>45641</v>
      </c>
      <c r="U214" s="45" t="s">
        <v>512</v>
      </c>
      <c r="V214" s="42"/>
      <c r="W214" s="42"/>
      <c r="X214" s="42">
        <v>50</v>
      </c>
      <c r="Y214" s="42" t="s">
        <v>354</v>
      </c>
      <c r="Z214" s="42" t="s">
        <v>199</v>
      </c>
      <c r="AA214" s="42" t="s">
        <v>199</v>
      </c>
      <c r="AB214" s="42" t="s">
        <v>199</v>
      </c>
      <c r="AC214" s="42" t="s">
        <v>199</v>
      </c>
      <c r="AD214" s="42" t="s">
        <v>209</v>
      </c>
      <c r="AE214" s="42" t="s">
        <v>199</v>
      </c>
      <c r="AF214" s="42" t="s">
        <v>199</v>
      </c>
      <c r="AG214" s="42" t="s">
        <v>199</v>
      </c>
      <c r="AH214" s="42" t="s">
        <v>199</v>
      </c>
      <c r="AI214" s="42" t="s">
        <v>199</v>
      </c>
      <c r="AJ214" s="42" t="s">
        <v>199</v>
      </c>
      <c r="AK214" s="42" t="s">
        <v>199</v>
      </c>
      <c r="AL214" s="42" t="s">
        <v>234</v>
      </c>
    </row>
    <row r="215" spans="2:38" s="212" customFormat="1" ht="171" hidden="1" x14ac:dyDescent="0.2">
      <c r="B215" s="42" t="s">
        <v>453</v>
      </c>
      <c r="C215" s="43" t="s">
        <v>850</v>
      </c>
      <c r="D215" s="42" t="s">
        <v>1017</v>
      </c>
      <c r="E215" s="42" t="s">
        <v>1018</v>
      </c>
      <c r="F215" s="42" t="s">
        <v>1026</v>
      </c>
      <c r="G215" s="42"/>
      <c r="H215" s="42" t="s">
        <v>753</v>
      </c>
      <c r="I215" s="42" t="s">
        <v>944</v>
      </c>
      <c r="J215" s="42" t="s">
        <v>199</v>
      </c>
      <c r="K215" s="42" t="s">
        <v>199</v>
      </c>
      <c r="L215" s="42" t="s">
        <v>199</v>
      </c>
      <c r="M215" s="42" t="s">
        <v>1027</v>
      </c>
      <c r="N215" s="42" t="s">
        <v>1028</v>
      </c>
      <c r="O215" s="42" t="s">
        <v>1029</v>
      </c>
      <c r="P215" s="42" t="s">
        <v>872</v>
      </c>
      <c r="Q215" s="42"/>
      <c r="R215" s="42" t="s">
        <v>220</v>
      </c>
      <c r="S215" s="45">
        <v>45352</v>
      </c>
      <c r="T215" s="45">
        <v>45473</v>
      </c>
      <c r="U215" s="45" t="s">
        <v>512</v>
      </c>
      <c r="V215" s="42">
        <v>50</v>
      </c>
      <c r="W215" s="42" t="s">
        <v>354</v>
      </c>
      <c r="X215" s="42">
        <v>50</v>
      </c>
      <c r="Y215" s="42" t="s">
        <v>354</v>
      </c>
      <c r="Z215" s="42" t="s">
        <v>199</v>
      </c>
      <c r="AA215" s="42" t="s">
        <v>199</v>
      </c>
      <c r="AB215" s="42" t="s">
        <v>199</v>
      </c>
      <c r="AC215" s="42" t="s">
        <v>199</v>
      </c>
      <c r="AD215" s="42" t="s">
        <v>209</v>
      </c>
      <c r="AE215" s="42" t="s">
        <v>199</v>
      </c>
      <c r="AF215" s="42" t="s">
        <v>199</v>
      </c>
      <c r="AG215" s="42" t="s">
        <v>199</v>
      </c>
      <c r="AH215" s="42" t="s">
        <v>199</v>
      </c>
      <c r="AI215" s="42" t="s">
        <v>199</v>
      </c>
      <c r="AJ215" s="42" t="s">
        <v>199</v>
      </c>
      <c r="AK215" s="42" t="s">
        <v>199</v>
      </c>
      <c r="AL215" s="42" t="s">
        <v>234</v>
      </c>
    </row>
    <row r="216" spans="2:38" s="212" customFormat="1" ht="171" hidden="1" x14ac:dyDescent="0.2">
      <c r="B216" s="42" t="s">
        <v>453</v>
      </c>
      <c r="C216" s="43" t="s">
        <v>850</v>
      </c>
      <c r="D216" s="42" t="s">
        <v>1017</v>
      </c>
      <c r="E216" s="42" t="s">
        <v>1018</v>
      </c>
      <c r="F216" s="42" t="s">
        <v>1026</v>
      </c>
      <c r="G216" s="42"/>
      <c r="H216" s="42" t="s">
        <v>753</v>
      </c>
      <c r="I216" s="42" t="s">
        <v>944</v>
      </c>
      <c r="J216" s="42" t="s">
        <v>199</v>
      </c>
      <c r="K216" s="42" t="s">
        <v>199</v>
      </c>
      <c r="L216" s="42" t="s">
        <v>199</v>
      </c>
      <c r="M216" s="42" t="s">
        <v>1027</v>
      </c>
      <c r="N216" s="42" t="s">
        <v>1028</v>
      </c>
      <c r="O216" s="42" t="s">
        <v>1030</v>
      </c>
      <c r="P216" s="42" t="s">
        <v>872</v>
      </c>
      <c r="Q216" s="42"/>
      <c r="R216" s="42" t="s">
        <v>220</v>
      </c>
      <c r="S216" s="45">
        <v>45474</v>
      </c>
      <c r="T216" s="45">
        <v>45641</v>
      </c>
      <c r="U216" s="45" t="s">
        <v>512</v>
      </c>
      <c r="V216" s="42"/>
      <c r="W216" s="42"/>
      <c r="X216" s="42">
        <v>50</v>
      </c>
      <c r="Y216" s="42" t="s">
        <v>354</v>
      </c>
      <c r="Z216" s="42" t="s">
        <v>199</v>
      </c>
      <c r="AA216" s="42" t="s">
        <v>199</v>
      </c>
      <c r="AB216" s="42" t="s">
        <v>199</v>
      </c>
      <c r="AC216" s="42" t="s">
        <v>199</v>
      </c>
      <c r="AD216" s="42" t="s">
        <v>209</v>
      </c>
      <c r="AE216" s="42" t="s">
        <v>199</v>
      </c>
      <c r="AF216" s="42" t="s">
        <v>199</v>
      </c>
      <c r="AG216" s="42" t="s">
        <v>199</v>
      </c>
      <c r="AH216" s="42" t="s">
        <v>199</v>
      </c>
      <c r="AI216" s="42" t="s">
        <v>199</v>
      </c>
      <c r="AJ216" s="42" t="s">
        <v>199</v>
      </c>
      <c r="AK216" s="42" t="s">
        <v>199</v>
      </c>
      <c r="AL216" s="42" t="s">
        <v>234</v>
      </c>
    </row>
    <row r="217" spans="2:38" s="212" customFormat="1" ht="213" hidden="1" customHeight="1" x14ac:dyDescent="0.2">
      <c r="B217" s="42" t="s">
        <v>453</v>
      </c>
      <c r="C217" s="43" t="s">
        <v>850</v>
      </c>
      <c r="D217" s="42" t="s">
        <v>851</v>
      </c>
      <c r="E217" s="42" t="s">
        <v>1018</v>
      </c>
      <c r="F217" s="42" t="s">
        <v>1031</v>
      </c>
      <c r="G217" s="42"/>
      <c r="H217" s="42" t="s">
        <v>753</v>
      </c>
      <c r="I217" s="42" t="s">
        <v>854</v>
      </c>
      <c r="J217" s="42" t="s">
        <v>855</v>
      </c>
      <c r="K217" s="42" t="s">
        <v>199</v>
      </c>
      <c r="L217" s="42" t="s">
        <v>199</v>
      </c>
      <c r="M217" s="42" t="s">
        <v>1032</v>
      </c>
      <c r="N217" s="42" t="s">
        <v>1033</v>
      </c>
      <c r="O217" s="44" t="s">
        <v>1034</v>
      </c>
      <c r="P217" s="42" t="s">
        <v>872</v>
      </c>
      <c r="Q217" s="42"/>
      <c r="R217" s="42" t="s">
        <v>220</v>
      </c>
      <c r="S217" s="45">
        <v>45292</v>
      </c>
      <c r="T217" s="45">
        <v>45641</v>
      </c>
      <c r="U217" s="45" t="s">
        <v>512</v>
      </c>
      <c r="V217" s="26"/>
      <c r="W217" s="42"/>
      <c r="X217" s="42">
        <v>100</v>
      </c>
      <c r="Y217" s="42" t="s">
        <v>354</v>
      </c>
      <c r="Z217" s="42" t="s">
        <v>199</v>
      </c>
      <c r="AA217" s="42" t="s">
        <v>199</v>
      </c>
      <c r="AB217" s="42" t="s">
        <v>199</v>
      </c>
      <c r="AC217" s="42" t="s">
        <v>199</v>
      </c>
      <c r="AD217" s="42" t="s">
        <v>209</v>
      </c>
      <c r="AE217" s="42" t="s">
        <v>199</v>
      </c>
      <c r="AF217" s="42" t="s">
        <v>199</v>
      </c>
      <c r="AG217" s="42" t="s">
        <v>199</v>
      </c>
      <c r="AH217" s="42" t="s">
        <v>199</v>
      </c>
      <c r="AI217" s="42" t="s">
        <v>199</v>
      </c>
      <c r="AJ217" s="42" t="s">
        <v>199</v>
      </c>
      <c r="AK217" s="42" t="s">
        <v>199</v>
      </c>
      <c r="AL217" s="42" t="s">
        <v>234</v>
      </c>
    </row>
    <row r="218" spans="2:38" s="212" customFormat="1" ht="185.25" hidden="1" x14ac:dyDescent="0.2">
      <c r="B218" s="42" t="s">
        <v>453</v>
      </c>
      <c r="C218" s="43" t="s">
        <v>850</v>
      </c>
      <c r="D218" s="42" t="s">
        <v>1035</v>
      </c>
      <c r="E218" s="42" t="s">
        <v>1036</v>
      </c>
      <c r="F218" s="42" t="s">
        <v>1037</v>
      </c>
      <c r="G218" s="42"/>
      <c r="H218" s="42" t="s">
        <v>753</v>
      </c>
      <c r="I218" s="42" t="s">
        <v>854</v>
      </c>
      <c r="J218" s="42" t="s">
        <v>855</v>
      </c>
      <c r="K218" s="42" t="s">
        <v>199</v>
      </c>
      <c r="L218" s="42" t="s">
        <v>199</v>
      </c>
      <c r="M218" s="42" t="s">
        <v>1038</v>
      </c>
      <c r="N218" s="42" t="s">
        <v>1039</v>
      </c>
      <c r="O218" s="42" t="s">
        <v>1040</v>
      </c>
      <c r="P218" s="42" t="s">
        <v>872</v>
      </c>
      <c r="Q218" s="42"/>
      <c r="R218" s="42" t="s">
        <v>220</v>
      </c>
      <c r="S218" s="45">
        <v>45566</v>
      </c>
      <c r="T218" s="45">
        <v>45641</v>
      </c>
      <c r="U218" s="45" t="s">
        <v>512</v>
      </c>
      <c r="V218" s="26"/>
      <c r="W218" s="42"/>
      <c r="X218" s="42">
        <v>100</v>
      </c>
      <c r="Y218" s="42" t="s">
        <v>354</v>
      </c>
      <c r="Z218" s="42" t="s">
        <v>199</v>
      </c>
      <c r="AA218" s="42" t="s">
        <v>199</v>
      </c>
      <c r="AB218" s="42" t="s">
        <v>199</v>
      </c>
      <c r="AC218" s="42" t="s">
        <v>199</v>
      </c>
      <c r="AD218" s="42" t="s">
        <v>356</v>
      </c>
      <c r="AE218" s="42" t="s">
        <v>199</v>
      </c>
      <c r="AF218" s="42" t="s">
        <v>199</v>
      </c>
      <c r="AG218" s="42" t="s">
        <v>199</v>
      </c>
      <c r="AH218" s="42" t="s">
        <v>199</v>
      </c>
      <c r="AI218" s="42" t="s">
        <v>199</v>
      </c>
      <c r="AJ218" s="42" t="s">
        <v>199</v>
      </c>
      <c r="AK218" s="42" t="s">
        <v>199</v>
      </c>
      <c r="AL218" s="42" t="s">
        <v>913</v>
      </c>
    </row>
    <row r="219" spans="2:38" s="212" customFormat="1" ht="199.5" hidden="1" x14ac:dyDescent="0.2">
      <c r="B219" s="42" t="s">
        <v>453</v>
      </c>
      <c r="C219" s="43" t="s">
        <v>850</v>
      </c>
      <c r="D219" s="42" t="s">
        <v>1035</v>
      </c>
      <c r="E219" s="42" t="s">
        <v>1036</v>
      </c>
      <c r="F219" s="42" t="s">
        <v>1037</v>
      </c>
      <c r="G219" s="42"/>
      <c r="H219" s="42" t="s">
        <v>753</v>
      </c>
      <c r="I219" s="42" t="s">
        <v>854</v>
      </c>
      <c r="J219" s="42" t="s">
        <v>855</v>
      </c>
      <c r="K219" s="42" t="s">
        <v>199</v>
      </c>
      <c r="L219" s="42" t="s">
        <v>199</v>
      </c>
      <c r="M219" s="42" t="s">
        <v>1041</v>
      </c>
      <c r="N219" s="42" t="s">
        <v>1042</v>
      </c>
      <c r="O219" s="44" t="s">
        <v>1043</v>
      </c>
      <c r="P219" s="42" t="s">
        <v>667</v>
      </c>
      <c r="Q219" s="42" t="s">
        <v>1044</v>
      </c>
      <c r="R219" s="42" t="s">
        <v>99</v>
      </c>
      <c r="S219" s="45">
        <v>45292</v>
      </c>
      <c r="T219" s="45">
        <v>45641</v>
      </c>
      <c r="U219" s="45" t="s">
        <v>99</v>
      </c>
      <c r="V219" s="26"/>
      <c r="W219" s="42"/>
      <c r="X219" s="42">
        <v>100</v>
      </c>
      <c r="Y219" s="42" t="s">
        <v>354</v>
      </c>
      <c r="Z219" s="42" t="s">
        <v>199</v>
      </c>
      <c r="AA219" s="42" t="s">
        <v>199</v>
      </c>
      <c r="AB219" s="42" t="s">
        <v>199</v>
      </c>
      <c r="AC219" s="42" t="s">
        <v>199</v>
      </c>
      <c r="AD219" s="42" t="s">
        <v>356</v>
      </c>
      <c r="AE219" s="42" t="s">
        <v>487</v>
      </c>
      <c r="AF219" s="42" t="s">
        <v>199</v>
      </c>
      <c r="AG219" s="42" t="s">
        <v>199</v>
      </c>
      <c r="AH219" s="42" t="s">
        <v>199</v>
      </c>
      <c r="AI219" s="42" t="s">
        <v>199</v>
      </c>
      <c r="AJ219" s="42" t="s">
        <v>199</v>
      </c>
      <c r="AK219" s="42" t="s">
        <v>199</v>
      </c>
      <c r="AL219" s="42" t="s">
        <v>654</v>
      </c>
    </row>
    <row r="220" spans="2:38" s="212" customFormat="1" ht="185.25" hidden="1" x14ac:dyDescent="0.2">
      <c r="B220" s="42" t="s">
        <v>453</v>
      </c>
      <c r="C220" s="43" t="s">
        <v>850</v>
      </c>
      <c r="D220" s="42" t="s">
        <v>1035</v>
      </c>
      <c r="E220" s="42" t="s">
        <v>1036</v>
      </c>
      <c r="F220" s="42" t="s">
        <v>1045</v>
      </c>
      <c r="G220" s="42"/>
      <c r="H220" s="42" t="s">
        <v>753</v>
      </c>
      <c r="I220" s="42" t="s">
        <v>854</v>
      </c>
      <c r="J220" s="42" t="s">
        <v>855</v>
      </c>
      <c r="K220" s="42" t="s">
        <v>199</v>
      </c>
      <c r="L220" s="42" t="s">
        <v>199</v>
      </c>
      <c r="M220" s="42" t="s">
        <v>1046</v>
      </c>
      <c r="N220" s="42" t="s">
        <v>1047</v>
      </c>
      <c r="O220" s="44" t="s">
        <v>1048</v>
      </c>
      <c r="P220" s="42" t="s">
        <v>872</v>
      </c>
      <c r="Q220" s="42"/>
      <c r="R220" s="42" t="s">
        <v>220</v>
      </c>
      <c r="S220" s="45">
        <v>45566</v>
      </c>
      <c r="T220" s="45">
        <v>45641</v>
      </c>
      <c r="U220" s="45" t="s">
        <v>512</v>
      </c>
      <c r="V220" s="42"/>
      <c r="W220" s="42"/>
      <c r="X220" s="42">
        <v>50</v>
      </c>
      <c r="Y220" s="42" t="s">
        <v>354</v>
      </c>
      <c r="Z220" s="42" t="s">
        <v>199</v>
      </c>
      <c r="AA220" s="42" t="s">
        <v>199</v>
      </c>
      <c r="AB220" s="42" t="s">
        <v>199</v>
      </c>
      <c r="AC220" s="42" t="s">
        <v>199</v>
      </c>
      <c r="AD220" s="42" t="s">
        <v>209</v>
      </c>
      <c r="AE220" s="42" t="s">
        <v>199</v>
      </c>
      <c r="AF220" s="42" t="s">
        <v>199</v>
      </c>
      <c r="AG220" s="42" t="s">
        <v>199</v>
      </c>
      <c r="AH220" s="42" t="s">
        <v>199</v>
      </c>
      <c r="AI220" s="42" t="s">
        <v>199</v>
      </c>
      <c r="AJ220" s="42" t="s">
        <v>199</v>
      </c>
      <c r="AK220" s="42" t="s">
        <v>199</v>
      </c>
      <c r="AL220" s="42" t="s">
        <v>913</v>
      </c>
    </row>
    <row r="221" spans="2:38" s="212" customFormat="1" ht="185.25" hidden="1" x14ac:dyDescent="0.2">
      <c r="B221" s="42" t="s">
        <v>453</v>
      </c>
      <c r="C221" s="43" t="s">
        <v>850</v>
      </c>
      <c r="D221" s="42" t="s">
        <v>1035</v>
      </c>
      <c r="E221" s="42" t="s">
        <v>1036</v>
      </c>
      <c r="F221" s="42" t="s">
        <v>1045</v>
      </c>
      <c r="G221" s="42"/>
      <c r="H221" s="42" t="s">
        <v>753</v>
      </c>
      <c r="I221" s="42" t="s">
        <v>854</v>
      </c>
      <c r="J221" s="42" t="s">
        <v>855</v>
      </c>
      <c r="K221" s="42" t="s">
        <v>199</v>
      </c>
      <c r="L221" s="42" t="s">
        <v>199</v>
      </c>
      <c r="M221" s="42" t="s">
        <v>1049</v>
      </c>
      <c r="N221" s="42" t="s">
        <v>1050</v>
      </c>
      <c r="O221" s="44" t="s">
        <v>1051</v>
      </c>
      <c r="P221" s="42" t="s">
        <v>872</v>
      </c>
      <c r="Q221" s="42"/>
      <c r="R221" s="42" t="s">
        <v>220</v>
      </c>
      <c r="S221" s="45">
        <v>45474</v>
      </c>
      <c r="T221" s="45">
        <v>45641</v>
      </c>
      <c r="U221" s="45" t="s">
        <v>50</v>
      </c>
      <c r="V221" s="26"/>
      <c r="W221" s="42"/>
      <c r="X221" s="42">
        <v>50</v>
      </c>
      <c r="Y221" s="42" t="s">
        <v>354</v>
      </c>
      <c r="Z221" s="42" t="s">
        <v>199</v>
      </c>
      <c r="AA221" s="42" t="s">
        <v>199</v>
      </c>
      <c r="AB221" s="42" t="s">
        <v>199</v>
      </c>
      <c r="AC221" s="42" t="s">
        <v>199</v>
      </c>
      <c r="AD221" s="42" t="s">
        <v>209</v>
      </c>
      <c r="AE221" s="42" t="s">
        <v>199</v>
      </c>
      <c r="AF221" s="42" t="s">
        <v>199</v>
      </c>
      <c r="AG221" s="42" t="s">
        <v>199</v>
      </c>
      <c r="AH221" s="42" t="s">
        <v>199</v>
      </c>
      <c r="AI221" s="42" t="s">
        <v>199</v>
      </c>
      <c r="AJ221" s="42" t="s">
        <v>199</v>
      </c>
      <c r="AK221" s="42" t="s">
        <v>199</v>
      </c>
      <c r="AL221" s="42" t="s">
        <v>913</v>
      </c>
    </row>
    <row r="222" spans="2:38" s="212" customFormat="1" ht="185.25" hidden="1" x14ac:dyDescent="0.2">
      <c r="B222" s="42" t="s">
        <v>453</v>
      </c>
      <c r="C222" s="43" t="s">
        <v>850</v>
      </c>
      <c r="D222" s="42" t="s">
        <v>1035</v>
      </c>
      <c r="E222" s="42" t="s">
        <v>1036</v>
      </c>
      <c r="F222" s="42" t="s">
        <v>1052</v>
      </c>
      <c r="G222" s="42"/>
      <c r="H222" s="42" t="s">
        <v>753</v>
      </c>
      <c r="I222" s="42" t="s">
        <v>854</v>
      </c>
      <c r="J222" s="42" t="s">
        <v>855</v>
      </c>
      <c r="K222" s="42" t="s">
        <v>199</v>
      </c>
      <c r="L222" s="42" t="s">
        <v>199</v>
      </c>
      <c r="M222" s="51" t="s">
        <v>1053</v>
      </c>
      <c r="N222" s="51" t="s">
        <v>1054</v>
      </c>
      <c r="O222" s="51" t="s">
        <v>1055</v>
      </c>
      <c r="P222" s="42" t="s">
        <v>872</v>
      </c>
      <c r="Q222" s="42"/>
      <c r="R222" s="42" t="s">
        <v>220</v>
      </c>
      <c r="S222" s="45">
        <v>45474</v>
      </c>
      <c r="T222" s="45">
        <v>45641</v>
      </c>
      <c r="U222" s="45" t="s">
        <v>512</v>
      </c>
      <c r="V222" s="26"/>
      <c r="W222" s="42"/>
      <c r="X222" s="42">
        <v>70</v>
      </c>
      <c r="Y222" s="42" t="s">
        <v>354</v>
      </c>
      <c r="Z222" s="42" t="s">
        <v>355</v>
      </c>
      <c r="AA222" s="42" t="s">
        <v>374</v>
      </c>
      <c r="AB222" s="42" t="s">
        <v>199</v>
      </c>
      <c r="AC222" s="42" t="s">
        <v>199</v>
      </c>
      <c r="AD222" s="42" t="s">
        <v>357</v>
      </c>
      <c r="AE222" s="42" t="s">
        <v>356</v>
      </c>
      <c r="AF222" s="42" t="s">
        <v>417</v>
      </c>
      <c r="AG222" s="42" t="s">
        <v>199</v>
      </c>
      <c r="AH222" s="42" t="s">
        <v>199</v>
      </c>
      <c r="AI222" s="42" t="s">
        <v>199</v>
      </c>
      <c r="AJ222" s="42" t="s">
        <v>199</v>
      </c>
      <c r="AK222" s="42" t="s">
        <v>199</v>
      </c>
      <c r="AL222" s="42" t="s">
        <v>913</v>
      </c>
    </row>
    <row r="223" spans="2:38" s="212" customFormat="1" ht="185.25" hidden="1" x14ac:dyDescent="0.2">
      <c r="B223" s="42" t="s">
        <v>453</v>
      </c>
      <c r="C223" s="43" t="s">
        <v>850</v>
      </c>
      <c r="D223" s="42" t="s">
        <v>1035</v>
      </c>
      <c r="E223" s="42" t="s">
        <v>1036</v>
      </c>
      <c r="F223" s="42" t="s">
        <v>1052</v>
      </c>
      <c r="G223" s="42"/>
      <c r="H223" s="42" t="s">
        <v>753</v>
      </c>
      <c r="I223" s="42" t="s">
        <v>854</v>
      </c>
      <c r="J223" s="42" t="s">
        <v>855</v>
      </c>
      <c r="K223" s="42" t="s">
        <v>199</v>
      </c>
      <c r="L223" s="42" t="s">
        <v>199</v>
      </c>
      <c r="M223" s="42" t="s">
        <v>1056</v>
      </c>
      <c r="N223" s="42" t="s">
        <v>1057</v>
      </c>
      <c r="O223" s="44" t="s">
        <v>1058</v>
      </c>
      <c r="P223" s="42" t="s">
        <v>667</v>
      </c>
      <c r="Q223" s="42" t="s">
        <v>672</v>
      </c>
      <c r="R223" s="42" t="s">
        <v>1059</v>
      </c>
      <c r="S223" s="45">
        <v>45323</v>
      </c>
      <c r="T223" s="45">
        <v>45658</v>
      </c>
      <c r="U223" s="45" t="s">
        <v>99</v>
      </c>
      <c r="V223" s="26"/>
      <c r="W223" s="42"/>
      <c r="X223" s="42">
        <v>100</v>
      </c>
      <c r="Y223" s="42" t="s">
        <v>354</v>
      </c>
      <c r="Z223" s="42" t="s">
        <v>355</v>
      </c>
      <c r="AA223" s="42" t="s">
        <v>374</v>
      </c>
      <c r="AB223" s="42" t="s">
        <v>199</v>
      </c>
      <c r="AC223" s="42" t="s">
        <v>199</v>
      </c>
      <c r="AD223" s="42" t="s">
        <v>357</v>
      </c>
      <c r="AE223" s="42" t="s">
        <v>356</v>
      </c>
      <c r="AF223" s="42" t="s">
        <v>417</v>
      </c>
      <c r="AG223" s="42" t="s">
        <v>199</v>
      </c>
      <c r="AH223" s="42" t="s">
        <v>199</v>
      </c>
      <c r="AI223" s="42" t="s">
        <v>199</v>
      </c>
      <c r="AJ223" s="42" t="s">
        <v>199</v>
      </c>
      <c r="AK223" s="42" t="s">
        <v>199</v>
      </c>
      <c r="AL223" s="42" t="s">
        <v>654</v>
      </c>
    </row>
    <row r="224" spans="2:38" s="212" customFormat="1" ht="185.25" hidden="1" x14ac:dyDescent="0.2">
      <c r="B224" s="42" t="s">
        <v>453</v>
      </c>
      <c r="C224" s="43" t="s">
        <v>850</v>
      </c>
      <c r="D224" s="42" t="s">
        <v>1060</v>
      </c>
      <c r="E224" s="42" t="s">
        <v>1061</v>
      </c>
      <c r="F224" s="42" t="s">
        <v>1062</v>
      </c>
      <c r="G224" s="42"/>
      <c r="H224" s="42" t="s">
        <v>753</v>
      </c>
      <c r="I224" s="42" t="s">
        <v>855</v>
      </c>
      <c r="J224" s="42" t="s">
        <v>199</v>
      </c>
      <c r="K224" s="42" t="s">
        <v>199</v>
      </c>
      <c r="L224" s="42" t="s">
        <v>199</v>
      </c>
      <c r="M224" s="42" t="s">
        <v>1063</v>
      </c>
      <c r="N224" s="44" t="s">
        <v>1064</v>
      </c>
      <c r="O224" s="42" t="s">
        <v>1065</v>
      </c>
      <c r="P224" s="42" t="s">
        <v>872</v>
      </c>
      <c r="Q224" s="42"/>
      <c r="R224" s="42" t="s">
        <v>220</v>
      </c>
      <c r="S224" s="45">
        <v>45474</v>
      </c>
      <c r="T224" s="45">
        <v>45641</v>
      </c>
      <c r="U224" s="45" t="s">
        <v>512</v>
      </c>
      <c r="V224" s="42"/>
      <c r="W224" s="42"/>
      <c r="X224" s="42">
        <v>100</v>
      </c>
      <c r="Y224" s="42" t="s">
        <v>354</v>
      </c>
      <c r="Z224" s="42" t="s">
        <v>355</v>
      </c>
      <c r="AA224" s="42" t="s">
        <v>199</v>
      </c>
      <c r="AB224" s="42" t="s">
        <v>199</v>
      </c>
      <c r="AC224" s="42" t="s">
        <v>199</v>
      </c>
      <c r="AD224" s="42" t="s">
        <v>357</v>
      </c>
      <c r="AE224" s="42" t="s">
        <v>417</v>
      </c>
      <c r="AF224" s="42" t="s">
        <v>199</v>
      </c>
      <c r="AG224" s="42" t="s">
        <v>199</v>
      </c>
      <c r="AH224" s="42" t="s">
        <v>199</v>
      </c>
      <c r="AI224" s="42" t="s">
        <v>199</v>
      </c>
      <c r="AJ224" s="42" t="s">
        <v>199</v>
      </c>
      <c r="AK224" s="42" t="s">
        <v>199</v>
      </c>
      <c r="AL224" s="42" t="s">
        <v>913</v>
      </c>
    </row>
    <row r="225" spans="2:38" s="212" customFormat="1" ht="185.25" hidden="1" x14ac:dyDescent="0.2">
      <c r="B225" s="42" t="s">
        <v>453</v>
      </c>
      <c r="C225" s="43" t="s">
        <v>850</v>
      </c>
      <c r="D225" s="42" t="s">
        <v>1060</v>
      </c>
      <c r="E225" s="42" t="s">
        <v>1061</v>
      </c>
      <c r="F225" s="42" t="s">
        <v>1062</v>
      </c>
      <c r="G225" s="42"/>
      <c r="H225" s="42" t="s">
        <v>753</v>
      </c>
      <c r="I225" s="42" t="s">
        <v>855</v>
      </c>
      <c r="J225" s="42" t="s">
        <v>199</v>
      </c>
      <c r="K225" s="42" t="s">
        <v>199</v>
      </c>
      <c r="L225" s="42" t="s">
        <v>199</v>
      </c>
      <c r="M225" s="42" t="s">
        <v>1066</v>
      </c>
      <c r="N225" s="42" t="s">
        <v>1067</v>
      </c>
      <c r="O225" s="42" t="s">
        <v>1068</v>
      </c>
      <c r="P225" s="42" t="s">
        <v>872</v>
      </c>
      <c r="Q225" s="42" t="s">
        <v>1069</v>
      </c>
      <c r="R225" s="42" t="s">
        <v>220</v>
      </c>
      <c r="S225" s="45">
        <v>45323</v>
      </c>
      <c r="T225" s="45">
        <v>45504</v>
      </c>
      <c r="U225" s="45" t="s">
        <v>512</v>
      </c>
      <c r="V225" s="75"/>
      <c r="W225" s="42"/>
      <c r="X225" s="44"/>
      <c r="Y225" s="42" t="s">
        <v>355</v>
      </c>
      <c r="Z225" s="42" t="s">
        <v>355</v>
      </c>
      <c r="AA225" s="42" t="s">
        <v>199</v>
      </c>
      <c r="AB225" s="42" t="s">
        <v>199</v>
      </c>
      <c r="AC225" s="42" t="s">
        <v>199</v>
      </c>
      <c r="AD225" s="42" t="s">
        <v>357</v>
      </c>
      <c r="AE225" s="42" t="s">
        <v>417</v>
      </c>
      <c r="AF225" s="42" t="s">
        <v>487</v>
      </c>
      <c r="AG225" s="42" t="s">
        <v>199</v>
      </c>
      <c r="AH225" s="42" t="s">
        <v>199</v>
      </c>
      <c r="AI225" s="42" t="s">
        <v>199</v>
      </c>
      <c r="AJ225" s="42" t="s">
        <v>199</v>
      </c>
      <c r="AK225" s="42" t="s">
        <v>199</v>
      </c>
      <c r="AL225" s="42" t="s">
        <v>913</v>
      </c>
    </row>
    <row r="226" spans="2:38" s="212" customFormat="1" ht="185.25" hidden="1" x14ac:dyDescent="0.2">
      <c r="B226" s="42" t="s">
        <v>453</v>
      </c>
      <c r="C226" s="43" t="s">
        <v>850</v>
      </c>
      <c r="D226" s="42" t="s">
        <v>1060</v>
      </c>
      <c r="E226" s="42" t="s">
        <v>1061</v>
      </c>
      <c r="F226" s="42" t="s">
        <v>1070</v>
      </c>
      <c r="G226" s="42"/>
      <c r="H226" s="42" t="s">
        <v>753</v>
      </c>
      <c r="I226" s="42" t="s">
        <v>855</v>
      </c>
      <c r="J226" s="42" t="s">
        <v>199</v>
      </c>
      <c r="K226" s="42" t="s">
        <v>199</v>
      </c>
      <c r="L226" s="42" t="s">
        <v>199</v>
      </c>
      <c r="M226" s="42" t="s">
        <v>1071</v>
      </c>
      <c r="N226" s="42" t="s">
        <v>1072</v>
      </c>
      <c r="O226" s="42" t="s">
        <v>1073</v>
      </c>
      <c r="P226" s="42" t="s">
        <v>872</v>
      </c>
      <c r="Q226" s="42"/>
      <c r="R226" s="45" t="s">
        <v>220</v>
      </c>
      <c r="S226" s="45">
        <v>45520</v>
      </c>
      <c r="T226" s="45">
        <v>45626</v>
      </c>
      <c r="U226" s="42" t="s">
        <v>50</v>
      </c>
      <c r="V226" s="42"/>
      <c r="W226" s="42"/>
      <c r="X226" s="42">
        <v>50</v>
      </c>
      <c r="Y226" s="42" t="s">
        <v>355</v>
      </c>
      <c r="Z226" s="42" t="s">
        <v>199</v>
      </c>
      <c r="AA226" s="42" t="s">
        <v>199</v>
      </c>
      <c r="AB226" s="42" t="s">
        <v>199</v>
      </c>
      <c r="AC226" s="42" t="s">
        <v>199</v>
      </c>
      <c r="AD226" s="42" t="s">
        <v>357</v>
      </c>
      <c r="AE226" s="42" t="s">
        <v>417</v>
      </c>
      <c r="AF226" s="42" t="s">
        <v>199</v>
      </c>
      <c r="AG226" s="42" t="s">
        <v>199</v>
      </c>
      <c r="AH226" s="42" t="s">
        <v>199</v>
      </c>
      <c r="AI226" s="42" t="s">
        <v>199</v>
      </c>
      <c r="AJ226" s="51" t="s">
        <v>199</v>
      </c>
      <c r="AK226" s="76" t="s">
        <v>199</v>
      </c>
      <c r="AL226" s="51" t="s">
        <v>913</v>
      </c>
    </row>
    <row r="227" spans="2:38" s="212" customFormat="1" ht="185.25" hidden="1" x14ac:dyDescent="0.2">
      <c r="B227" s="42" t="s">
        <v>453</v>
      </c>
      <c r="C227" s="43" t="s">
        <v>850</v>
      </c>
      <c r="D227" s="42" t="s">
        <v>1060</v>
      </c>
      <c r="E227" s="42" t="s">
        <v>1061</v>
      </c>
      <c r="F227" s="42" t="s">
        <v>1070</v>
      </c>
      <c r="G227" s="42"/>
      <c r="H227" s="42" t="s">
        <v>753</v>
      </c>
      <c r="I227" s="42" t="s">
        <v>855</v>
      </c>
      <c r="J227" s="42" t="s">
        <v>199</v>
      </c>
      <c r="K227" s="42" t="s">
        <v>199</v>
      </c>
      <c r="L227" s="42" t="s">
        <v>199</v>
      </c>
      <c r="M227" s="42" t="s">
        <v>1074</v>
      </c>
      <c r="N227" s="42" t="s">
        <v>1075</v>
      </c>
      <c r="O227" s="225" t="s">
        <v>1076</v>
      </c>
      <c r="P227" s="42" t="s">
        <v>872</v>
      </c>
      <c r="Q227" s="42"/>
      <c r="R227" s="45" t="s">
        <v>220</v>
      </c>
      <c r="S227" s="45">
        <v>45566</v>
      </c>
      <c r="T227" s="45">
        <v>45641</v>
      </c>
      <c r="U227" s="42" t="s">
        <v>50</v>
      </c>
      <c r="V227" s="42"/>
      <c r="W227" s="42"/>
      <c r="X227" s="42">
        <v>50</v>
      </c>
      <c r="Y227" s="42" t="s">
        <v>355</v>
      </c>
      <c r="Z227" s="42" t="s">
        <v>199</v>
      </c>
      <c r="AA227" s="42" t="s">
        <v>199</v>
      </c>
      <c r="AB227" s="42" t="s">
        <v>199</v>
      </c>
      <c r="AC227" s="42" t="s">
        <v>199</v>
      </c>
      <c r="AD227" s="42" t="s">
        <v>357</v>
      </c>
      <c r="AE227" s="42" t="s">
        <v>417</v>
      </c>
      <c r="AF227" s="42" t="s">
        <v>487</v>
      </c>
      <c r="AG227" s="42" t="s">
        <v>199</v>
      </c>
      <c r="AH227" s="42" t="s">
        <v>199</v>
      </c>
      <c r="AI227" s="42" t="s">
        <v>199</v>
      </c>
      <c r="AJ227" s="51" t="s">
        <v>199</v>
      </c>
      <c r="AK227" s="76" t="s">
        <v>199</v>
      </c>
      <c r="AL227" s="51" t="s">
        <v>913</v>
      </c>
    </row>
    <row r="228" spans="2:38" s="212" customFormat="1" ht="142.5" hidden="1" x14ac:dyDescent="0.2">
      <c r="B228" s="67" t="s">
        <v>453</v>
      </c>
      <c r="C228" s="43" t="s">
        <v>454</v>
      </c>
      <c r="D228" s="67" t="s">
        <v>1077</v>
      </c>
      <c r="E228" s="67" t="s">
        <v>1078</v>
      </c>
      <c r="F228" s="67" t="s">
        <v>1079</v>
      </c>
      <c r="G228" s="67"/>
      <c r="H228" s="58" t="s">
        <v>1080</v>
      </c>
      <c r="I228" s="67" t="s">
        <v>1081</v>
      </c>
      <c r="J228" s="58" t="s">
        <v>199</v>
      </c>
      <c r="K228" s="58" t="s">
        <v>199</v>
      </c>
      <c r="L228" s="58" t="s">
        <v>199</v>
      </c>
      <c r="M228" s="67" t="s">
        <v>1082</v>
      </c>
      <c r="N228" s="68" t="s">
        <v>1083</v>
      </c>
      <c r="O228" s="67" t="s">
        <v>1084</v>
      </c>
      <c r="P228" s="58" t="s">
        <v>1085</v>
      </c>
      <c r="Q228" s="58" t="s">
        <v>1086</v>
      </c>
      <c r="R228" s="58" t="s">
        <v>99</v>
      </c>
      <c r="S228" s="69">
        <v>45323</v>
      </c>
      <c r="T228" s="69">
        <v>45401</v>
      </c>
      <c r="U228" s="69" t="s">
        <v>512</v>
      </c>
      <c r="V228" s="25" t="s">
        <v>1518</v>
      </c>
      <c r="W228" s="25" t="s">
        <v>1518</v>
      </c>
      <c r="X228" s="77">
        <v>0.45</v>
      </c>
      <c r="Y228" s="58" t="s">
        <v>208</v>
      </c>
      <c r="Z228" s="58" t="s">
        <v>207</v>
      </c>
      <c r="AA228" s="58" t="s">
        <v>374</v>
      </c>
      <c r="AB228" s="58" t="s">
        <v>199</v>
      </c>
      <c r="AC228" s="58" t="s">
        <v>199</v>
      </c>
      <c r="AD228" s="42" t="s">
        <v>487</v>
      </c>
      <c r="AE228" s="42" t="s">
        <v>248</v>
      </c>
      <c r="AF228" s="42" t="s">
        <v>199</v>
      </c>
      <c r="AG228" s="42" t="s">
        <v>199</v>
      </c>
      <c r="AH228" s="42" t="s">
        <v>199</v>
      </c>
      <c r="AI228" s="42" t="s">
        <v>199</v>
      </c>
      <c r="AJ228" s="73" t="s">
        <v>199</v>
      </c>
      <c r="AK228" s="73" t="s">
        <v>199</v>
      </c>
      <c r="AL228" s="67" t="s">
        <v>654</v>
      </c>
    </row>
    <row r="229" spans="2:38" s="212" customFormat="1" ht="128.25" hidden="1" x14ac:dyDescent="0.2">
      <c r="B229" s="67" t="s">
        <v>453</v>
      </c>
      <c r="C229" s="43" t="s">
        <v>454</v>
      </c>
      <c r="D229" s="67" t="s">
        <v>1077</v>
      </c>
      <c r="E229" s="67" t="s">
        <v>1078</v>
      </c>
      <c r="F229" s="67" t="s">
        <v>1079</v>
      </c>
      <c r="G229" s="67"/>
      <c r="H229" s="58" t="s">
        <v>1080</v>
      </c>
      <c r="I229" s="67" t="s">
        <v>1081</v>
      </c>
      <c r="J229" s="58" t="s">
        <v>199</v>
      </c>
      <c r="K229" s="58" t="s">
        <v>199</v>
      </c>
      <c r="L229" s="58" t="s">
        <v>199</v>
      </c>
      <c r="M229" s="67" t="s">
        <v>1087</v>
      </c>
      <c r="N229" s="68" t="s">
        <v>1088</v>
      </c>
      <c r="O229" s="67" t="s">
        <v>1089</v>
      </c>
      <c r="P229" s="58" t="s">
        <v>1085</v>
      </c>
      <c r="Q229" s="58" t="s">
        <v>1086</v>
      </c>
      <c r="R229" s="58" t="s">
        <v>99</v>
      </c>
      <c r="S229" s="69">
        <v>45404</v>
      </c>
      <c r="T229" s="69">
        <v>45433</v>
      </c>
      <c r="U229" s="69" t="s">
        <v>99</v>
      </c>
      <c r="V229" s="25" t="s">
        <v>1518</v>
      </c>
      <c r="W229" s="25" t="s">
        <v>1518</v>
      </c>
      <c r="X229" s="77">
        <v>0.05</v>
      </c>
      <c r="Y229" s="58" t="s">
        <v>208</v>
      </c>
      <c r="Z229" s="58" t="s">
        <v>207</v>
      </c>
      <c r="AA229" s="58" t="s">
        <v>374</v>
      </c>
      <c r="AB229" s="58" t="s">
        <v>199</v>
      </c>
      <c r="AC229" s="58" t="s">
        <v>199</v>
      </c>
      <c r="AD229" s="42" t="s">
        <v>487</v>
      </c>
      <c r="AE229" s="42" t="s">
        <v>248</v>
      </c>
      <c r="AF229" s="42" t="s">
        <v>199</v>
      </c>
      <c r="AG229" s="42" t="s">
        <v>199</v>
      </c>
      <c r="AH229" s="42" t="s">
        <v>199</v>
      </c>
      <c r="AI229" s="42" t="s">
        <v>199</v>
      </c>
      <c r="AJ229" s="73" t="s">
        <v>199</v>
      </c>
      <c r="AK229" s="73" t="s">
        <v>199</v>
      </c>
      <c r="AL229" s="67" t="s">
        <v>654</v>
      </c>
    </row>
    <row r="230" spans="2:38" s="212" customFormat="1" ht="128.25" hidden="1" x14ac:dyDescent="0.2">
      <c r="B230" s="67" t="s">
        <v>453</v>
      </c>
      <c r="C230" s="43" t="s">
        <v>454</v>
      </c>
      <c r="D230" s="67" t="s">
        <v>1077</v>
      </c>
      <c r="E230" s="67" t="s">
        <v>1078</v>
      </c>
      <c r="F230" s="67" t="s">
        <v>1079</v>
      </c>
      <c r="G230" s="67"/>
      <c r="H230" s="58" t="s">
        <v>1080</v>
      </c>
      <c r="I230" s="67" t="s">
        <v>1081</v>
      </c>
      <c r="J230" s="58" t="s">
        <v>199</v>
      </c>
      <c r="K230" s="58" t="s">
        <v>199</v>
      </c>
      <c r="L230" s="58" t="s">
        <v>199</v>
      </c>
      <c r="M230" s="67" t="s">
        <v>1090</v>
      </c>
      <c r="N230" s="67" t="s">
        <v>1091</v>
      </c>
      <c r="O230" s="67" t="s">
        <v>1092</v>
      </c>
      <c r="P230" s="58" t="s">
        <v>1085</v>
      </c>
      <c r="Q230" s="58" t="s">
        <v>1086</v>
      </c>
      <c r="R230" s="58" t="s">
        <v>99</v>
      </c>
      <c r="S230" s="69">
        <v>45404</v>
      </c>
      <c r="T230" s="69">
        <v>45433</v>
      </c>
      <c r="U230" s="69" t="s">
        <v>1093</v>
      </c>
      <c r="V230" s="25" t="s">
        <v>1518</v>
      </c>
      <c r="W230" s="25" t="s">
        <v>1518</v>
      </c>
      <c r="X230" s="77">
        <v>0.2</v>
      </c>
      <c r="Y230" s="58" t="s">
        <v>208</v>
      </c>
      <c r="Z230" s="58" t="s">
        <v>207</v>
      </c>
      <c r="AA230" s="58" t="s">
        <v>199</v>
      </c>
      <c r="AB230" s="58" t="s">
        <v>199</v>
      </c>
      <c r="AC230" s="58" t="s">
        <v>199</v>
      </c>
      <c r="AD230" s="42" t="s">
        <v>487</v>
      </c>
      <c r="AE230" s="42" t="s">
        <v>248</v>
      </c>
      <c r="AF230" s="42" t="s">
        <v>199</v>
      </c>
      <c r="AG230" s="42" t="s">
        <v>199</v>
      </c>
      <c r="AH230" s="42" t="s">
        <v>199</v>
      </c>
      <c r="AI230" s="42" t="s">
        <v>199</v>
      </c>
      <c r="AJ230" s="73" t="s">
        <v>199</v>
      </c>
      <c r="AK230" s="73" t="s">
        <v>199</v>
      </c>
      <c r="AL230" s="67" t="s">
        <v>654</v>
      </c>
    </row>
    <row r="231" spans="2:38" s="212" customFormat="1" ht="128.25" hidden="1" x14ac:dyDescent="0.2">
      <c r="B231" s="67" t="s">
        <v>453</v>
      </c>
      <c r="C231" s="43" t="s">
        <v>454</v>
      </c>
      <c r="D231" s="67" t="s">
        <v>1077</v>
      </c>
      <c r="E231" s="67" t="s">
        <v>1078</v>
      </c>
      <c r="F231" s="67" t="s">
        <v>1079</v>
      </c>
      <c r="G231" s="67"/>
      <c r="H231" s="58" t="s">
        <v>1080</v>
      </c>
      <c r="I231" s="67" t="s">
        <v>1081</v>
      </c>
      <c r="J231" s="58" t="s">
        <v>199</v>
      </c>
      <c r="K231" s="58" t="s">
        <v>199</v>
      </c>
      <c r="L231" s="58" t="s">
        <v>199</v>
      </c>
      <c r="M231" s="67" t="s">
        <v>1094</v>
      </c>
      <c r="N231" s="67" t="s">
        <v>1095</v>
      </c>
      <c r="O231" s="67" t="s">
        <v>1096</v>
      </c>
      <c r="P231" s="58" t="s">
        <v>1085</v>
      </c>
      <c r="Q231" s="58" t="s">
        <v>1086</v>
      </c>
      <c r="R231" s="58" t="s">
        <v>99</v>
      </c>
      <c r="S231" s="69">
        <v>45404</v>
      </c>
      <c r="T231" s="69">
        <v>45426</v>
      </c>
      <c r="U231" s="69" t="s">
        <v>1093</v>
      </c>
      <c r="V231" s="25" t="s">
        <v>1518</v>
      </c>
      <c r="W231" s="25" t="s">
        <v>1518</v>
      </c>
      <c r="X231" s="77">
        <v>0.1</v>
      </c>
      <c r="Y231" s="58" t="s">
        <v>208</v>
      </c>
      <c r="Z231" s="58" t="s">
        <v>247</v>
      </c>
      <c r="AA231" s="58" t="s">
        <v>199</v>
      </c>
      <c r="AB231" s="58" t="s">
        <v>199</v>
      </c>
      <c r="AC231" s="58" t="s">
        <v>199</v>
      </c>
      <c r="AD231" s="42" t="s">
        <v>487</v>
      </c>
      <c r="AE231" s="42" t="s">
        <v>248</v>
      </c>
      <c r="AF231" s="42" t="s">
        <v>199</v>
      </c>
      <c r="AG231" s="42" t="s">
        <v>199</v>
      </c>
      <c r="AH231" s="42" t="s">
        <v>199</v>
      </c>
      <c r="AI231" s="42" t="s">
        <v>199</v>
      </c>
      <c r="AJ231" s="73" t="s">
        <v>199</v>
      </c>
      <c r="AK231" s="73" t="s">
        <v>199</v>
      </c>
      <c r="AL231" s="67" t="s">
        <v>774</v>
      </c>
    </row>
    <row r="232" spans="2:38" s="212" customFormat="1" ht="228" hidden="1" x14ac:dyDescent="0.2">
      <c r="B232" s="67" t="s">
        <v>453</v>
      </c>
      <c r="C232" s="43" t="s">
        <v>454</v>
      </c>
      <c r="D232" s="67" t="s">
        <v>1077</v>
      </c>
      <c r="E232" s="67" t="s">
        <v>1078</v>
      </c>
      <c r="F232" s="67" t="s">
        <v>1079</v>
      </c>
      <c r="G232" s="67"/>
      <c r="H232" s="58" t="s">
        <v>1080</v>
      </c>
      <c r="I232" s="67" t="s">
        <v>1081</v>
      </c>
      <c r="J232" s="58" t="s">
        <v>199</v>
      </c>
      <c r="K232" s="58" t="s">
        <v>199</v>
      </c>
      <c r="L232" s="58" t="s">
        <v>199</v>
      </c>
      <c r="M232" s="67" t="s">
        <v>1097</v>
      </c>
      <c r="N232" s="67" t="s">
        <v>1098</v>
      </c>
      <c r="O232" s="67" t="s">
        <v>1099</v>
      </c>
      <c r="P232" s="58" t="s">
        <v>1085</v>
      </c>
      <c r="Q232" s="58" t="s">
        <v>1086</v>
      </c>
      <c r="R232" s="58" t="s">
        <v>99</v>
      </c>
      <c r="S232" s="69">
        <v>45427</v>
      </c>
      <c r="T232" s="69">
        <v>45450</v>
      </c>
      <c r="U232" s="69" t="s">
        <v>1093</v>
      </c>
      <c r="V232" s="25" t="s">
        <v>1518</v>
      </c>
      <c r="W232" s="25" t="s">
        <v>1518</v>
      </c>
      <c r="X232" s="77">
        <v>0.1</v>
      </c>
      <c r="Y232" s="58" t="s">
        <v>208</v>
      </c>
      <c r="Z232" s="58" t="s">
        <v>247</v>
      </c>
      <c r="AA232" s="58" t="s">
        <v>199</v>
      </c>
      <c r="AB232" s="58" t="s">
        <v>199</v>
      </c>
      <c r="AC232" s="58" t="s">
        <v>199</v>
      </c>
      <c r="AD232" s="42" t="s">
        <v>487</v>
      </c>
      <c r="AE232" s="42" t="s">
        <v>248</v>
      </c>
      <c r="AF232" s="42" t="s">
        <v>199</v>
      </c>
      <c r="AG232" s="42" t="s">
        <v>199</v>
      </c>
      <c r="AH232" s="42" t="s">
        <v>199</v>
      </c>
      <c r="AI232" s="42" t="s">
        <v>199</v>
      </c>
      <c r="AJ232" s="73" t="s">
        <v>199</v>
      </c>
      <c r="AK232" s="73" t="s">
        <v>199</v>
      </c>
      <c r="AL232" s="67" t="s">
        <v>774</v>
      </c>
    </row>
    <row r="233" spans="2:38" s="212" customFormat="1" ht="128.25" hidden="1" x14ac:dyDescent="0.2">
      <c r="B233" s="67" t="s">
        <v>453</v>
      </c>
      <c r="C233" s="43" t="s">
        <v>454</v>
      </c>
      <c r="D233" s="67" t="s">
        <v>1077</v>
      </c>
      <c r="E233" s="67" t="s">
        <v>1078</v>
      </c>
      <c r="F233" s="67" t="s">
        <v>1079</v>
      </c>
      <c r="G233" s="67"/>
      <c r="H233" s="58" t="s">
        <v>1080</v>
      </c>
      <c r="I233" s="67" t="s">
        <v>1081</v>
      </c>
      <c r="J233" s="58" t="s">
        <v>199</v>
      </c>
      <c r="K233" s="58" t="s">
        <v>199</v>
      </c>
      <c r="L233" s="58" t="s">
        <v>199</v>
      </c>
      <c r="M233" s="67" t="s">
        <v>1100</v>
      </c>
      <c r="N233" s="67" t="s">
        <v>1101</v>
      </c>
      <c r="O233" s="67" t="s">
        <v>1102</v>
      </c>
      <c r="P233" s="58" t="s">
        <v>1085</v>
      </c>
      <c r="Q233" s="58" t="s">
        <v>1086</v>
      </c>
      <c r="R233" s="58" t="s">
        <v>99</v>
      </c>
      <c r="S233" s="69">
        <v>45454</v>
      </c>
      <c r="T233" s="69">
        <v>45460</v>
      </c>
      <c r="U233" s="69" t="s">
        <v>1093</v>
      </c>
      <c r="V233" s="25" t="s">
        <v>1518</v>
      </c>
      <c r="W233" s="25" t="s">
        <v>1518</v>
      </c>
      <c r="X233" s="77">
        <v>0.05</v>
      </c>
      <c r="Y233" s="58" t="s">
        <v>208</v>
      </c>
      <c r="Z233" s="58" t="s">
        <v>247</v>
      </c>
      <c r="AA233" s="58" t="s">
        <v>199</v>
      </c>
      <c r="AB233" s="58" t="s">
        <v>199</v>
      </c>
      <c r="AC233" s="58" t="s">
        <v>199</v>
      </c>
      <c r="AD233" s="42" t="s">
        <v>487</v>
      </c>
      <c r="AE233" s="42" t="s">
        <v>248</v>
      </c>
      <c r="AF233" s="42" t="s">
        <v>199</v>
      </c>
      <c r="AG233" s="42" t="s">
        <v>199</v>
      </c>
      <c r="AH233" s="42" t="s">
        <v>199</v>
      </c>
      <c r="AI233" s="42" t="s">
        <v>199</v>
      </c>
      <c r="AJ233" s="73" t="s">
        <v>199</v>
      </c>
      <c r="AK233" s="73" t="s">
        <v>199</v>
      </c>
      <c r="AL233" s="67" t="s">
        <v>774</v>
      </c>
    </row>
    <row r="234" spans="2:38" s="212" customFormat="1" ht="128.25" hidden="1" x14ac:dyDescent="0.2">
      <c r="B234" s="67" t="s">
        <v>453</v>
      </c>
      <c r="C234" s="43" t="s">
        <v>454</v>
      </c>
      <c r="D234" s="67" t="s">
        <v>1077</v>
      </c>
      <c r="E234" s="67" t="s">
        <v>1078</v>
      </c>
      <c r="F234" s="67" t="s">
        <v>1079</v>
      </c>
      <c r="G234" s="67"/>
      <c r="H234" s="58" t="s">
        <v>1080</v>
      </c>
      <c r="I234" s="67" t="s">
        <v>1081</v>
      </c>
      <c r="J234" s="58" t="s">
        <v>199</v>
      </c>
      <c r="K234" s="58" t="s">
        <v>199</v>
      </c>
      <c r="L234" s="58" t="s">
        <v>199</v>
      </c>
      <c r="M234" s="67" t="s">
        <v>1103</v>
      </c>
      <c r="N234" s="67" t="s">
        <v>1104</v>
      </c>
      <c r="O234" s="67" t="s">
        <v>1105</v>
      </c>
      <c r="P234" s="58" t="s">
        <v>1085</v>
      </c>
      <c r="Q234" s="58" t="s">
        <v>1086</v>
      </c>
      <c r="R234" s="58" t="s">
        <v>99</v>
      </c>
      <c r="S234" s="69">
        <v>45461</v>
      </c>
      <c r="T234" s="69">
        <v>45471</v>
      </c>
      <c r="U234" s="69" t="s">
        <v>0</v>
      </c>
      <c r="V234" s="25" t="s">
        <v>1518</v>
      </c>
      <c r="W234" s="25" t="s">
        <v>1518</v>
      </c>
      <c r="X234" s="77">
        <v>0.05</v>
      </c>
      <c r="Y234" s="58" t="s">
        <v>208</v>
      </c>
      <c r="Z234" s="58" t="s">
        <v>247</v>
      </c>
      <c r="AA234" s="58" t="s">
        <v>245</v>
      </c>
      <c r="AB234" s="58" t="s">
        <v>199</v>
      </c>
      <c r="AC234" s="58" t="s">
        <v>199</v>
      </c>
      <c r="AD234" s="42" t="s">
        <v>487</v>
      </c>
      <c r="AE234" s="42" t="s">
        <v>248</v>
      </c>
      <c r="AF234" s="42" t="s">
        <v>199</v>
      </c>
      <c r="AG234" s="42" t="s">
        <v>199</v>
      </c>
      <c r="AH234" s="42" t="s">
        <v>199</v>
      </c>
      <c r="AI234" s="42" t="s">
        <v>199</v>
      </c>
      <c r="AJ234" s="73" t="s">
        <v>199</v>
      </c>
      <c r="AK234" s="73" t="s">
        <v>199</v>
      </c>
      <c r="AL234" s="67" t="s">
        <v>1106</v>
      </c>
    </row>
    <row r="235" spans="2:38" s="212" customFormat="1" ht="128.25" hidden="1" x14ac:dyDescent="0.2">
      <c r="B235" s="67" t="s">
        <v>453</v>
      </c>
      <c r="C235" s="43" t="s">
        <v>454</v>
      </c>
      <c r="D235" s="67" t="s">
        <v>1077</v>
      </c>
      <c r="E235" s="67" t="s">
        <v>1078</v>
      </c>
      <c r="F235" s="67" t="s">
        <v>1107</v>
      </c>
      <c r="G235" s="67"/>
      <c r="H235" s="58" t="s">
        <v>1080</v>
      </c>
      <c r="I235" s="58" t="s">
        <v>199</v>
      </c>
      <c r="J235" s="67" t="s">
        <v>1081</v>
      </c>
      <c r="K235" s="58" t="s">
        <v>199</v>
      </c>
      <c r="L235" s="58" t="s">
        <v>199</v>
      </c>
      <c r="M235" s="67" t="s">
        <v>1108</v>
      </c>
      <c r="N235" s="67" t="s">
        <v>1109</v>
      </c>
      <c r="O235" s="67" t="s">
        <v>1110</v>
      </c>
      <c r="P235" s="58" t="s">
        <v>1085</v>
      </c>
      <c r="Q235" s="58" t="s">
        <v>1086</v>
      </c>
      <c r="R235" s="58" t="s">
        <v>99</v>
      </c>
      <c r="S235" s="69">
        <v>45475</v>
      </c>
      <c r="T235" s="69">
        <v>45541</v>
      </c>
      <c r="U235" s="69" t="s">
        <v>512</v>
      </c>
      <c r="V235" s="25" t="s">
        <v>1518</v>
      </c>
      <c r="W235" s="25" t="s">
        <v>1518</v>
      </c>
      <c r="X235" s="77">
        <v>0.3</v>
      </c>
      <c r="Y235" s="58" t="s">
        <v>208</v>
      </c>
      <c r="Z235" s="58" t="s">
        <v>207</v>
      </c>
      <c r="AA235" s="58" t="s">
        <v>199</v>
      </c>
      <c r="AB235" s="58" t="s">
        <v>199</v>
      </c>
      <c r="AC235" s="58" t="s">
        <v>199</v>
      </c>
      <c r="AD235" s="42" t="s">
        <v>487</v>
      </c>
      <c r="AE235" s="42" t="s">
        <v>248</v>
      </c>
      <c r="AF235" s="42" t="s">
        <v>199</v>
      </c>
      <c r="AG235" s="42" t="s">
        <v>199</v>
      </c>
      <c r="AH235" s="42" t="s">
        <v>199</v>
      </c>
      <c r="AI235" s="42" t="s">
        <v>199</v>
      </c>
      <c r="AJ235" s="73" t="s">
        <v>199</v>
      </c>
      <c r="AK235" s="73" t="s">
        <v>199</v>
      </c>
      <c r="AL235" s="67" t="s">
        <v>654</v>
      </c>
    </row>
    <row r="236" spans="2:38" s="212" customFormat="1" ht="128.25" hidden="1" x14ac:dyDescent="0.2">
      <c r="B236" s="67" t="s">
        <v>453</v>
      </c>
      <c r="C236" s="43" t="s">
        <v>454</v>
      </c>
      <c r="D236" s="67" t="s">
        <v>1077</v>
      </c>
      <c r="E236" s="67" t="s">
        <v>1078</v>
      </c>
      <c r="F236" s="67" t="s">
        <v>1107</v>
      </c>
      <c r="G236" s="67"/>
      <c r="H236" s="58" t="s">
        <v>1080</v>
      </c>
      <c r="I236" s="58" t="s">
        <v>199</v>
      </c>
      <c r="J236" s="67" t="s">
        <v>1081</v>
      </c>
      <c r="K236" s="58" t="s">
        <v>199</v>
      </c>
      <c r="L236" s="58" t="s">
        <v>199</v>
      </c>
      <c r="M236" s="67" t="s">
        <v>1111</v>
      </c>
      <c r="N236" s="67" t="s">
        <v>1112</v>
      </c>
      <c r="O236" s="67" t="s">
        <v>1113</v>
      </c>
      <c r="P236" s="58" t="s">
        <v>1085</v>
      </c>
      <c r="Q236" s="58" t="s">
        <v>1086</v>
      </c>
      <c r="R236" s="58" t="s">
        <v>99</v>
      </c>
      <c r="S236" s="69">
        <v>45544</v>
      </c>
      <c r="T236" s="69">
        <v>45576</v>
      </c>
      <c r="U236" s="69" t="s">
        <v>512</v>
      </c>
      <c r="V236" s="25" t="s">
        <v>1518</v>
      </c>
      <c r="W236" s="25" t="s">
        <v>1518</v>
      </c>
      <c r="X236" s="77">
        <v>0.05</v>
      </c>
      <c r="Y236" s="58" t="s">
        <v>208</v>
      </c>
      <c r="Z236" s="58" t="s">
        <v>207</v>
      </c>
      <c r="AA236" s="58" t="s">
        <v>199</v>
      </c>
      <c r="AB236" s="58" t="s">
        <v>199</v>
      </c>
      <c r="AC236" s="58" t="s">
        <v>199</v>
      </c>
      <c r="AD236" s="42" t="s">
        <v>487</v>
      </c>
      <c r="AE236" s="42" t="s">
        <v>248</v>
      </c>
      <c r="AF236" s="42" t="s">
        <v>199</v>
      </c>
      <c r="AG236" s="42" t="s">
        <v>199</v>
      </c>
      <c r="AH236" s="42" t="s">
        <v>199</v>
      </c>
      <c r="AI236" s="42" t="s">
        <v>199</v>
      </c>
      <c r="AJ236" s="73" t="s">
        <v>199</v>
      </c>
      <c r="AK236" s="73" t="s">
        <v>199</v>
      </c>
      <c r="AL236" s="67" t="s">
        <v>654</v>
      </c>
    </row>
    <row r="237" spans="2:38" s="212" customFormat="1" ht="128.25" hidden="1" x14ac:dyDescent="0.2">
      <c r="B237" s="67" t="s">
        <v>453</v>
      </c>
      <c r="C237" s="43" t="s">
        <v>454</v>
      </c>
      <c r="D237" s="67" t="s">
        <v>1077</v>
      </c>
      <c r="E237" s="67" t="s">
        <v>1078</v>
      </c>
      <c r="F237" s="67" t="s">
        <v>1107</v>
      </c>
      <c r="G237" s="67"/>
      <c r="H237" s="58" t="s">
        <v>1080</v>
      </c>
      <c r="I237" s="58" t="s">
        <v>199</v>
      </c>
      <c r="J237" s="67" t="s">
        <v>1081</v>
      </c>
      <c r="K237" s="58" t="s">
        <v>199</v>
      </c>
      <c r="L237" s="58" t="s">
        <v>199</v>
      </c>
      <c r="M237" s="67" t="s">
        <v>1114</v>
      </c>
      <c r="N237" s="67" t="s">
        <v>1109</v>
      </c>
      <c r="O237" s="67" t="s">
        <v>1115</v>
      </c>
      <c r="P237" s="58" t="s">
        <v>1085</v>
      </c>
      <c r="Q237" s="58" t="s">
        <v>1086</v>
      </c>
      <c r="R237" s="58" t="s">
        <v>99</v>
      </c>
      <c r="S237" s="69">
        <v>45544</v>
      </c>
      <c r="T237" s="69">
        <v>45596</v>
      </c>
      <c r="U237" s="69" t="s">
        <v>512</v>
      </c>
      <c r="V237" s="25" t="s">
        <v>1518</v>
      </c>
      <c r="W237" s="25" t="s">
        <v>1518</v>
      </c>
      <c r="X237" s="77">
        <v>0.3</v>
      </c>
      <c r="Y237" s="58" t="s">
        <v>208</v>
      </c>
      <c r="Z237" s="58" t="s">
        <v>199</v>
      </c>
      <c r="AA237" s="58" t="s">
        <v>199</v>
      </c>
      <c r="AB237" s="58" t="s">
        <v>199</v>
      </c>
      <c r="AC237" s="58" t="s">
        <v>199</v>
      </c>
      <c r="AD237" s="42" t="s">
        <v>487</v>
      </c>
      <c r="AE237" s="42" t="s">
        <v>248</v>
      </c>
      <c r="AF237" s="42" t="s">
        <v>199</v>
      </c>
      <c r="AG237" s="42" t="s">
        <v>199</v>
      </c>
      <c r="AH237" s="42" t="s">
        <v>199</v>
      </c>
      <c r="AI237" s="42" t="s">
        <v>199</v>
      </c>
      <c r="AJ237" s="73" t="s">
        <v>199</v>
      </c>
      <c r="AK237" s="73" t="s">
        <v>199</v>
      </c>
      <c r="AL237" s="67" t="s">
        <v>654</v>
      </c>
    </row>
    <row r="238" spans="2:38" s="212" customFormat="1" ht="128.25" hidden="1" x14ac:dyDescent="0.2">
      <c r="B238" s="67" t="s">
        <v>453</v>
      </c>
      <c r="C238" s="43" t="s">
        <v>454</v>
      </c>
      <c r="D238" s="67" t="s">
        <v>1077</v>
      </c>
      <c r="E238" s="67" t="s">
        <v>1078</v>
      </c>
      <c r="F238" s="67" t="s">
        <v>1107</v>
      </c>
      <c r="G238" s="67"/>
      <c r="H238" s="58" t="s">
        <v>1080</v>
      </c>
      <c r="I238" s="58" t="s">
        <v>199</v>
      </c>
      <c r="J238" s="67" t="s">
        <v>1081</v>
      </c>
      <c r="K238" s="58" t="s">
        <v>199</v>
      </c>
      <c r="L238" s="58" t="s">
        <v>199</v>
      </c>
      <c r="M238" s="67" t="s">
        <v>1116</v>
      </c>
      <c r="N238" s="67" t="s">
        <v>1117</v>
      </c>
      <c r="O238" s="67" t="s">
        <v>1118</v>
      </c>
      <c r="P238" s="58" t="s">
        <v>1085</v>
      </c>
      <c r="Q238" s="58" t="s">
        <v>1086</v>
      </c>
      <c r="R238" s="58" t="s">
        <v>99</v>
      </c>
      <c r="S238" s="69">
        <v>45597</v>
      </c>
      <c r="T238" s="69">
        <v>45625</v>
      </c>
      <c r="U238" s="69" t="s">
        <v>512</v>
      </c>
      <c r="V238" s="25" t="s">
        <v>1518</v>
      </c>
      <c r="W238" s="25" t="s">
        <v>1518</v>
      </c>
      <c r="X238" s="77">
        <v>0.3</v>
      </c>
      <c r="Y238" s="58" t="s">
        <v>208</v>
      </c>
      <c r="Z238" s="58" t="s">
        <v>207</v>
      </c>
      <c r="AA238" s="58" t="s">
        <v>374</v>
      </c>
      <c r="AB238" s="58" t="s">
        <v>199</v>
      </c>
      <c r="AC238" s="58" t="s">
        <v>199</v>
      </c>
      <c r="AD238" s="42" t="s">
        <v>487</v>
      </c>
      <c r="AE238" s="42" t="s">
        <v>248</v>
      </c>
      <c r="AF238" s="42" t="s">
        <v>199</v>
      </c>
      <c r="AG238" s="42" t="s">
        <v>199</v>
      </c>
      <c r="AH238" s="42" t="s">
        <v>199</v>
      </c>
      <c r="AI238" s="42" t="s">
        <v>199</v>
      </c>
      <c r="AJ238" s="73" t="s">
        <v>199</v>
      </c>
      <c r="AK238" s="73" t="s">
        <v>199</v>
      </c>
      <c r="AL238" s="67" t="s">
        <v>654</v>
      </c>
    </row>
    <row r="239" spans="2:38" s="212" customFormat="1" ht="128.25" hidden="1" x14ac:dyDescent="0.2">
      <c r="B239" s="67" t="s">
        <v>453</v>
      </c>
      <c r="C239" s="43" t="s">
        <v>454</v>
      </c>
      <c r="D239" s="67" t="s">
        <v>1077</v>
      </c>
      <c r="E239" s="67" t="s">
        <v>1078</v>
      </c>
      <c r="F239" s="67" t="s">
        <v>1107</v>
      </c>
      <c r="G239" s="67"/>
      <c r="H239" s="58" t="s">
        <v>1080</v>
      </c>
      <c r="I239" s="58" t="s">
        <v>199</v>
      </c>
      <c r="J239" s="67" t="s">
        <v>1081</v>
      </c>
      <c r="K239" s="58" t="s">
        <v>199</v>
      </c>
      <c r="L239" s="58" t="s">
        <v>199</v>
      </c>
      <c r="M239" s="67" t="s">
        <v>1119</v>
      </c>
      <c r="N239" s="67" t="s">
        <v>1112</v>
      </c>
      <c r="O239" s="67" t="s">
        <v>1120</v>
      </c>
      <c r="P239" s="58" t="s">
        <v>1085</v>
      </c>
      <c r="Q239" s="58" t="s">
        <v>1086</v>
      </c>
      <c r="R239" s="58" t="s">
        <v>99</v>
      </c>
      <c r="S239" s="69">
        <v>45614</v>
      </c>
      <c r="T239" s="69">
        <v>45646</v>
      </c>
      <c r="U239" s="69" t="s">
        <v>512</v>
      </c>
      <c r="V239" s="25" t="s">
        <v>1518</v>
      </c>
      <c r="W239" s="25" t="s">
        <v>1518</v>
      </c>
      <c r="X239" s="77">
        <v>0.05</v>
      </c>
      <c r="Y239" s="58" t="s">
        <v>208</v>
      </c>
      <c r="Z239" s="58" t="s">
        <v>207</v>
      </c>
      <c r="AA239" s="58" t="s">
        <v>374</v>
      </c>
      <c r="AB239" s="58" t="s">
        <v>199</v>
      </c>
      <c r="AC239" s="58" t="s">
        <v>199</v>
      </c>
      <c r="AD239" s="42" t="s">
        <v>487</v>
      </c>
      <c r="AE239" s="42" t="s">
        <v>248</v>
      </c>
      <c r="AF239" s="42" t="s">
        <v>199</v>
      </c>
      <c r="AG239" s="42" t="s">
        <v>199</v>
      </c>
      <c r="AH239" s="42" t="s">
        <v>199</v>
      </c>
      <c r="AI239" s="42" t="s">
        <v>199</v>
      </c>
      <c r="AJ239" s="73" t="s">
        <v>199</v>
      </c>
      <c r="AK239" s="73" t="s">
        <v>199</v>
      </c>
      <c r="AL239" s="67" t="s">
        <v>654</v>
      </c>
    </row>
    <row r="240" spans="2:38" s="212" customFormat="1" ht="128.25" hidden="1" x14ac:dyDescent="0.2">
      <c r="B240" s="42" t="s">
        <v>453</v>
      </c>
      <c r="C240" s="43" t="s">
        <v>454</v>
      </c>
      <c r="D240" s="42" t="s">
        <v>1077</v>
      </c>
      <c r="E240" s="67" t="s">
        <v>1078</v>
      </c>
      <c r="F240" s="42" t="s">
        <v>1121</v>
      </c>
      <c r="G240" s="42"/>
      <c r="H240" s="42" t="s">
        <v>1122</v>
      </c>
      <c r="I240" s="42" t="s">
        <v>854</v>
      </c>
      <c r="J240" s="42" t="s">
        <v>199</v>
      </c>
      <c r="K240" s="42" t="s">
        <v>199</v>
      </c>
      <c r="L240" s="42" t="s">
        <v>199</v>
      </c>
      <c r="M240" s="42" t="s">
        <v>1123</v>
      </c>
      <c r="N240" s="42" t="s">
        <v>1123</v>
      </c>
      <c r="O240" s="44" t="s">
        <v>1124</v>
      </c>
      <c r="P240" s="42" t="s">
        <v>486</v>
      </c>
      <c r="Q240" s="42" t="s">
        <v>1125</v>
      </c>
      <c r="R240" s="42" t="s">
        <v>99</v>
      </c>
      <c r="S240" s="45">
        <v>45474</v>
      </c>
      <c r="T240" s="45">
        <v>45519</v>
      </c>
      <c r="U240" s="45" t="s">
        <v>512</v>
      </c>
      <c r="V240" s="26"/>
      <c r="W240" s="42"/>
      <c r="X240" s="42"/>
      <c r="Y240" s="42" t="s">
        <v>207</v>
      </c>
      <c r="Z240" s="42" t="s">
        <v>208</v>
      </c>
      <c r="AA240" s="42" t="s">
        <v>374</v>
      </c>
      <c r="AB240" s="42" t="s">
        <v>199</v>
      </c>
      <c r="AC240" s="42" t="s">
        <v>199</v>
      </c>
      <c r="AD240" s="42" t="s">
        <v>487</v>
      </c>
      <c r="AE240" s="42" t="s">
        <v>199</v>
      </c>
      <c r="AF240" s="42" t="s">
        <v>199</v>
      </c>
      <c r="AG240" s="42" t="s">
        <v>199</v>
      </c>
      <c r="AH240" s="42" t="s">
        <v>199</v>
      </c>
      <c r="AI240" s="42" t="s">
        <v>199</v>
      </c>
      <c r="AJ240" s="42" t="s">
        <v>199</v>
      </c>
      <c r="AK240" s="42" t="s">
        <v>199</v>
      </c>
      <c r="AL240" s="42" t="s">
        <v>610</v>
      </c>
    </row>
    <row r="241" spans="2:38" s="212" customFormat="1" ht="128.25" hidden="1" x14ac:dyDescent="0.2">
      <c r="B241" s="42" t="s">
        <v>453</v>
      </c>
      <c r="C241" s="43" t="s">
        <v>454</v>
      </c>
      <c r="D241" s="42" t="s">
        <v>1077</v>
      </c>
      <c r="E241" s="67" t="s">
        <v>1078</v>
      </c>
      <c r="F241" s="42" t="s">
        <v>1121</v>
      </c>
      <c r="G241" s="42"/>
      <c r="H241" s="42" t="s">
        <v>1122</v>
      </c>
      <c r="I241" s="42" t="s">
        <v>854</v>
      </c>
      <c r="J241" s="42" t="s">
        <v>199</v>
      </c>
      <c r="K241" s="42" t="s">
        <v>199</v>
      </c>
      <c r="L241" s="42" t="s">
        <v>199</v>
      </c>
      <c r="M241" s="42" t="s">
        <v>489</v>
      </c>
      <c r="N241" s="42" t="s">
        <v>489</v>
      </c>
      <c r="O241" s="44" t="s">
        <v>1126</v>
      </c>
      <c r="P241" s="42" t="s">
        <v>486</v>
      </c>
      <c r="Q241" s="42" t="s">
        <v>1127</v>
      </c>
      <c r="R241" s="42" t="s">
        <v>99</v>
      </c>
      <c r="S241" s="45">
        <v>45519</v>
      </c>
      <c r="T241" s="45">
        <v>45565</v>
      </c>
      <c r="U241" s="45" t="s">
        <v>512</v>
      </c>
      <c r="V241" s="26"/>
      <c r="W241" s="42"/>
      <c r="X241" s="42"/>
      <c r="Y241" s="42" t="s">
        <v>207</v>
      </c>
      <c r="Z241" s="42" t="s">
        <v>208</v>
      </c>
      <c r="AA241" s="42" t="s">
        <v>374</v>
      </c>
      <c r="AB241" s="42" t="s">
        <v>199</v>
      </c>
      <c r="AC241" s="42" t="s">
        <v>199</v>
      </c>
      <c r="AD241" s="42" t="s">
        <v>487</v>
      </c>
      <c r="AE241" s="42" t="s">
        <v>199</v>
      </c>
      <c r="AF241" s="42" t="s">
        <v>199</v>
      </c>
      <c r="AG241" s="42" t="s">
        <v>199</v>
      </c>
      <c r="AH241" s="42" t="s">
        <v>199</v>
      </c>
      <c r="AI241" s="42" t="s">
        <v>199</v>
      </c>
      <c r="AJ241" s="42" t="s">
        <v>199</v>
      </c>
      <c r="AK241" s="42" t="s">
        <v>199</v>
      </c>
      <c r="AL241" s="42" t="s">
        <v>610</v>
      </c>
    </row>
    <row r="242" spans="2:38" s="212" customFormat="1" ht="171" hidden="1" x14ac:dyDescent="0.2">
      <c r="B242" s="67" t="s">
        <v>453</v>
      </c>
      <c r="C242" s="78" t="s">
        <v>850</v>
      </c>
      <c r="D242" s="67" t="s">
        <v>1128</v>
      </c>
      <c r="E242" s="67" t="s">
        <v>1129</v>
      </c>
      <c r="F242" s="67" t="s">
        <v>1130</v>
      </c>
      <c r="G242" s="67"/>
      <c r="H242" s="58" t="s">
        <v>1080</v>
      </c>
      <c r="I242" s="67" t="s">
        <v>1131</v>
      </c>
      <c r="J242" s="58" t="s">
        <v>199</v>
      </c>
      <c r="K242" s="58" t="s">
        <v>199</v>
      </c>
      <c r="L242" s="58" t="s">
        <v>199</v>
      </c>
      <c r="M242" s="67" t="s">
        <v>1132</v>
      </c>
      <c r="N242" s="67" t="s">
        <v>1133</v>
      </c>
      <c r="O242" s="67" t="s">
        <v>1134</v>
      </c>
      <c r="P242" s="58" t="s">
        <v>1085</v>
      </c>
      <c r="Q242" s="58"/>
      <c r="R242" s="58" t="s">
        <v>99</v>
      </c>
      <c r="S242" s="69">
        <v>45323</v>
      </c>
      <c r="T242" s="69">
        <v>45418</v>
      </c>
      <c r="U242" s="69" t="s">
        <v>99</v>
      </c>
      <c r="V242" s="25" t="s">
        <v>1518</v>
      </c>
      <c r="W242" s="25" t="s">
        <v>1518</v>
      </c>
      <c r="X242" s="77">
        <v>0.45</v>
      </c>
      <c r="Y242" s="58" t="s">
        <v>208</v>
      </c>
      <c r="Z242" s="58" t="s">
        <v>207</v>
      </c>
      <c r="AA242" s="58" t="s">
        <v>374</v>
      </c>
      <c r="AB242" s="58" t="s">
        <v>354</v>
      </c>
      <c r="AC242" s="58" t="s">
        <v>199</v>
      </c>
      <c r="AD242" s="42" t="s">
        <v>487</v>
      </c>
      <c r="AE242" s="42" t="s">
        <v>248</v>
      </c>
      <c r="AF242" s="42" t="s">
        <v>199</v>
      </c>
      <c r="AG242" s="42" t="s">
        <v>199</v>
      </c>
      <c r="AH242" s="42" t="s">
        <v>199</v>
      </c>
      <c r="AI242" s="42" t="s">
        <v>199</v>
      </c>
      <c r="AJ242" s="73" t="s">
        <v>199</v>
      </c>
      <c r="AK242" s="73" t="s">
        <v>199</v>
      </c>
      <c r="AL242" s="67" t="s">
        <v>654</v>
      </c>
    </row>
    <row r="243" spans="2:38" s="212" customFormat="1" ht="171" hidden="1" x14ac:dyDescent="0.2">
      <c r="B243" s="67" t="s">
        <v>453</v>
      </c>
      <c r="C243" s="78" t="s">
        <v>850</v>
      </c>
      <c r="D243" s="67" t="s">
        <v>1128</v>
      </c>
      <c r="E243" s="67" t="s">
        <v>1129</v>
      </c>
      <c r="F243" s="67" t="s">
        <v>1130</v>
      </c>
      <c r="G243" s="67"/>
      <c r="H243" s="58" t="s">
        <v>1080</v>
      </c>
      <c r="I243" s="67" t="s">
        <v>1131</v>
      </c>
      <c r="J243" s="58" t="s">
        <v>199</v>
      </c>
      <c r="K243" s="58" t="s">
        <v>199</v>
      </c>
      <c r="L243" s="58" t="s">
        <v>199</v>
      </c>
      <c r="M243" s="67" t="s">
        <v>1135</v>
      </c>
      <c r="N243" s="67" t="s">
        <v>1136</v>
      </c>
      <c r="O243" s="67" t="s">
        <v>1137</v>
      </c>
      <c r="P243" s="58" t="s">
        <v>1085</v>
      </c>
      <c r="Q243" s="58" t="s">
        <v>1138</v>
      </c>
      <c r="R243" s="58" t="s">
        <v>99</v>
      </c>
      <c r="S243" s="69">
        <v>45418</v>
      </c>
      <c r="T243" s="69">
        <v>45450</v>
      </c>
      <c r="U243" s="69" t="s">
        <v>99</v>
      </c>
      <c r="V243" s="25" t="s">
        <v>1518</v>
      </c>
      <c r="W243" s="25" t="s">
        <v>1518</v>
      </c>
      <c r="X243" s="77">
        <v>0.05</v>
      </c>
      <c r="Y243" s="58" t="s">
        <v>208</v>
      </c>
      <c r="Z243" s="58" t="s">
        <v>207</v>
      </c>
      <c r="AA243" s="58" t="s">
        <v>374</v>
      </c>
      <c r="AB243" s="58" t="s">
        <v>354</v>
      </c>
      <c r="AC243" s="58" t="s">
        <v>199</v>
      </c>
      <c r="AD243" s="42" t="s">
        <v>487</v>
      </c>
      <c r="AE243" s="42" t="s">
        <v>248</v>
      </c>
      <c r="AF243" s="42" t="s">
        <v>199</v>
      </c>
      <c r="AG243" s="42" t="s">
        <v>199</v>
      </c>
      <c r="AH243" s="42" t="s">
        <v>199</v>
      </c>
      <c r="AI243" s="42" t="s">
        <v>199</v>
      </c>
      <c r="AJ243" s="73" t="s">
        <v>199</v>
      </c>
      <c r="AK243" s="73" t="s">
        <v>199</v>
      </c>
      <c r="AL243" s="67" t="s">
        <v>654</v>
      </c>
    </row>
    <row r="244" spans="2:38" s="212" customFormat="1" ht="171" hidden="1" x14ac:dyDescent="0.2">
      <c r="B244" s="67" t="s">
        <v>453</v>
      </c>
      <c r="C244" s="78" t="s">
        <v>850</v>
      </c>
      <c r="D244" s="67" t="s">
        <v>1128</v>
      </c>
      <c r="E244" s="67" t="s">
        <v>1129</v>
      </c>
      <c r="F244" s="67" t="s">
        <v>1139</v>
      </c>
      <c r="G244" s="67"/>
      <c r="H244" s="58" t="s">
        <v>1080</v>
      </c>
      <c r="I244" s="67" t="s">
        <v>1131</v>
      </c>
      <c r="J244" s="58" t="s">
        <v>199</v>
      </c>
      <c r="K244" s="58" t="s">
        <v>199</v>
      </c>
      <c r="L244" s="58" t="s">
        <v>199</v>
      </c>
      <c r="M244" s="67" t="s">
        <v>1140</v>
      </c>
      <c r="N244" s="67" t="s">
        <v>1141</v>
      </c>
      <c r="O244" s="67" t="s">
        <v>1142</v>
      </c>
      <c r="P244" s="58" t="s">
        <v>1085</v>
      </c>
      <c r="Q244" s="58" t="s">
        <v>1138</v>
      </c>
      <c r="R244" s="58" t="s">
        <v>99</v>
      </c>
      <c r="S244" s="69">
        <v>45323</v>
      </c>
      <c r="T244" s="69">
        <v>45418</v>
      </c>
      <c r="U244" s="69" t="s">
        <v>99</v>
      </c>
      <c r="V244" s="25" t="s">
        <v>1518</v>
      </c>
      <c r="W244" s="25" t="s">
        <v>1518</v>
      </c>
      <c r="X244" s="77">
        <v>0.45</v>
      </c>
      <c r="Y244" s="58" t="s">
        <v>207</v>
      </c>
      <c r="Z244" s="58" t="s">
        <v>374</v>
      </c>
      <c r="AA244" s="58" t="s">
        <v>354</v>
      </c>
      <c r="AB244" s="58" t="s">
        <v>199</v>
      </c>
      <c r="AC244" s="58" t="s">
        <v>199</v>
      </c>
      <c r="AD244" s="42" t="s">
        <v>209</v>
      </c>
      <c r="AE244" s="42" t="s">
        <v>248</v>
      </c>
      <c r="AF244" s="42" t="s">
        <v>199</v>
      </c>
      <c r="AG244" s="42" t="s">
        <v>199</v>
      </c>
      <c r="AH244" s="42" t="s">
        <v>199</v>
      </c>
      <c r="AI244" s="42" t="s">
        <v>199</v>
      </c>
      <c r="AJ244" s="73" t="s">
        <v>199</v>
      </c>
      <c r="AK244" s="73" t="s">
        <v>199</v>
      </c>
      <c r="AL244" s="67" t="s">
        <v>654</v>
      </c>
    </row>
    <row r="245" spans="2:38" s="212" customFormat="1" ht="171" hidden="1" x14ac:dyDescent="0.2">
      <c r="B245" s="67" t="s">
        <v>453</v>
      </c>
      <c r="C245" s="78" t="s">
        <v>850</v>
      </c>
      <c r="D245" s="67" t="s">
        <v>1128</v>
      </c>
      <c r="E245" s="67" t="s">
        <v>1129</v>
      </c>
      <c r="F245" s="67" t="s">
        <v>1139</v>
      </c>
      <c r="G245" s="67"/>
      <c r="H245" s="58" t="s">
        <v>1080</v>
      </c>
      <c r="I245" s="67" t="s">
        <v>1131</v>
      </c>
      <c r="J245" s="58" t="s">
        <v>199</v>
      </c>
      <c r="K245" s="58" t="s">
        <v>199</v>
      </c>
      <c r="L245" s="58" t="s">
        <v>199</v>
      </c>
      <c r="M245" s="67" t="s">
        <v>1143</v>
      </c>
      <c r="N245" s="67" t="s">
        <v>1144</v>
      </c>
      <c r="O245" s="67" t="s">
        <v>1145</v>
      </c>
      <c r="P245" s="58" t="s">
        <v>491</v>
      </c>
      <c r="Q245" s="58" t="s">
        <v>1146</v>
      </c>
      <c r="R245" s="58" t="s">
        <v>99</v>
      </c>
      <c r="S245" s="69">
        <v>45418</v>
      </c>
      <c r="T245" s="69">
        <v>45450</v>
      </c>
      <c r="U245" s="69" t="s">
        <v>99</v>
      </c>
      <c r="V245" s="25" t="s">
        <v>1518</v>
      </c>
      <c r="W245" s="25" t="s">
        <v>1518</v>
      </c>
      <c r="X245" s="77">
        <v>0.05</v>
      </c>
      <c r="Y245" s="58" t="s">
        <v>207</v>
      </c>
      <c r="Z245" s="58" t="s">
        <v>374</v>
      </c>
      <c r="AA245" s="58" t="s">
        <v>354</v>
      </c>
      <c r="AB245" s="58" t="s">
        <v>199</v>
      </c>
      <c r="AC245" s="58" t="s">
        <v>199</v>
      </c>
      <c r="AD245" s="42" t="s">
        <v>209</v>
      </c>
      <c r="AE245" s="42" t="s">
        <v>248</v>
      </c>
      <c r="AF245" s="42" t="s">
        <v>199</v>
      </c>
      <c r="AG245" s="42" t="s">
        <v>199</v>
      </c>
      <c r="AH245" s="42" t="s">
        <v>199</v>
      </c>
      <c r="AI245" s="58" t="s">
        <v>199</v>
      </c>
      <c r="AJ245" s="73" t="s">
        <v>199</v>
      </c>
      <c r="AK245" s="73" t="s">
        <v>199</v>
      </c>
      <c r="AL245" s="67" t="s">
        <v>654</v>
      </c>
    </row>
    <row r="246" spans="2:38" s="212" customFormat="1" ht="171" hidden="1" x14ac:dyDescent="0.2">
      <c r="B246" s="67" t="s">
        <v>453</v>
      </c>
      <c r="C246" s="78" t="s">
        <v>850</v>
      </c>
      <c r="D246" s="67" t="s">
        <v>1128</v>
      </c>
      <c r="E246" s="67" t="s">
        <v>1129</v>
      </c>
      <c r="F246" s="67" t="s">
        <v>1139</v>
      </c>
      <c r="G246" s="67"/>
      <c r="H246" s="58" t="s">
        <v>1080</v>
      </c>
      <c r="I246" s="67" t="s">
        <v>1131</v>
      </c>
      <c r="J246" s="58" t="s">
        <v>199</v>
      </c>
      <c r="K246" s="58" t="s">
        <v>199</v>
      </c>
      <c r="L246" s="58" t="s">
        <v>199</v>
      </c>
      <c r="M246" s="67" t="s">
        <v>1147</v>
      </c>
      <c r="N246" s="67" t="s">
        <v>1148</v>
      </c>
      <c r="O246" s="67" t="s">
        <v>1149</v>
      </c>
      <c r="P246" s="58" t="s">
        <v>491</v>
      </c>
      <c r="Q246" s="58" t="s">
        <v>1146</v>
      </c>
      <c r="R246" s="58" t="s">
        <v>99</v>
      </c>
      <c r="S246" s="69">
        <v>45418</v>
      </c>
      <c r="T246" s="69">
        <v>45544</v>
      </c>
      <c r="U246" s="69" t="s">
        <v>99</v>
      </c>
      <c r="V246" s="25" t="s">
        <v>1518</v>
      </c>
      <c r="W246" s="25" t="s">
        <v>1518</v>
      </c>
      <c r="X246" s="77">
        <v>0.15</v>
      </c>
      <c r="Y246" s="58" t="s">
        <v>207</v>
      </c>
      <c r="Z246" s="58" t="s">
        <v>374</v>
      </c>
      <c r="AA246" s="58" t="s">
        <v>354</v>
      </c>
      <c r="AB246" s="58" t="s">
        <v>199</v>
      </c>
      <c r="AC246" s="58" t="s">
        <v>199</v>
      </c>
      <c r="AD246" s="42" t="s">
        <v>209</v>
      </c>
      <c r="AE246" s="42" t="s">
        <v>248</v>
      </c>
      <c r="AF246" s="42" t="s">
        <v>199</v>
      </c>
      <c r="AG246" s="42" t="s">
        <v>199</v>
      </c>
      <c r="AH246" s="42" t="s">
        <v>199</v>
      </c>
      <c r="AI246" s="58" t="s">
        <v>199</v>
      </c>
      <c r="AJ246" s="73" t="s">
        <v>199</v>
      </c>
      <c r="AK246" s="73" t="s">
        <v>199</v>
      </c>
      <c r="AL246" s="67" t="s">
        <v>654</v>
      </c>
    </row>
    <row r="247" spans="2:38" s="212" customFormat="1" ht="171" hidden="1" x14ac:dyDescent="0.2">
      <c r="B247" s="67" t="s">
        <v>453</v>
      </c>
      <c r="C247" s="78" t="s">
        <v>850</v>
      </c>
      <c r="D247" s="67" t="s">
        <v>1128</v>
      </c>
      <c r="E247" s="67" t="s">
        <v>1129</v>
      </c>
      <c r="F247" s="67" t="s">
        <v>1139</v>
      </c>
      <c r="G247" s="67"/>
      <c r="H247" s="58" t="s">
        <v>1080</v>
      </c>
      <c r="I247" s="67" t="s">
        <v>1131</v>
      </c>
      <c r="J247" s="58" t="s">
        <v>199</v>
      </c>
      <c r="K247" s="58" t="s">
        <v>199</v>
      </c>
      <c r="L247" s="58" t="s">
        <v>199</v>
      </c>
      <c r="M247" s="67" t="s">
        <v>1150</v>
      </c>
      <c r="N247" s="67" t="s">
        <v>1151</v>
      </c>
      <c r="O247" s="67" t="s">
        <v>1152</v>
      </c>
      <c r="P247" s="58" t="s">
        <v>491</v>
      </c>
      <c r="Q247" s="58" t="s">
        <v>1146</v>
      </c>
      <c r="R247" s="58" t="s">
        <v>99</v>
      </c>
      <c r="S247" s="69">
        <v>45545</v>
      </c>
      <c r="T247" s="69">
        <v>45576</v>
      </c>
      <c r="U247" s="69" t="s">
        <v>512</v>
      </c>
      <c r="V247" s="25" t="s">
        <v>1518</v>
      </c>
      <c r="W247" s="25" t="s">
        <v>1518</v>
      </c>
      <c r="X247" s="77">
        <v>0.05</v>
      </c>
      <c r="Y247" s="58" t="s">
        <v>207</v>
      </c>
      <c r="Z247" s="58" t="s">
        <v>374</v>
      </c>
      <c r="AA247" s="58" t="s">
        <v>354</v>
      </c>
      <c r="AB247" s="58" t="s">
        <v>199</v>
      </c>
      <c r="AC247" s="58" t="s">
        <v>199</v>
      </c>
      <c r="AD247" s="42" t="s">
        <v>209</v>
      </c>
      <c r="AE247" s="42" t="s">
        <v>248</v>
      </c>
      <c r="AF247" s="42" t="s">
        <v>199</v>
      </c>
      <c r="AG247" s="42" t="s">
        <v>199</v>
      </c>
      <c r="AH247" s="42" t="s">
        <v>199</v>
      </c>
      <c r="AI247" s="42" t="s">
        <v>199</v>
      </c>
      <c r="AJ247" s="73" t="s">
        <v>199</v>
      </c>
      <c r="AK247" s="73" t="s">
        <v>199</v>
      </c>
      <c r="AL247" s="67" t="s">
        <v>654</v>
      </c>
    </row>
    <row r="248" spans="2:38" s="212" customFormat="1" ht="171" hidden="1" x14ac:dyDescent="0.2">
      <c r="B248" s="67" t="s">
        <v>453</v>
      </c>
      <c r="C248" s="78" t="s">
        <v>850</v>
      </c>
      <c r="D248" s="67" t="s">
        <v>1128</v>
      </c>
      <c r="E248" s="67" t="s">
        <v>1129</v>
      </c>
      <c r="F248" s="67" t="s">
        <v>1139</v>
      </c>
      <c r="G248" s="67"/>
      <c r="H248" s="58" t="s">
        <v>1080</v>
      </c>
      <c r="I248" s="67" t="s">
        <v>1131</v>
      </c>
      <c r="J248" s="58" t="s">
        <v>199</v>
      </c>
      <c r="K248" s="58" t="s">
        <v>199</v>
      </c>
      <c r="L248" s="58" t="s">
        <v>199</v>
      </c>
      <c r="M248" s="67" t="s">
        <v>1153</v>
      </c>
      <c r="N248" s="67" t="s">
        <v>1154</v>
      </c>
      <c r="O248" s="67" t="s">
        <v>1155</v>
      </c>
      <c r="P248" s="58" t="s">
        <v>491</v>
      </c>
      <c r="Q248" s="58" t="s">
        <v>1146</v>
      </c>
      <c r="R248" s="58" t="s">
        <v>99</v>
      </c>
      <c r="S248" s="69">
        <v>45580</v>
      </c>
      <c r="T248" s="69">
        <v>45614</v>
      </c>
      <c r="U248" s="69" t="s">
        <v>99</v>
      </c>
      <c r="V248" s="25" t="s">
        <v>1518</v>
      </c>
      <c r="W248" s="25" t="s">
        <v>1518</v>
      </c>
      <c r="X248" s="77">
        <v>0.25</v>
      </c>
      <c r="Y248" s="58" t="s">
        <v>207</v>
      </c>
      <c r="Z248" s="58" t="s">
        <v>374</v>
      </c>
      <c r="AA248" s="58" t="s">
        <v>354</v>
      </c>
      <c r="AB248" s="58" t="s">
        <v>199</v>
      </c>
      <c r="AC248" s="58" t="s">
        <v>199</v>
      </c>
      <c r="AD248" s="42" t="s">
        <v>209</v>
      </c>
      <c r="AE248" s="42" t="s">
        <v>248</v>
      </c>
      <c r="AF248" s="42" t="s">
        <v>199</v>
      </c>
      <c r="AG248" s="42" t="s">
        <v>199</v>
      </c>
      <c r="AH248" s="42" t="s">
        <v>199</v>
      </c>
      <c r="AI248" s="42" t="s">
        <v>199</v>
      </c>
      <c r="AJ248" s="73" t="s">
        <v>199</v>
      </c>
      <c r="AK248" s="73" t="s">
        <v>199</v>
      </c>
      <c r="AL248" s="67" t="s">
        <v>654</v>
      </c>
    </row>
    <row r="249" spans="2:38" s="212" customFormat="1" ht="171" hidden="1" x14ac:dyDescent="0.2">
      <c r="B249" s="67" t="s">
        <v>453</v>
      </c>
      <c r="C249" s="78" t="s">
        <v>850</v>
      </c>
      <c r="D249" s="67" t="s">
        <v>1128</v>
      </c>
      <c r="E249" s="67" t="s">
        <v>1129</v>
      </c>
      <c r="F249" s="67" t="s">
        <v>1139</v>
      </c>
      <c r="G249" s="67"/>
      <c r="H249" s="58" t="s">
        <v>1080</v>
      </c>
      <c r="I249" s="67" t="s">
        <v>1131</v>
      </c>
      <c r="J249" s="58" t="s">
        <v>199</v>
      </c>
      <c r="K249" s="58" t="s">
        <v>199</v>
      </c>
      <c r="L249" s="58" t="s">
        <v>199</v>
      </c>
      <c r="M249" s="67" t="s">
        <v>1156</v>
      </c>
      <c r="N249" s="67" t="s">
        <v>1157</v>
      </c>
      <c r="O249" s="67" t="s">
        <v>1158</v>
      </c>
      <c r="P249" s="58" t="s">
        <v>491</v>
      </c>
      <c r="Q249" s="58" t="s">
        <v>1146</v>
      </c>
      <c r="R249" s="58" t="s">
        <v>99</v>
      </c>
      <c r="S249" s="69">
        <v>45615</v>
      </c>
      <c r="T249" s="69">
        <v>45646</v>
      </c>
      <c r="U249" s="69" t="s">
        <v>512</v>
      </c>
      <c r="V249" s="25" t="s">
        <v>1518</v>
      </c>
      <c r="W249" s="25" t="s">
        <v>1518</v>
      </c>
      <c r="X249" s="77">
        <v>0.05</v>
      </c>
      <c r="Y249" s="58" t="s">
        <v>207</v>
      </c>
      <c r="Z249" s="58" t="s">
        <v>374</v>
      </c>
      <c r="AA249" s="58" t="s">
        <v>354</v>
      </c>
      <c r="AB249" s="58" t="s">
        <v>199</v>
      </c>
      <c r="AC249" s="58" t="s">
        <v>199</v>
      </c>
      <c r="AD249" s="42" t="s">
        <v>209</v>
      </c>
      <c r="AE249" s="42" t="s">
        <v>248</v>
      </c>
      <c r="AF249" s="42" t="s">
        <v>199</v>
      </c>
      <c r="AG249" s="42" t="s">
        <v>199</v>
      </c>
      <c r="AH249" s="42" t="s">
        <v>199</v>
      </c>
      <c r="AI249" s="42" t="s">
        <v>199</v>
      </c>
      <c r="AJ249" s="73" t="s">
        <v>199</v>
      </c>
      <c r="AK249" s="73" t="s">
        <v>199</v>
      </c>
      <c r="AL249" s="67" t="s">
        <v>654</v>
      </c>
    </row>
    <row r="250" spans="2:38" s="212" customFormat="1" ht="171" hidden="1" x14ac:dyDescent="0.2">
      <c r="B250" s="67" t="s">
        <v>453</v>
      </c>
      <c r="C250" s="78" t="s">
        <v>850</v>
      </c>
      <c r="D250" s="67" t="s">
        <v>1128</v>
      </c>
      <c r="E250" s="67" t="s">
        <v>1129</v>
      </c>
      <c r="F250" s="67" t="s">
        <v>1159</v>
      </c>
      <c r="G250" s="67"/>
      <c r="H250" s="58" t="s">
        <v>1080</v>
      </c>
      <c r="I250" s="67" t="s">
        <v>1131</v>
      </c>
      <c r="J250" s="58" t="s">
        <v>199</v>
      </c>
      <c r="K250" s="58" t="s">
        <v>199</v>
      </c>
      <c r="L250" s="58" t="s">
        <v>199</v>
      </c>
      <c r="M250" s="67" t="s">
        <v>1160</v>
      </c>
      <c r="N250" s="67" t="s">
        <v>1161</v>
      </c>
      <c r="O250" s="67" t="s">
        <v>1162</v>
      </c>
      <c r="P250" s="58" t="s">
        <v>491</v>
      </c>
      <c r="Q250" s="58" t="s">
        <v>1146</v>
      </c>
      <c r="R250" s="58" t="s">
        <v>99</v>
      </c>
      <c r="S250" s="69">
        <v>45323</v>
      </c>
      <c r="T250" s="69">
        <v>45418</v>
      </c>
      <c r="U250" s="69" t="s">
        <v>99</v>
      </c>
      <c r="V250" s="25" t="s">
        <v>1518</v>
      </c>
      <c r="W250" s="25" t="s">
        <v>1518</v>
      </c>
      <c r="X250" s="77">
        <v>0.45</v>
      </c>
      <c r="Y250" s="58" t="s">
        <v>207</v>
      </c>
      <c r="Z250" s="58" t="s">
        <v>374</v>
      </c>
      <c r="AA250" s="58" t="s">
        <v>354</v>
      </c>
      <c r="AB250" s="58" t="s">
        <v>199</v>
      </c>
      <c r="AC250" s="58" t="s">
        <v>199</v>
      </c>
      <c r="AD250" s="42" t="s">
        <v>487</v>
      </c>
      <c r="AE250" s="42" t="s">
        <v>248</v>
      </c>
      <c r="AF250" s="42" t="s">
        <v>199</v>
      </c>
      <c r="AG250" s="42" t="s">
        <v>199</v>
      </c>
      <c r="AH250" s="42" t="s">
        <v>199</v>
      </c>
      <c r="AI250" s="42" t="s">
        <v>199</v>
      </c>
      <c r="AJ250" s="73" t="s">
        <v>199</v>
      </c>
      <c r="AK250" s="73" t="s">
        <v>199</v>
      </c>
      <c r="AL250" s="67" t="s">
        <v>654</v>
      </c>
    </row>
    <row r="251" spans="2:38" s="212" customFormat="1" ht="171" hidden="1" x14ac:dyDescent="0.2">
      <c r="B251" s="67" t="s">
        <v>453</v>
      </c>
      <c r="C251" s="78" t="s">
        <v>850</v>
      </c>
      <c r="D251" s="67" t="s">
        <v>1128</v>
      </c>
      <c r="E251" s="67" t="s">
        <v>1129</v>
      </c>
      <c r="F251" s="67" t="s">
        <v>1159</v>
      </c>
      <c r="G251" s="67"/>
      <c r="H251" s="58" t="s">
        <v>1080</v>
      </c>
      <c r="I251" s="67" t="s">
        <v>1131</v>
      </c>
      <c r="J251" s="58" t="s">
        <v>199</v>
      </c>
      <c r="K251" s="58" t="s">
        <v>199</v>
      </c>
      <c r="L251" s="58" t="s">
        <v>199</v>
      </c>
      <c r="M251" s="67" t="s">
        <v>1163</v>
      </c>
      <c r="N251" s="67" t="s">
        <v>1164</v>
      </c>
      <c r="O251" s="67" t="s">
        <v>1165</v>
      </c>
      <c r="P251" s="58" t="s">
        <v>491</v>
      </c>
      <c r="Q251" s="58" t="s">
        <v>1146</v>
      </c>
      <c r="R251" s="58" t="s">
        <v>99</v>
      </c>
      <c r="S251" s="69">
        <v>45418</v>
      </c>
      <c r="T251" s="69">
        <v>45450</v>
      </c>
      <c r="U251" s="69" t="s">
        <v>99</v>
      </c>
      <c r="V251" s="25" t="s">
        <v>1518</v>
      </c>
      <c r="W251" s="25" t="s">
        <v>1518</v>
      </c>
      <c r="X251" s="77">
        <v>0.05</v>
      </c>
      <c r="Y251" s="58" t="s">
        <v>207</v>
      </c>
      <c r="Z251" s="58" t="s">
        <v>374</v>
      </c>
      <c r="AA251" s="58" t="s">
        <v>354</v>
      </c>
      <c r="AB251" s="58" t="s">
        <v>199</v>
      </c>
      <c r="AC251" s="58" t="s">
        <v>199</v>
      </c>
      <c r="AD251" s="42" t="s">
        <v>487</v>
      </c>
      <c r="AE251" s="42" t="s">
        <v>248</v>
      </c>
      <c r="AF251" s="42" t="s">
        <v>199</v>
      </c>
      <c r="AG251" s="42" t="s">
        <v>199</v>
      </c>
      <c r="AH251" s="42" t="s">
        <v>199</v>
      </c>
      <c r="AI251" s="42" t="s">
        <v>199</v>
      </c>
      <c r="AJ251" s="73" t="s">
        <v>199</v>
      </c>
      <c r="AK251" s="73" t="s">
        <v>199</v>
      </c>
      <c r="AL251" s="67" t="s">
        <v>654</v>
      </c>
    </row>
    <row r="252" spans="2:38" s="212" customFormat="1" ht="171" hidden="1" x14ac:dyDescent="0.2">
      <c r="B252" s="67" t="s">
        <v>453</v>
      </c>
      <c r="C252" s="78" t="s">
        <v>850</v>
      </c>
      <c r="D252" s="67" t="s">
        <v>1128</v>
      </c>
      <c r="E252" s="67" t="s">
        <v>1129</v>
      </c>
      <c r="F252" s="67" t="s">
        <v>1159</v>
      </c>
      <c r="G252" s="67"/>
      <c r="H252" s="58" t="s">
        <v>1080</v>
      </c>
      <c r="I252" s="67" t="s">
        <v>1131</v>
      </c>
      <c r="J252" s="58" t="s">
        <v>199</v>
      </c>
      <c r="K252" s="58" t="s">
        <v>199</v>
      </c>
      <c r="L252" s="58" t="s">
        <v>199</v>
      </c>
      <c r="M252" s="67" t="s">
        <v>1166</v>
      </c>
      <c r="N252" s="67" t="s">
        <v>1167</v>
      </c>
      <c r="O252" s="67" t="s">
        <v>1168</v>
      </c>
      <c r="P252" s="58" t="s">
        <v>491</v>
      </c>
      <c r="Q252" s="58" t="s">
        <v>1146</v>
      </c>
      <c r="R252" s="58" t="s">
        <v>99</v>
      </c>
      <c r="S252" s="69">
        <v>45418</v>
      </c>
      <c r="T252" s="69">
        <v>45544</v>
      </c>
      <c r="U252" s="69" t="s">
        <v>99</v>
      </c>
      <c r="V252" s="25" t="s">
        <v>1518</v>
      </c>
      <c r="W252" s="25" t="s">
        <v>1518</v>
      </c>
      <c r="X252" s="77">
        <v>0.15</v>
      </c>
      <c r="Y252" s="58" t="s">
        <v>207</v>
      </c>
      <c r="Z252" s="58" t="s">
        <v>374</v>
      </c>
      <c r="AA252" s="58" t="s">
        <v>354</v>
      </c>
      <c r="AB252" s="58" t="s">
        <v>881</v>
      </c>
      <c r="AC252" s="58" t="s">
        <v>199</v>
      </c>
      <c r="AD252" s="42" t="s">
        <v>487</v>
      </c>
      <c r="AE252" s="42" t="s">
        <v>248</v>
      </c>
      <c r="AF252" s="42" t="s">
        <v>199</v>
      </c>
      <c r="AG252" s="42" t="s">
        <v>199</v>
      </c>
      <c r="AH252" s="42" t="s">
        <v>199</v>
      </c>
      <c r="AI252" s="42" t="s">
        <v>199</v>
      </c>
      <c r="AJ252" s="73" t="s">
        <v>199</v>
      </c>
      <c r="AK252" s="73" t="s">
        <v>199</v>
      </c>
      <c r="AL252" s="67" t="s">
        <v>654</v>
      </c>
    </row>
    <row r="253" spans="2:38" s="212" customFormat="1" ht="171" hidden="1" x14ac:dyDescent="0.2">
      <c r="B253" s="67" t="s">
        <v>453</v>
      </c>
      <c r="C253" s="78" t="s">
        <v>850</v>
      </c>
      <c r="D253" s="67" t="s">
        <v>1128</v>
      </c>
      <c r="E253" s="67" t="s">
        <v>1129</v>
      </c>
      <c r="F253" s="67" t="s">
        <v>1159</v>
      </c>
      <c r="G253" s="67"/>
      <c r="H253" s="58" t="s">
        <v>1080</v>
      </c>
      <c r="I253" s="67" t="s">
        <v>1131</v>
      </c>
      <c r="J253" s="58" t="s">
        <v>199</v>
      </c>
      <c r="K253" s="58" t="s">
        <v>199</v>
      </c>
      <c r="L253" s="58" t="s">
        <v>199</v>
      </c>
      <c r="M253" s="67" t="s">
        <v>1169</v>
      </c>
      <c r="N253" s="67" t="s">
        <v>1170</v>
      </c>
      <c r="O253" s="67" t="s">
        <v>1171</v>
      </c>
      <c r="P253" s="58" t="s">
        <v>491</v>
      </c>
      <c r="Q253" s="58" t="s">
        <v>1146</v>
      </c>
      <c r="R253" s="58" t="s">
        <v>99</v>
      </c>
      <c r="S253" s="69">
        <v>45545</v>
      </c>
      <c r="T253" s="69">
        <v>45576</v>
      </c>
      <c r="U253" s="69" t="s">
        <v>512</v>
      </c>
      <c r="V253" s="25" t="s">
        <v>1518</v>
      </c>
      <c r="W253" s="25" t="s">
        <v>1518</v>
      </c>
      <c r="X253" s="77">
        <v>0.05</v>
      </c>
      <c r="Y253" s="58" t="s">
        <v>207</v>
      </c>
      <c r="Z253" s="58" t="s">
        <v>374</v>
      </c>
      <c r="AA253" s="58" t="s">
        <v>354</v>
      </c>
      <c r="AB253" s="58" t="s">
        <v>881</v>
      </c>
      <c r="AC253" s="58" t="s">
        <v>199</v>
      </c>
      <c r="AD253" s="42" t="s">
        <v>487</v>
      </c>
      <c r="AE253" s="42" t="s">
        <v>248</v>
      </c>
      <c r="AF253" s="42" t="s">
        <v>199</v>
      </c>
      <c r="AG253" s="42" t="s">
        <v>199</v>
      </c>
      <c r="AH253" s="42" t="s">
        <v>199</v>
      </c>
      <c r="AI253" s="42" t="s">
        <v>199</v>
      </c>
      <c r="AJ253" s="73" t="s">
        <v>199</v>
      </c>
      <c r="AK253" s="73" t="s">
        <v>199</v>
      </c>
      <c r="AL253" s="67" t="s">
        <v>654</v>
      </c>
    </row>
    <row r="254" spans="2:38" s="212" customFormat="1" ht="171" hidden="1" x14ac:dyDescent="0.2">
      <c r="B254" s="67" t="s">
        <v>453</v>
      </c>
      <c r="C254" s="78" t="s">
        <v>850</v>
      </c>
      <c r="D254" s="67" t="s">
        <v>1128</v>
      </c>
      <c r="E254" s="67" t="s">
        <v>1129</v>
      </c>
      <c r="F254" s="67" t="s">
        <v>1159</v>
      </c>
      <c r="G254" s="67"/>
      <c r="H254" s="58" t="s">
        <v>1080</v>
      </c>
      <c r="I254" s="67" t="s">
        <v>1131</v>
      </c>
      <c r="J254" s="58" t="s">
        <v>199</v>
      </c>
      <c r="K254" s="58" t="s">
        <v>199</v>
      </c>
      <c r="L254" s="58" t="s">
        <v>199</v>
      </c>
      <c r="M254" s="67" t="s">
        <v>1172</v>
      </c>
      <c r="N254" s="67" t="s">
        <v>1173</v>
      </c>
      <c r="O254" s="67" t="s">
        <v>1174</v>
      </c>
      <c r="P254" s="58" t="s">
        <v>491</v>
      </c>
      <c r="Q254" s="58" t="s">
        <v>1146</v>
      </c>
      <c r="R254" s="58" t="s">
        <v>99</v>
      </c>
      <c r="S254" s="69">
        <v>45580</v>
      </c>
      <c r="T254" s="69">
        <v>45614</v>
      </c>
      <c r="U254" s="69" t="s">
        <v>99</v>
      </c>
      <c r="V254" s="25" t="s">
        <v>1518</v>
      </c>
      <c r="W254" s="25" t="s">
        <v>1518</v>
      </c>
      <c r="X254" s="77">
        <v>0.25</v>
      </c>
      <c r="Y254" s="58" t="s">
        <v>207</v>
      </c>
      <c r="Z254" s="58" t="s">
        <v>374</v>
      </c>
      <c r="AA254" s="58" t="s">
        <v>354</v>
      </c>
      <c r="AB254" s="58" t="s">
        <v>881</v>
      </c>
      <c r="AC254" s="58" t="s">
        <v>199</v>
      </c>
      <c r="AD254" s="42" t="s">
        <v>487</v>
      </c>
      <c r="AE254" s="42" t="s">
        <v>248</v>
      </c>
      <c r="AF254" s="42" t="s">
        <v>199</v>
      </c>
      <c r="AG254" s="42" t="s">
        <v>199</v>
      </c>
      <c r="AH254" s="42" t="s">
        <v>199</v>
      </c>
      <c r="AI254" s="42" t="s">
        <v>199</v>
      </c>
      <c r="AJ254" s="73" t="s">
        <v>199</v>
      </c>
      <c r="AK254" s="73" t="s">
        <v>199</v>
      </c>
      <c r="AL254" s="67" t="s">
        <v>654</v>
      </c>
    </row>
    <row r="255" spans="2:38" s="212" customFormat="1" ht="171" hidden="1" x14ac:dyDescent="0.2">
      <c r="B255" s="67" t="s">
        <v>453</v>
      </c>
      <c r="C255" s="78" t="s">
        <v>850</v>
      </c>
      <c r="D255" s="67" t="s">
        <v>1128</v>
      </c>
      <c r="E255" s="67" t="s">
        <v>1129</v>
      </c>
      <c r="F255" s="67" t="s">
        <v>1159</v>
      </c>
      <c r="G255" s="67"/>
      <c r="H255" s="58" t="s">
        <v>1080</v>
      </c>
      <c r="I255" s="67" t="s">
        <v>1131</v>
      </c>
      <c r="J255" s="58" t="s">
        <v>199</v>
      </c>
      <c r="K255" s="58" t="s">
        <v>199</v>
      </c>
      <c r="L255" s="58" t="s">
        <v>199</v>
      </c>
      <c r="M255" s="67" t="s">
        <v>1175</v>
      </c>
      <c r="N255" s="67" t="s">
        <v>1176</v>
      </c>
      <c r="O255" s="67" t="s">
        <v>1177</v>
      </c>
      <c r="P255" s="58" t="s">
        <v>491</v>
      </c>
      <c r="Q255" s="58" t="s">
        <v>1146</v>
      </c>
      <c r="R255" s="58" t="s">
        <v>99</v>
      </c>
      <c r="S255" s="69">
        <v>45615</v>
      </c>
      <c r="T255" s="69">
        <v>45646</v>
      </c>
      <c r="U255" s="69" t="s">
        <v>512</v>
      </c>
      <c r="V255" s="25" t="s">
        <v>1518</v>
      </c>
      <c r="W255" s="25" t="s">
        <v>1518</v>
      </c>
      <c r="X255" s="77">
        <v>0.05</v>
      </c>
      <c r="Y255" s="58" t="s">
        <v>207</v>
      </c>
      <c r="Z255" s="58" t="s">
        <v>374</v>
      </c>
      <c r="AA255" s="58" t="s">
        <v>354</v>
      </c>
      <c r="AB255" s="58" t="s">
        <v>881</v>
      </c>
      <c r="AC255" s="58" t="s">
        <v>199</v>
      </c>
      <c r="AD255" s="42" t="s">
        <v>487</v>
      </c>
      <c r="AE255" s="42" t="s">
        <v>248</v>
      </c>
      <c r="AF255" s="42" t="s">
        <v>199</v>
      </c>
      <c r="AG255" s="42" t="s">
        <v>199</v>
      </c>
      <c r="AH255" s="42" t="s">
        <v>199</v>
      </c>
      <c r="AI255" s="42" t="s">
        <v>199</v>
      </c>
      <c r="AJ255" s="73" t="s">
        <v>199</v>
      </c>
      <c r="AK255" s="73" t="s">
        <v>199</v>
      </c>
      <c r="AL255" s="67" t="s">
        <v>654</v>
      </c>
    </row>
    <row r="256" spans="2:38" s="212" customFormat="1" ht="171" hidden="1" x14ac:dyDescent="0.2">
      <c r="B256" s="42" t="s">
        <v>453</v>
      </c>
      <c r="C256" s="43" t="s">
        <v>850</v>
      </c>
      <c r="D256" s="42" t="s">
        <v>1178</v>
      </c>
      <c r="E256" s="67" t="s">
        <v>1129</v>
      </c>
      <c r="F256" s="42" t="s">
        <v>1179</v>
      </c>
      <c r="G256" s="42"/>
      <c r="H256" s="42" t="s">
        <v>1122</v>
      </c>
      <c r="I256" s="42" t="s">
        <v>854</v>
      </c>
      <c r="J256" s="42" t="s">
        <v>199</v>
      </c>
      <c r="K256" s="42" t="s">
        <v>199</v>
      </c>
      <c r="L256" s="42" t="s">
        <v>199</v>
      </c>
      <c r="M256" s="42" t="s">
        <v>1180</v>
      </c>
      <c r="N256" s="42" t="s">
        <v>1181</v>
      </c>
      <c r="O256" s="44" t="s">
        <v>1182</v>
      </c>
      <c r="P256" s="42" t="s">
        <v>672</v>
      </c>
      <c r="Q256" s="42" t="s">
        <v>1183</v>
      </c>
      <c r="R256" s="58" t="s">
        <v>99</v>
      </c>
      <c r="S256" s="45">
        <v>45505</v>
      </c>
      <c r="T256" s="45">
        <v>45596</v>
      </c>
      <c r="U256" s="45" t="s">
        <v>512</v>
      </c>
      <c r="V256" s="26">
        <v>4000000</v>
      </c>
      <c r="W256" s="42"/>
      <c r="X256" s="42">
        <v>30</v>
      </c>
      <c r="Y256" s="42" t="s">
        <v>245</v>
      </c>
      <c r="Z256" s="58" t="s">
        <v>199</v>
      </c>
      <c r="AA256" s="58" t="s">
        <v>199</v>
      </c>
      <c r="AB256" s="58" t="s">
        <v>199</v>
      </c>
      <c r="AC256" s="58" t="s">
        <v>199</v>
      </c>
      <c r="AD256" s="42" t="s">
        <v>209</v>
      </c>
      <c r="AE256" s="42" t="s">
        <v>248</v>
      </c>
      <c r="AF256" s="42" t="s">
        <v>199</v>
      </c>
      <c r="AG256" s="42" t="s">
        <v>199</v>
      </c>
      <c r="AH256" s="42" t="s">
        <v>199</v>
      </c>
      <c r="AI256" s="58" t="s">
        <v>199</v>
      </c>
      <c r="AJ256" s="42" t="s">
        <v>199</v>
      </c>
      <c r="AK256" s="42" t="s">
        <v>199</v>
      </c>
      <c r="AL256" s="42" t="s">
        <v>1184</v>
      </c>
    </row>
    <row r="257" spans="2:38" s="212" customFormat="1" ht="171" hidden="1" x14ac:dyDescent="0.2">
      <c r="B257" s="42" t="s">
        <v>453</v>
      </c>
      <c r="C257" s="43" t="s">
        <v>850</v>
      </c>
      <c r="D257" s="42" t="s">
        <v>1178</v>
      </c>
      <c r="E257" s="67" t="s">
        <v>1129</v>
      </c>
      <c r="F257" s="42" t="s">
        <v>1179</v>
      </c>
      <c r="G257" s="42"/>
      <c r="H257" s="42" t="s">
        <v>1122</v>
      </c>
      <c r="I257" s="42" t="s">
        <v>854</v>
      </c>
      <c r="J257" s="42" t="s">
        <v>199</v>
      </c>
      <c r="K257" s="42" t="s">
        <v>199</v>
      </c>
      <c r="L257" s="42" t="s">
        <v>199</v>
      </c>
      <c r="M257" s="42" t="s">
        <v>1185</v>
      </c>
      <c r="N257" s="42" t="s">
        <v>1186</v>
      </c>
      <c r="O257" s="44" t="s">
        <v>1187</v>
      </c>
      <c r="P257" s="42" t="s">
        <v>672</v>
      </c>
      <c r="Q257" s="42" t="s">
        <v>1188</v>
      </c>
      <c r="R257" s="58" t="s">
        <v>99</v>
      </c>
      <c r="S257" s="45">
        <v>45505</v>
      </c>
      <c r="T257" s="45">
        <v>45580</v>
      </c>
      <c r="U257" s="45" t="s">
        <v>512</v>
      </c>
      <c r="V257" s="26">
        <v>3000000</v>
      </c>
      <c r="W257" s="42"/>
      <c r="X257" s="42">
        <v>25</v>
      </c>
      <c r="Y257" s="42" t="s">
        <v>245</v>
      </c>
      <c r="Z257" s="58" t="s">
        <v>199</v>
      </c>
      <c r="AA257" s="58" t="s">
        <v>199</v>
      </c>
      <c r="AB257" s="58" t="s">
        <v>199</v>
      </c>
      <c r="AC257" s="58" t="s">
        <v>199</v>
      </c>
      <c r="AD257" s="42" t="s">
        <v>209</v>
      </c>
      <c r="AE257" s="42" t="s">
        <v>248</v>
      </c>
      <c r="AF257" s="42" t="s">
        <v>199</v>
      </c>
      <c r="AG257" s="42" t="s">
        <v>199</v>
      </c>
      <c r="AH257" s="42" t="s">
        <v>199</v>
      </c>
      <c r="AI257" s="58" t="s">
        <v>199</v>
      </c>
      <c r="AJ257" s="42" t="s">
        <v>199</v>
      </c>
      <c r="AK257" s="42" t="s">
        <v>199</v>
      </c>
      <c r="AL257" s="42" t="s">
        <v>649</v>
      </c>
    </row>
    <row r="258" spans="2:38" s="212" customFormat="1" ht="171" hidden="1" x14ac:dyDescent="0.2">
      <c r="B258" s="42" t="s">
        <v>453</v>
      </c>
      <c r="C258" s="43" t="s">
        <v>850</v>
      </c>
      <c r="D258" s="42" t="s">
        <v>1178</v>
      </c>
      <c r="E258" s="67" t="s">
        <v>1129</v>
      </c>
      <c r="F258" s="42" t="s">
        <v>1179</v>
      </c>
      <c r="G258" s="42"/>
      <c r="H258" s="42" t="s">
        <v>1122</v>
      </c>
      <c r="I258" s="42" t="s">
        <v>854</v>
      </c>
      <c r="J258" s="42" t="s">
        <v>199</v>
      </c>
      <c r="K258" s="42" t="s">
        <v>199</v>
      </c>
      <c r="L258" s="42" t="s">
        <v>199</v>
      </c>
      <c r="M258" s="42" t="s">
        <v>1189</v>
      </c>
      <c r="N258" s="42" t="s">
        <v>1190</v>
      </c>
      <c r="O258" s="44" t="s">
        <v>1191</v>
      </c>
      <c r="P258" s="42" t="s">
        <v>672</v>
      </c>
      <c r="Q258" s="42" t="s">
        <v>199</v>
      </c>
      <c r="R258" s="58" t="s">
        <v>99</v>
      </c>
      <c r="S258" s="45">
        <v>45597</v>
      </c>
      <c r="T258" s="45">
        <v>45626</v>
      </c>
      <c r="U258" s="45" t="s">
        <v>99</v>
      </c>
      <c r="V258" s="26">
        <v>400000</v>
      </c>
      <c r="W258" s="42"/>
      <c r="X258" s="42">
        <v>20</v>
      </c>
      <c r="Y258" s="42" t="s">
        <v>245</v>
      </c>
      <c r="Z258" s="58" t="s">
        <v>199</v>
      </c>
      <c r="AA258" s="58" t="s">
        <v>199</v>
      </c>
      <c r="AB258" s="58" t="s">
        <v>199</v>
      </c>
      <c r="AC258" s="58" t="s">
        <v>199</v>
      </c>
      <c r="AD258" s="42" t="s">
        <v>209</v>
      </c>
      <c r="AE258" s="42" t="s">
        <v>248</v>
      </c>
      <c r="AF258" s="42" t="s">
        <v>199</v>
      </c>
      <c r="AG258" s="42" t="s">
        <v>199</v>
      </c>
      <c r="AH258" s="42" t="s">
        <v>199</v>
      </c>
      <c r="AI258" s="58" t="s">
        <v>199</v>
      </c>
      <c r="AJ258" s="42" t="s">
        <v>199</v>
      </c>
      <c r="AK258" s="42" t="s">
        <v>199</v>
      </c>
      <c r="AL258" s="42" t="s">
        <v>1184</v>
      </c>
    </row>
    <row r="259" spans="2:38" s="212" customFormat="1" ht="171" hidden="1" x14ac:dyDescent="0.2">
      <c r="B259" s="42" t="s">
        <v>453</v>
      </c>
      <c r="C259" s="43" t="s">
        <v>850</v>
      </c>
      <c r="D259" s="42" t="s">
        <v>1178</v>
      </c>
      <c r="E259" s="67" t="s">
        <v>1129</v>
      </c>
      <c r="F259" s="42" t="s">
        <v>1179</v>
      </c>
      <c r="G259" s="42"/>
      <c r="H259" s="42" t="s">
        <v>1122</v>
      </c>
      <c r="I259" s="42" t="s">
        <v>854</v>
      </c>
      <c r="J259" s="42" t="s">
        <v>199</v>
      </c>
      <c r="K259" s="42" t="s">
        <v>199</v>
      </c>
      <c r="L259" s="42" t="s">
        <v>199</v>
      </c>
      <c r="M259" s="42" t="s">
        <v>1192</v>
      </c>
      <c r="N259" s="42" t="s">
        <v>1193</v>
      </c>
      <c r="O259" s="44" t="s">
        <v>1194</v>
      </c>
      <c r="P259" s="42" t="s">
        <v>672</v>
      </c>
      <c r="Q259" s="42" t="s">
        <v>1195</v>
      </c>
      <c r="R259" s="58" t="s">
        <v>99</v>
      </c>
      <c r="S259" s="45">
        <v>45597</v>
      </c>
      <c r="T259" s="45">
        <v>45626</v>
      </c>
      <c r="U259" s="45" t="s">
        <v>512</v>
      </c>
      <c r="V259" s="26">
        <v>3600000</v>
      </c>
      <c r="W259" s="42"/>
      <c r="X259" s="42">
        <v>15</v>
      </c>
      <c r="Y259" s="42" t="s">
        <v>245</v>
      </c>
      <c r="Z259" s="58" t="s">
        <v>199</v>
      </c>
      <c r="AA259" s="58" t="s">
        <v>199</v>
      </c>
      <c r="AB259" s="58" t="s">
        <v>199</v>
      </c>
      <c r="AC259" s="58" t="s">
        <v>199</v>
      </c>
      <c r="AD259" s="42" t="s">
        <v>209</v>
      </c>
      <c r="AE259" s="42" t="s">
        <v>248</v>
      </c>
      <c r="AF259" s="42" t="s">
        <v>199</v>
      </c>
      <c r="AG259" s="42" t="s">
        <v>199</v>
      </c>
      <c r="AH259" s="42" t="s">
        <v>199</v>
      </c>
      <c r="AI259" s="58" t="s">
        <v>199</v>
      </c>
      <c r="AJ259" s="42" t="s">
        <v>199</v>
      </c>
      <c r="AK259" s="42" t="s">
        <v>199</v>
      </c>
      <c r="AL259" s="42" t="s">
        <v>1196</v>
      </c>
    </row>
    <row r="260" spans="2:38" s="212" customFormat="1" ht="171" hidden="1" x14ac:dyDescent="0.2">
      <c r="B260" s="42" t="s">
        <v>453</v>
      </c>
      <c r="C260" s="43" t="s">
        <v>850</v>
      </c>
      <c r="D260" s="42" t="s">
        <v>1178</v>
      </c>
      <c r="E260" s="67" t="s">
        <v>1129</v>
      </c>
      <c r="F260" s="42" t="s">
        <v>1179</v>
      </c>
      <c r="G260" s="42"/>
      <c r="H260" s="42" t="s">
        <v>1122</v>
      </c>
      <c r="I260" s="42" t="s">
        <v>854</v>
      </c>
      <c r="J260" s="42" t="s">
        <v>199</v>
      </c>
      <c r="K260" s="42" t="s">
        <v>199</v>
      </c>
      <c r="L260" s="42" t="s">
        <v>199</v>
      </c>
      <c r="M260" s="42" t="s">
        <v>1197</v>
      </c>
      <c r="N260" s="42" t="s">
        <v>1198</v>
      </c>
      <c r="O260" s="42" t="s">
        <v>1199</v>
      </c>
      <c r="P260" s="42" t="s">
        <v>672</v>
      </c>
      <c r="Q260" s="42" t="s">
        <v>1195</v>
      </c>
      <c r="R260" s="58" t="s">
        <v>99</v>
      </c>
      <c r="S260" s="45">
        <v>45597</v>
      </c>
      <c r="T260" s="45">
        <v>45626</v>
      </c>
      <c r="U260" s="45" t="s">
        <v>512</v>
      </c>
      <c r="V260" s="26">
        <v>2000000</v>
      </c>
      <c r="W260" s="42"/>
      <c r="X260" s="42">
        <v>10</v>
      </c>
      <c r="Y260" s="42" t="s">
        <v>245</v>
      </c>
      <c r="Z260" s="58" t="s">
        <v>199</v>
      </c>
      <c r="AA260" s="58" t="s">
        <v>199</v>
      </c>
      <c r="AB260" s="58" t="s">
        <v>199</v>
      </c>
      <c r="AC260" s="58" t="s">
        <v>199</v>
      </c>
      <c r="AD260" s="42" t="s">
        <v>209</v>
      </c>
      <c r="AE260" s="42" t="s">
        <v>248</v>
      </c>
      <c r="AF260" s="42" t="s">
        <v>199</v>
      </c>
      <c r="AG260" s="42" t="s">
        <v>199</v>
      </c>
      <c r="AH260" s="42" t="s">
        <v>199</v>
      </c>
      <c r="AI260" s="58" t="s">
        <v>199</v>
      </c>
      <c r="AJ260" s="42" t="s">
        <v>199</v>
      </c>
      <c r="AK260" s="42" t="s">
        <v>199</v>
      </c>
      <c r="AL260" s="42" t="s">
        <v>1184</v>
      </c>
    </row>
    <row r="261" spans="2:38" s="212" customFormat="1" ht="171" hidden="1" x14ac:dyDescent="0.2">
      <c r="B261" s="42" t="s">
        <v>453</v>
      </c>
      <c r="C261" s="43" t="s">
        <v>850</v>
      </c>
      <c r="D261" s="42" t="s">
        <v>1178</v>
      </c>
      <c r="E261" s="67" t="s">
        <v>1129</v>
      </c>
      <c r="F261" s="42" t="s">
        <v>1200</v>
      </c>
      <c r="G261" s="42"/>
      <c r="H261" s="42" t="s">
        <v>1122</v>
      </c>
      <c r="I261" s="42" t="s">
        <v>854</v>
      </c>
      <c r="J261" s="42" t="s">
        <v>199</v>
      </c>
      <c r="K261" s="42" t="s">
        <v>199</v>
      </c>
      <c r="L261" s="42" t="s">
        <v>199</v>
      </c>
      <c r="M261" s="42" t="s">
        <v>1201</v>
      </c>
      <c r="N261" s="42" t="s">
        <v>1202</v>
      </c>
      <c r="O261" s="51" t="s">
        <v>1203</v>
      </c>
      <c r="P261" s="42" t="s">
        <v>805</v>
      </c>
      <c r="Q261" s="42" t="s">
        <v>1204</v>
      </c>
      <c r="R261" s="42" t="s">
        <v>99</v>
      </c>
      <c r="S261" s="45">
        <v>45306</v>
      </c>
      <c r="T261" s="45">
        <v>45319</v>
      </c>
      <c r="U261" s="25" t="s">
        <v>512</v>
      </c>
      <c r="V261" s="42"/>
      <c r="W261" s="42"/>
      <c r="X261" s="46">
        <v>0.1</v>
      </c>
      <c r="Y261" s="42" t="s">
        <v>1205</v>
      </c>
      <c r="Z261" s="42" t="s">
        <v>354</v>
      </c>
      <c r="AA261" s="58" t="s">
        <v>199</v>
      </c>
      <c r="AB261" s="58" t="s">
        <v>199</v>
      </c>
      <c r="AC261" s="58" t="s">
        <v>199</v>
      </c>
      <c r="AD261" s="42" t="s">
        <v>209</v>
      </c>
      <c r="AE261" s="42" t="s">
        <v>199</v>
      </c>
      <c r="AF261" s="42" t="s">
        <v>199</v>
      </c>
      <c r="AG261" s="42" t="s">
        <v>199</v>
      </c>
      <c r="AH261" s="42" t="s">
        <v>199</v>
      </c>
      <c r="AI261" s="42" t="s">
        <v>199</v>
      </c>
      <c r="AJ261" s="42" t="s">
        <v>199</v>
      </c>
      <c r="AK261" s="42" t="s">
        <v>199</v>
      </c>
      <c r="AL261" s="42" t="s">
        <v>199</v>
      </c>
    </row>
    <row r="262" spans="2:38" s="212" customFormat="1" ht="171" hidden="1" x14ac:dyDescent="0.2">
      <c r="B262" s="42" t="s">
        <v>453</v>
      </c>
      <c r="C262" s="43" t="s">
        <v>850</v>
      </c>
      <c r="D262" s="42" t="s">
        <v>1178</v>
      </c>
      <c r="E262" s="67" t="s">
        <v>1129</v>
      </c>
      <c r="F262" s="42" t="s">
        <v>1200</v>
      </c>
      <c r="G262" s="42"/>
      <c r="H262" s="42" t="s">
        <v>1122</v>
      </c>
      <c r="I262" s="42" t="s">
        <v>854</v>
      </c>
      <c r="J262" s="42" t="s">
        <v>199</v>
      </c>
      <c r="K262" s="42" t="s">
        <v>199</v>
      </c>
      <c r="L262" s="42" t="s">
        <v>199</v>
      </c>
      <c r="M262" s="42" t="s">
        <v>1206</v>
      </c>
      <c r="N262" s="42" t="s">
        <v>1207</v>
      </c>
      <c r="O262" s="51" t="s">
        <v>1208</v>
      </c>
      <c r="P262" s="42" t="s">
        <v>805</v>
      </c>
      <c r="Q262" s="42" t="s">
        <v>1204</v>
      </c>
      <c r="R262" s="42" t="s">
        <v>99</v>
      </c>
      <c r="S262" s="45">
        <v>45319</v>
      </c>
      <c r="T262" s="45">
        <v>45350</v>
      </c>
      <c r="U262" s="25" t="s">
        <v>512</v>
      </c>
      <c r="V262" s="42"/>
      <c r="W262" s="42"/>
      <c r="X262" s="46">
        <v>0.1</v>
      </c>
      <c r="Y262" s="42" t="s">
        <v>1205</v>
      </c>
      <c r="Z262" s="42" t="s">
        <v>354</v>
      </c>
      <c r="AA262" s="58" t="s">
        <v>199</v>
      </c>
      <c r="AB262" s="58" t="s">
        <v>199</v>
      </c>
      <c r="AC262" s="58" t="s">
        <v>199</v>
      </c>
      <c r="AD262" s="42" t="s">
        <v>209</v>
      </c>
      <c r="AE262" s="42" t="s">
        <v>199</v>
      </c>
      <c r="AF262" s="42" t="s">
        <v>199</v>
      </c>
      <c r="AG262" s="42" t="s">
        <v>199</v>
      </c>
      <c r="AH262" s="42" t="s">
        <v>199</v>
      </c>
      <c r="AI262" s="42" t="s">
        <v>199</v>
      </c>
      <c r="AJ262" s="42" t="s">
        <v>199</v>
      </c>
      <c r="AK262" s="42" t="s">
        <v>199</v>
      </c>
      <c r="AL262" s="42" t="s">
        <v>199</v>
      </c>
    </row>
    <row r="263" spans="2:38" s="212" customFormat="1" ht="171" hidden="1" x14ac:dyDescent="0.2">
      <c r="B263" s="42" t="s">
        <v>453</v>
      </c>
      <c r="C263" s="43" t="s">
        <v>850</v>
      </c>
      <c r="D263" s="42" t="s">
        <v>1178</v>
      </c>
      <c r="E263" s="67" t="s">
        <v>1129</v>
      </c>
      <c r="F263" s="42" t="s">
        <v>1200</v>
      </c>
      <c r="G263" s="42"/>
      <c r="H263" s="42" t="s">
        <v>1122</v>
      </c>
      <c r="I263" s="42" t="s">
        <v>854</v>
      </c>
      <c r="J263" s="42" t="s">
        <v>199</v>
      </c>
      <c r="K263" s="42" t="s">
        <v>199</v>
      </c>
      <c r="L263" s="42" t="s">
        <v>199</v>
      </c>
      <c r="M263" s="42" t="s">
        <v>1209</v>
      </c>
      <c r="N263" s="42" t="s">
        <v>1210</v>
      </c>
      <c r="O263" s="51" t="s">
        <v>1211</v>
      </c>
      <c r="P263" s="42" t="s">
        <v>805</v>
      </c>
      <c r="Q263" s="42" t="s">
        <v>1204</v>
      </c>
      <c r="R263" s="42" t="s">
        <v>99</v>
      </c>
      <c r="S263" s="45">
        <v>45323</v>
      </c>
      <c r="T263" s="45">
        <v>45337</v>
      </c>
      <c r="U263" s="25" t="s">
        <v>512</v>
      </c>
      <c r="V263" s="42"/>
      <c r="W263" s="42"/>
      <c r="X263" s="46">
        <v>0.1</v>
      </c>
      <c r="Y263" s="42" t="s">
        <v>1205</v>
      </c>
      <c r="Z263" s="42" t="s">
        <v>354</v>
      </c>
      <c r="AA263" s="58" t="s">
        <v>199</v>
      </c>
      <c r="AB263" s="58" t="s">
        <v>199</v>
      </c>
      <c r="AC263" s="58" t="s">
        <v>199</v>
      </c>
      <c r="AD263" s="42" t="s">
        <v>209</v>
      </c>
      <c r="AE263" s="42" t="s">
        <v>199</v>
      </c>
      <c r="AF263" s="42" t="s">
        <v>199</v>
      </c>
      <c r="AG263" s="42" t="s">
        <v>199</v>
      </c>
      <c r="AH263" s="42" t="s">
        <v>199</v>
      </c>
      <c r="AI263" s="42" t="s">
        <v>199</v>
      </c>
      <c r="AJ263" s="42" t="s">
        <v>199</v>
      </c>
      <c r="AK263" s="42" t="s">
        <v>199</v>
      </c>
      <c r="AL263" s="42" t="s">
        <v>199</v>
      </c>
    </row>
    <row r="264" spans="2:38" s="212" customFormat="1" ht="171" hidden="1" x14ac:dyDescent="0.2">
      <c r="B264" s="42" t="s">
        <v>453</v>
      </c>
      <c r="C264" s="43" t="s">
        <v>850</v>
      </c>
      <c r="D264" s="42" t="s">
        <v>1178</v>
      </c>
      <c r="E264" s="67" t="s">
        <v>1129</v>
      </c>
      <c r="F264" s="42" t="s">
        <v>1200</v>
      </c>
      <c r="G264" s="42"/>
      <c r="H264" s="42" t="s">
        <v>1122</v>
      </c>
      <c r="I264" s="42" t="s">
        <v>854</v>
      </c>
      <c r="J264" s="42" t="s">
        <v>199</v>
      </c>
      <c r="K264" s="42" t="s">
        <v>199</v>
      </c>
      <c r="L264" s="42" t="s">
        <v>199</v>
      </c>
      <c r="M264" s="42" t="s">
        <v>1212</v>
      </c>
      <c r="N264" s="42" t="s">
        <v>1213</v>
      </c>
      <c r="O264" s="51" t="s">
        <v>1214</v>
      </c>
      <c r="P264" s="42" t="s">
        <v>805</v>
      </c>
      <c r="Q264" s="42" t="s">
        <v>1204</v>
      </c>
      <c r="R264" s="42" t="s">
        <v>99</v>
      </c>
      <c r="S264" s="45">
        <v>45337</v>
      </c>
      <c r="T264" s="45">
        <v>45342</v>
      </c>
      <c r="U264" s="25" t="s">
        <v>512</v>
      </c>
      <c r="V264" s="42"/>
      <c r="W264" s="42"/>
      <c r="X264" s="46">
        <v>0.1</v>
      </c>
      <c r="Y264" s="42" t="s">
        <v>1205</v>
      </c>
      <c r="Z264" s="42" t="s">
        <v>1215</v>
      </c>
      <c r="AA264" s="42" t="s">
        <v>354</v>
      </c>
      <c r="AB264" s="58" t="s">
        <v>199</v>
      </c>
      <c r="AC264" s="58" t="s">
        <v>199</v>
      </c>
      <c r="AD264" s="42" t="s">
        <v>209</v>
      </c>
      <c r="AE264" s="42" t="s">
        <v>199</v>
      </c>
      <c r="AF264" s="42" t="s">
        <v>199</v>
      </c>
      <c r="AG264" s="42" t="s">
        <v>199</v>
      </c>
      <c r="AH264" s="42" t="s">
        <v>199</v>
      </c>
      <c r="AI264" s="42" t="s">
        <v>199</v>
      </c>
      <c r="AJ264" s="42" t="s">
        <v>199</v>
      </c>
      <c r="AK264" s="42" t="s">
        <v>199</v>
      </c>
      <c r="AL264" s="42" t="s">
        <v>199</v>
      </c>
    </row>
    <row r="265" spans="2:38" s="212" customFormat="1" ht="171" hidden="1" x14ac:dyDescent="0.2">
      <c r="B265" s="42" t="s">
        <v>453</v>
      </c>
      <c r="C265" s="43" t="s">
        <v>850</v>
      </c>
      <c r="D265" s="42" t="s">
        <v>1178</v>
      </c>
      <c r="E265" s="67" t="s">
        <v>1129</v>
      </c>
      <c r="F265" s="42" t="s">
        <v>1200</v>
      </c>
      <c r="G265" s="42"/>
      <c r="H265" s="42" t="s">
        <v>1122</v>
      </c>
      <c r="I265" s="42" t="s">
        <v>854</v>
      </c>
      <c r="J265" s="42" t="s">
        <v>199</v>
      </c>
      <c r="K265" s="42" t="s">
        <v>199</v>
      </c>
      <c r="L265" s="42" t="s">
        <v>199</v>
      </c>
      <c r="M265" s="42" t="s">
        <v>1216</v>
      </c>
      <c r="N265" s="42" t="s">
        <v>1217</v>
      </c>
      <c r="O265" s="51" t="s">
        <v>1218</v>
      </c>
      <c r="P265" s="42" t="s">
        <v>805</v>
      </c>
      <c r="Q265" s="42" t="s">
        <v>1204</v>
      </c>
      <c r="R265" s="42" t="s">
        <v>99</v>
      </c>
      <c r="S265" s="45">
        <v>45342</v>
      </c>
      <c r="T265" s="45">
        <v>45366</v>
      </c>
      <c r="U265" s="25" t="s">
        <v>512</v>
      </c>
      <c r="V265" s="42"/>
      <c r="W265" s="42"/>
      <c r="X265" s="46">
        <v>0.1</v>
      </c>
      <c r="Y265" s="42" t="s">
        <v>1205</v>
      </c>
      <c r="Z265" s="42" t="s">
        <v>1215</v>
      </c>
      <c r="AA265" s="42" t="s">
        <v>354</v>
      </c>
      <c r="AB265" s="58" t="s">
        <v>199</v>
      </c>
      <c r="AC265" s="58" t="s">
        <v>199</v>
      </c>
      <c r="AD265" s="42" t="s">
        <v>209</v>
      </c>
      <c r="AE265" s="42" t="s">
        <v>199</v>
      </c>
      <c r="AF265" s="42" t="s">
        <v>199</v>
      </c>
      <c r="AG265" s="42" t="s">
        <v>199</v>
      </c>
      <c r="AH265" s="42" t="s">
        <v>199</v>
      </c>
      <c r="AI265" s="42" t="s">
        <v>199</v>
      </c>
      <c r="AJ265" s="42" t="s">
        <v>199</v>
      </c>
      <c r="AK265" s="42" t="s">
        <v>199</v>
      </c>
      <c r="AL265" s="42" t="s">
        <v>199</v>
      </c>
    </row>
    <row r="266" spans="2:38" s="212" customFormat="1" ht="171" hidden="1" x14ac:dyDescent="0.2">
      <c r="B266" s="42" t="s">
        <v>453</v>
      </c>
      <c r="C266" s="43" t="s">
        <v>850</v>
      </c>
      <c r="D266" s="42" t="s">
        <v>1178</v>
      </c>
      <c r="E266" s="67" t="s">
        <v>1129</v>
      </c>
      <c r="F266" s="42" t="s">
        <v>1200</v>
      </c>
      <c r="G266" s="42"/>
      <c r="H266" s="42" t="s">
        <v>1122</v>
      </c>
      <c r="I266" s="42" t="s">
        <v>854</v>
      </c>
      <c r="J266" s="42" t="s">
        <v>199</v>
      </c>
      <c r="K266" s="42" t="s">
        <v>199</v>
      </c>
      <c r="L266" s="42" t="s">
        <v>199</v>
      </c>
      <c r="M266" s="42" t="s">
        <v>1219</v>
      </c>
      <c r="N266" s="42" t="s">
        <v>1220</v>
      </c>
      <c r="O266" s="51" t="s">
        <v>1221</v>
      </c>
      <c r="P266" s="42" t="s">
        <v>805</v>
      </c>
      <c r="Q266" s="42" t="s">
        <v>1204</v>
      </c>
      <c r="R266" s="42" t="s">
        <v>99</v>
      </c>
      <c r="S266" s="45">
        <v>45342</v>
      </c>
      <c r="T266" s="45">
        <v>45381</v>
      </c>
      <c r="U266" s="25" t="s">
        <v>512</v>
      </c>
      <c r="V266" s="42"/>
      <c r="W266" s="42"/>
      <c r="X266" s="46">
        <v>0.1</v>
      </c>
      <c r="Y266" s="42" t="s">
        <v>1205</v>
      </c>
      <c r="Z266" s="42" t="s">
        <v>1215</v>
      </c>
      <c r="AA266" s="42" t="s">
        <v>1222</v>
      </c>
      <c r="AB266" s="42" t="s">
        <v>354</v>
      </c>
      <c r="AC266" s="58" t="s">
        <v>199</v>
      </c>
      <c r="AD266" s="42" t="s">
        <v>209</v>
      </c>
      <c r="AE266" s="42" t="s">
        <v>199</v>
      </c>
      <c r="AF266" s="42" t="s">
        <v>199</v>
      </c>
      <c r="AG266" s="42" t="s">
        <v>199</v>
      </c>
      <c r="AH266" s="42" t="s">
        <v>199</v>
      </c>
      <c r="AI266" s="42" t="s">
        <v>199</v>
      </c>
      <c r="AJ266" s="42" t="s">
        <v>199</v>
      </c>
      <c r="AK266" s="42" t="s">
        <v>199</v>
      </c>
      <c r="AL266" s="42" t="s">
        <v>199</v>
      </c>
    </row>
    <row r="267" spans="2:38" s="212" customFormat="1" ht="171" hidden="1" x14ac:dyDescent="0.2">
      <c r="B267" s="42" t="s">
        <v>453</v>
      </c>
      <c r="C267" s="43" t="s">
        <v>850</v>
      </c>
      <c r="D267" s="42" t="s">
        <v>1178</v>
      </c>
      <c r="E267" s="67" t="s">
        <v>1129</v>
      </c>
      <c r="F267" s="42" t="s">
        <v>1200</v>
      </c>
      <c r="G267" s="42"/>
      <c r="H267" s="42" t="s">
        <v>1122</v>
      </c>
      <c r="I267" s="42" t="s">
        <v>854</v>
      </c>
      <c r="J267" s="42" t="s">
        <v>199</v>
      </c>
      <c r="K267" s="42" t="s">
        <v>199</v>
      </c>
      <c r="L267" s="42" t="s">
        <v>199</v>
      </c>
      <c r="M267" s="42" t="s">
        <v>1223</v>
      </c>
      <c r="N267" s="42" t="s">
        <v>1224</v>
      </c>
      <c r="O267" s="51" t="s">
        <v>1225</v>
      </c>
      <c r="P267" s="42" t="s">
        <v>805</v>
      </c>
      <c r="Q267" s="42" t="s">
        <v>1204</v>
      </c>
      <c r="R267" s="42" t="s">
        <v>99</v>
      </c>
      <c r="S267" s="45">
        <v>45383</v>
      </c>
      <c r="T267" s="45">
        <v>45427</v>
      </c>
      <c r="U267" s="25" t="s">
        <v>512</v>
      </c>
      <c r="V267" s="42"/>
      <c r="W267" s="42"/>
      <c r="X267" s="46">
        <v>0.1</v>
      </c>
      <c r="Y267" s="42" t="s">
        <v>1205</v>
      </c>
      <c r="Z267" s="42" t="s">
        <v>1215</v>
      </c>
      <c r="AA267" s="42" t="s">
        <v>1222</v>
      </c>
      <c r="AB267" s="42" t="s">
        <v>354</v>
      </c>
      <c r="AC267" s="58" t="s">
        <v>199</v>
      </c>
      <c r="AD267" s="42" t="s">
        <v>209</v>
      </c>
      <c r="AE267" s="42" t="s">
        <v>199</v>
      </c>
      <c r="AF267" s="42" t="s">
        <v>199</v>
      </c>
      <c r="AG267" s="42" t="s">
        <v>199</v>
      </c>
      <c r="AH267" s="42" t="s">
        <v>199</v>
      </c>
      <c r="AI267" s="42" t="s">
        <v>199</v>
      </c>
      <c r="AJ267" s="42" t="s">
        <v>199</v>
      </c>
      <c r="AK267" s="42" t="s">
        <v>199</v>
      </c>
      <c r="AL267" s="42" t="s">
        <v>199</v>
      </c>
    </row>
    <row r="268" spans="2:38" s="212" customFormat="1" ht="171" hidden="1" x14ac:dyDescent="0.2">
      <c r="B268" s="42" t="s">
        <v>453</v>
      </c>
      <c r="C268" s="43" t="s">
        <v>850</v>
      </c>
      <c r="D268" s="42" t="s">
        <v>1178</v>
      </c>
      <c r="E268" s="67" t="s">
        <v>1129</v>
      </c>
      <c r="F268" s="42" t="s">
        <v>1200</v>
      </c>
      <c r="G268" s="42"/>
      <c r="H268" s="42" t="s">
        <v>1122</v>
      </c>
      <c r="I268" s="42" t="s">
        <v>854</v>
      </c>
      <c r="J268" s="42" t="s">
        <v>199</v>
      </c>
      <c r="K268" s="42" t="s">
        <v>199</v>
      </c>
      <c r="L268" s="42" t="s">
        <v>199</v>
      </c>
      <c r="M268" s="42" t="s">
        <v>1226</v>
      </c>
      <c r="N268" s="42" t="s">
        <v>1227</v>
      </c>
      <c r="O268" s="51" t="s">
        <v>1228</v>
      </c>
      <c r="P268" s="42" t="s">
        <v>805</v>
      </c>
      <c r="Q268" s="42" t="s">
        <v>1204</v>
      </c>
      <c r="R268" s="42" t="s">
        <v>99</v>
      </c>
      <c r="S268" s="45">
        <v>45397</v>
      </c>
      <c r="T268" s="45">
        <v>45473</v>
      </c>
      <c r="U268" s="25" t="s">
        <v>512</v>
      </c>
      <c r="V268" s="42"/>
      <c r="W268" s="42"/>
      <c r="X268" s="46">
        <v>0.1</v>
      </c>
      <c r="Y268" s="42" t="s">
        <v>1205</v>
      </c>
      <c r="Z268" s="42" t="s">
        <v>1215</v>
      </c>
      <c r="AA268" s="42" t="s">
        <v>1222</v>
      </c>
      <c r="AB268" s="42" t="s">
        <v>354</v>
      </c>
      <c r="AC268" s="58" t="s">
        <v>199</v>
      </c>
      <c r="AD268" s="42" t="s">
        <v>209</v>
      </c>
      <c r="AE268" s="42" t="s">
        <v>199</v>
      </c>
      <c r="AF268" s="42" t="s">
        <v>199</v>
      </c>
      <c r="AG268" s="42" t="s">
        <v>199</v>
      </c>
      <c r="AH268" s="42" t="s">
        <v>199</v>
      </c>
      <c r="AI268" s="42" t="s">
        <v>199</v>
      </c>
      <c r="AJ268" s="42" t="s">
        <v>199</v>
      </c>
      <c r="AK268" s="42" t="s">
        <v>199</v>
      </c>
      <c r="AL268" s="42" t="s">
        <v>199</v>
      </c>
    </row>
    <row r="269" spans="2:38" s="212" customFormat="1" ht="171" hidden="1" x14ac:dyDescent="0.2">
      <c r="B269" s="42" t="s">
        <v>453</v>
      </c>
      <c r="C269" s="43" t="s">
        <v>850</v>
      </c>
      <c r="D269" s="42" t="s">
        <v>1178</v>
      </c>
      <c r="E269" s="67" t="s">
        <v>1129</v>
      </c>
      <c r="F269" s="42" t="s">
        <v>1200</v>
      </c>
      <c r="G269" s="42"/>
      <c r="H269" s="42" t="s">
        <v>1122</v>
      </c>
      <c r="I269" s="42" t="s">
        <v>854</v>
      </c>
      <c r="J269" s="42" t="s">
        <v>199</v>
      </c>
      <c r="K269" s="42" t="s">
        <v>199</v>
      </c>
      <c r="L269" s="42" t="s">
        <v>199</v>
      </c>
      <c r="M269" s="42" t="s">
        <v>1229</v>
      </c>
      <c r="N269" s="42" t="s">
        <v>1230</v>
      </c>
      <c r="O269" s="51" t="s">
        <v>1231</v>
      </c>
      <c r="P269" s="42" t="s">
        <v>805</v>
      </c>
      <c r="Q269" s="42" t="s">
        <v>1204</v>
      </c>
      <c r="R269" s="42" t="s">
        <v>99</v>
      </c>
      <c r="S269" s="45">
        <v>45352</v>
      </c>
      <c r="T269" s="45">
        <v>45397</v>
      </c>
      <c r="U269" s="25" t="s">
        <v>512</v>
      </c>
      <c r="V269" s="42"/>
      <c r="W269" s="42"/>
      <c r="X269" s="46">
        <v>0.1</v>
      </c>
      <c r="Y269" s="42" t="s">
        <v>1205</v>
      </c>
      <c r="Z269" s="42" t="s">
        <v>1222</v>
      </c>
      <c r="AA269" s="42" t="s">
        <v>354</v>
      </c>
      <c r="AB269" s="58" t="s">
        <v>199</v>
      </c>
      <c r="AC269" s="58" t="s">
        <v>199</v>
      </c>
      <c r="AD269" s="42" t="s">
        <v>209</v>
      </c>
      <c r="AE269" s="42" t="s">
        <v>199</v>
      </c>
      <c r="AF269" s="42" t="s">
        <v>199</v>
      </c>
      <c r="AG269" s="42" t="s">
        <v>199</v>
      </c>
      <c r="AH269" s="42" t="s">
        <v>199</v>
      </c>
      <c r="AI269" s="42" t="s">
        <v>199</v>
      </c>
      <c r="AJ269" s="42" t="s">
        <v>199</v>
      </c>
      <c r="AK269" s="42" t="s">
        <v>199</v>
      </c>
      <c r="AL269" s="42" t="s">
        <v>199</v>
      </c>
    </row>
    <row r="270" spans="2:38" s="212" customFormat="1" ht="171" hidden="1" x14ac:dyDescent="0.2">
      <c r="B270" s="42" t="s">
        <v>453</v>
      </c>
      <c r="C270" s="43" t="s">
        <v>850</v>
      </c>
      <c r="D270" s="42" t="s">
        <v>1178</v>
      </c>
      <c r="E270" s="67" t="s">
        <v>1129</v>
      </c>
      <c r="F270" s="42" t="s">
        <v>1200</v>
      </c>
      <c r="G270" s="42"/>
      <c r="H270" s="42" t="s">
        <v>1122</v>
      </c>
      <c r="I270" s="42" t="s">
        <v>854</v>
      </c>
      <c r="J270" s="42" t="s">
        <v>199</v>
      </c>
      <c r="K270" s="42" t="s">
        <v>199</v>
      </c>
      <c r="L270" s="42" t="s">
        <v>199</v>
      </c>
      <c r="M270" s="42" t="s">
        <v>1232</v>
      </c>
      <c r="N270" s="42" t="s">
        <v>1233</v>
      </c>
      <c r="O270" s="51" t="s">
        <v>1234</v>
      </c>
      <c r="P270" s="42" t="s">
        <v>805</v>
      </c>
      <c r="Q270" s="42" t="s">
        <v>1204</v>
      </c>
      <c r="R270" s="42" t="s">
        <v>99</v>
      </c>
      <c r="S270" s="45">
        <v>45397</v>
      </c>
      <c r="T270" s="45">
        <v>45412</v>
      </c>
      <c r="U270" s="25" t="s">
        <v>512</v>
      </c>
      <c r="V270" s="42"/>
      <c r="W270" s="42"/>
      <c r="X270" s="46">
        <v>0.1</v>
      </c>
      <c r="Y270" s="42" t="s">
        <v>1205</v>
      </c>
      <c r="Z270" s="42" t="s">
        <v>1222</v>
      </c>
      <c r="AA270" s="42" t="s">
        <v>354</v>
      </c>
      <c r="AB270" s="58" t="s">
        <v>199</v>
      </c>
      <c r="AC270" s="58" t="s">
        <v>199</v>
      </c>
      <c r="AD270" s="42" t="s">
        <v>209</v>
      </c>
      <c r="AE270" s="42" t="s">
        <v>199</v>
      </c>
      <c r="AF270" s="42" t="s">
        <v>199</v>
      </c>
      <c r="AG270" s="42" t="s">
        <v>199</v>
      </c>
      <c r="AH270" s="42" t="s">
        <v>199</v>
      </c>
      <c r="AI270" s="42" t="s">
        <v>199</v>
      </c>
      <c r="AJ270" s="42" t="s">
        <v>199</v>
      </c>
      <c r="AK270" s="42" t="s">
        <v>199</v>
      </c>
      <c r="AL270" s="42" t="s">
        <v>199</v>
      </c>
    </row>
    <row r="271" spans="2:38" s="212" customFormat="1" ht="171" hidden="1" x14ac:dyDescent="0.2">
      <c r="B271" s="42" t="s">
        <v>453</v>
      </c>
      <c r="C271" s="43" t="s">
        <v>850</v>
      </c>
      <c r="D271" s="42" t="s">
        <v>1178</v>
      </c>
      <c r="E271" s="67" t="s">
        <v>1129</v>
      </c>
      <c r="F271" s="42" t="s">
        <v>1247</v>
      </c>
      <c r="G271" s="42"/>
      <c r="H271" s="42" t="s">
        <v>1122</v>
      </c>
      <c r="I271" s="42" t="s">
        <v>854</v>
      </c>
      <c r="J271" s="42" t="s">
        <v>199</v>
      </c>
      <c r="K271" s="42" t="s">
        <v>199</v>
      </c>
      <c r="L271" s="42" t="s">
        <v>199</v>
      </c>
      <c r="M271" s="42" t="s">
        <v>1248</v>
      </c>
      <c r="N271" s="51" t="s">
        <v>1249</v>
      </c>
      <c r="O271" s="51" t="s">
        <v>1250</v>
      </c>
      <c r="P271" s="42" t="s">
        <v>805</v>
      </c>
      <c r="Q271" s="42" t="s">
        <v>1204</v>
      </c>
      <c r="R271" s="42" t="s">
        <v>99</v>
      </c>
      <c r="S271" s="45">
        <v>45337</v>
      </c>
      <c r="T271" s="45">
        <v>45366</v>
      </c>
      <c r="U271" s="25" t="s">
        <v>512</v>
      </c>
      <c r="V271" s="42"/>
      <c r="W271" s="42"/>
      <c r="X271" s="46">
        <v>0.2</v>
      </c>
      <c r="Y271" s="42" t="s">
        <v>1205</v>
      </c>
      <c r="Z271" s="42" t="s">
        <v>354</v>
      </c>
      <c r="AA271" s="58" t="s">
        <v>199</v>
      </c>
      <c r="AB271" s="58" t="s">
        <v>199</v>
      </c>
      <c r="AC271" s="58" t="s">
        <v>199</v>
      </c>
      <c r="AD271" s="42" t="s">
        <v>487</v>
      </c>
      <c r="AE271" s="42" t="s">
        <v>199</v>
      </c>
      <c r="AF271" s="58" t="s">
        <v>199</v>
      </c>
      <c r="AG271" s="42" t="s">
        <v>199</v>
      </c>
      <c r="AH271" s="42" t="s">
        <v>199</v>
      </c>
      <c r="AI271" s="42" t="s">
        <v>199</v>
      </c>
      <c r="AJ271" s="42" t="s">
        <v>199</v>
      </c>
      <c r="AK271" s="42" t="s">
        <v>199</v>
      </c>
      <c r="AL271" s="42" t="s">
        <v>199</v>
      </c>
    </row>
    <row r="272" spans="2:38" s="212" customFormat="1" ht="171" hidden="1" x14ac:dyDescent="0.2">
      <c r="B272" s="42" t="s">
        <v>453</v>
      </c>
      <c r="C272" s="43" t="s">
        <v>850</v>
      </c>
      <c r="D272" s="42" t="s">
        <v>1178</v>
      </c>
      <c r="E272" s="67" t="s">
        <v>1129</v>
      </c>
      <c r="F272" s="42" t="s">
        <v>1247</v>
      </c>
      <c r="G272" s="42"/>
      <c r="H272" s="42" t="s">
        <v>1122</v>
      </c>
      <c r="I272" s="42" t="s">
        <v>854</v>
      </c>
      <c r="J272" s="42" t="s">
        <v>199</v>
      </c>
      <c r="K272" s="42" t="s">
        <v>199</v>
      </c>
      <c r="L272" s="42" t="s">
        <v>199</v>
      </c>
      <c r="M272" s="42" t="s">
        <v>1251</v>
      </c>
      <c r="N272" s="51" t="s">
        <v>1252</v>
      </c>
      <c r="O272" s="51" t="s">
        <v>1253</v>
      </c>
      <c r="P272" s="42" t="s">
        <v>805</v>
      </c>
      <c r="Q272" s="42" t="s">
        <v>1204</v>
      </c>
      <c r="R272" s="42" t="s">
        <v>99</v>
      </c>
      <c r="S272" s="45">
        <v>45366</v>
      </c>
      <c r="T272" s="45">
        <v>45381</v>
      </c>
      <c r="U272" s="25" t="s">
        <v>512</v>
      </c>
      <c r="V272" s="42"/>
      <c r="W272" s="42"/>
      <c r="X272" s="46">
        <v>0.2</v>
      </c>
      <c r="Y272" s="42" t="s">
        <v>1205</v>
      </c>
      <c r="Z272" s="42" t="s">
        <v>354</v>
      </c>
      <c r="AA272" s="58" t="s">
        <v>199</v>
      </c>
      <c r="AB272" s="58" t="s">
        <v>199</v>
      </c>
      <c r="AC272" s="58" t="s">
        <v>199</v>
      </c>
      <c r="AD272" s="42" t="s">
        <v>487</v>
      </c>
      <c r="AE272" s="42" t="s">
        <v>199</v>
      </c>
      <c r="AF272" s="42" t="s">
        <v>199</v>
      </c>
      <c r="AG272" s="42" t="s">
        <v>199</v>
      </c>
      <c r="AH272" s="42" t="s">
        <v>199</v>
      </c>
      <c r="AI272" s="42" t="s">
        <v>199</v>
      </c>
      <c r="AJ272" s="42" t="s">
        <v>199</v>
      </c>
      <c r="AK272" s="42" t="s">
        <v>199</v>
      </c>
      <c r="AL272" s="42" t="s">
        <v>199</v>
      </c>
    </row>
    <row r="273" spans="2:38" s="212" customFormat="1" ht="171" hidden="1" x14ac:dyDescent="0.2">
      <c r="B273" s="42" t="s">
        <v>453</v>
      </c>
      <c r="C273" s="43" t="s">
        <v>850</v>
      </c>
      <c r="D273" s="42" t="s">
        <v>1178</v>
      </c>
      <c r="E273" s="67" t="s">
        <v>1129</v>
      </c>
      <c r="F273" s="42" t="s">
        <v>1247</v>
      </c>
      <c r="G273" s="42"/>
      <c r="H273" s="42" t="s">
        <v>1122</v>
      </c>
      <c r="I273" s="42" t="s">
        <v>854</v>
      </c>
      <c r="J273" s="42" t="s">
        <v>199</v>
      </c>
      <c r="K273" s="42" t="s">
        <v>199</v>
      </c>
      <c r="L273" s="42" t="s">
        <v>199</v>
      </c>
      <c r="M273" s="42" t="s">
        <v>1254</v>
      </c>
      <c r="N273" s="51" t="s">
        <v>1255</v>
      </c>
      <c r="O273" s="51" t="s">
        <v>1256</v>
      </c>
      <c r="P273" s="42" t="s">
        <v>805</v>
      </c>
      <c r="Q273" s="42" t="s">
        <v>1204</v>
      </c>
      <c r="R273" s="42" t="s">
        <v>99</v>
      </c>
      <c r="S273" s="45">
        <v>45381</v>
      </c>
      <c r="T273" s="45">
        <v>45397</v>
      </c>
      <c r="U273" s="25" t="s">
        <v>512</v>
      </c>
      <c r="V273" s="42"/>
      <c r="W273" s="42"/>
      <c r="X273" s="46">
        <v>0.2</v>
      </c>
      <c r="Y273" s="42" t="s">
        <v>1205</v>
      </c>
      <c r="Z273" s="42" t="s">
        <v>354</v>
      </c>
      <c r="AA273" s="58" t="s">
        <v>199</v>
      </c>
      <c r="AB273" s="58" t="s">
        <v>199</v>
      </c>
      <c r="AC273" s="58" t="s">
        <v>199</v>
      </c>
      <c r="AD273" s="42" t="s">
        <v>487</v>
      </c>
      <c r="AE273" s="42" t="s">
        <v>199</v>
      </c>
      <c r="AF273" s="42" t="s">
        <v>199</v>
      </c>
      <c r="AG273" s="42" t="s">
        <v>199</v>
      </c>
      <c r="AH273" s="42" t="s">
        <v>199</v>
      </c>
      <c r="AI273" s="42" t="s">
        <v>199</v>
      </c>
      <c r="AJ273" s="42" t="s">
        <v>199</v>
      </c>
      <c r="AK273" s="42" t="s">
        <v>199</v>
      </c>
      <c r="AL273" s="42" t="s">
        <v>199</v>
      </c>
    </row>
    <row r="274" spans="2:38" s="212" customFormat="1" ht="171" hidden="1" x14ac:dyDescent="0.2">
      <c r="B274" s="42" t="s">
        <v>453</v>
      </c>
      <c r="C274" s="43" t="s">
        <v>850</v>
      </c>
      <c r="D274" s="42" t="s">
        <v>1178</v>
      </c>
      <c r="E274" s="67" t="s">
        <v>1129</v>
      </c>
      <c r="F274" s="42" t="s">
        <v>1247</v>
      </c>
      <c r="G274" s="42"/>
      <c r="H274" s="42" t="s">
        <v>1122</v>
      </c>
      <c r="I274" s="42" t="s">
        <v>854</v>
      </c>
      <c r="J274" s="42" t="s">
        <v>199</v>
      </c>
      <c r="K274" s="42" t="s">
        <v>199</v>
      </c>
      <c r="L274" s="42" t="s">
        <v>199</v>
      </c>
      <c r="M274" s="42" t="s">
        <v>1257</v>
      </c>
      <c r="N274" s="42" t="s">
        <v>1258</v>
      </c>
      <c r="O274" s="51" t="s">
        <v>1259</v>
      </c>
      <c r="P274" s="42" t="s">
        <v>805</v>
      </c>
      <c r="Q274" s="42" t="s">
        <v>1204</v>
      </c>
      <c r="R274" s="42" t="s">
        <v>99</v>
      </c>
      <c r="S274" s="45">
        <v>45444</v>
      </c>
      <c r="T274" s="45">
        <v>45458</v>
      </c>
      <c r="U274" s="25" t="s">
        <v>512</v>
      </c>
      <c r="V274" s="42"/>
      <c r="W274" s="42"/>
      <c r="X274" s="46">
        <v>0.2</v>
      </c>
      <c r="Y274" s="42" t="s">
        <v>1205</v>
      </c>
      <c r="Z274" s="42" t="s">
        <v>354</v>
      </c>
      <c r="AA274" s="58" t="s">
        <v>199</v>
      </c>
      <c r="AB274" s="58" t="s">
        <v>199</v>
      </c>
      <c r="AC274" s="58" t="s">
        <v>199</v>
      </c>
      <c r="AD274" s="42" t="s">
        <v>487</v>
      </c>
      <c r="AE274" s="42" t="s">
        <v>199</v>
      </c>
      <c r="AF274" s="42" t="s">
        <v>199</v>
      </c>
      <c r="AG274" s="42" t="s">
        <v>199</v>
      </c>
      <c r="AH274" s="42" t="s">
        <v>199</v>
      </c>
      <c r="AI274" s="42" t="s">
        <v>199</v>
      </c>
      <c r="AJ274" s="42" t="s">
        <v>199</v>
      </c>
      <c r="AK274" s="42" t="s">
        <v>199</v>
      </c>
      <c r="AL274" s="42" t="s">
        <v>199</v>
      </c>
    </row>
    <row r="275" spans="2:38" s="212" customFormat="1" ht="171" hidden="1" x14ac:dyDescent="0.2">
      <c r="B275" s="42" t="s">
        <v>453</v>
      </c>
      <c r="C275" s="43" t="s">
        <v>850</v>
      </c>
      <c r="D275" s="42" t="s">
        <v>1178</v>
      </c>
      <c r="E275" s="67" t="s">
        <v>1129</v>
      </c>
      <c r="F275" s="42" t="s">
        <v>1247</v>
      </c>
      <c r="G275" s="42"/>
      <c r="H275" s="42" t="s">
        <v>1122</v>
      </c>
      <c r="I275" s="42" t="s">
        <v>854</v>
      </c>
      <c r="J275" s="42" t="s">
        <v>199</v>
      </c>
      <c r="K275" s="42" t="s">
        <v>199</v>
      </c>
      <c r="L275" s="42" t="s">
        <v>199</v>
      </c>
      <c r="M275" s="42" t="s">
        <v>1260</v>
      </c>
      <c r="N275" s="42" t="s">
        <v>1261</v>
      </c>
      <c r="O275" s="51" t="s">
        <v>1262</v>
      </c>
      <c r="P275" s="42" t="s">
        <v>805</v>
      </c>
      <c r="Q275" s="42" t="s">
        <v>1204</v>
      </c>
      <c r="R275" s="42" t="s">
        <v>99</v>
      </c>
      <c r="S275" s="45">
        <v>45458</v>
      </c>
      <c r="T275" s="45">
        <v>45488</v>
      </c>
      <c r="U275" s="25" t="s">
        <v>512</v>
      </c>
      <c r="V275" s="42"/>
      <c r="W275" s="42"/>
      <c r="X275" s="46">
        <v>0.2</v>
      </c>
      <c r="Y275" s="42" t="s">
        <v>1205</v>
      </c>
      <c r="Z275" s="42" t="s">
        <v>354</v>
      </c>
      <c r="AA275" s="58" t="s">
        <v>199</v>
      </c>
      <c r="AB275" s="58" t="s">
        <v>199</v>
      </c>
      <c r="AC275" s="58" t="s">
        <v>199</v>
      </c>
      <c r="AD275" s="42" t="s">
        <v>487</v>
      </c>
      <c r="AE275" s="42" t="s">
        <v>199</v>
      </c>
      <c r="AF275" s="42" t="s">
        <v>199</v>
      </c>
      <c r="AG275" s="42" t="s">
        <v>199</v>
      </c>
      <c r="AH275" s="42" t="s">
        <v>199</v>
      </c>
      <c r="AI275" s="42" t="s">
        <v>199</v>
      </c>
      <c r="AJ275" s="42" t="s">
        <v>199</v>
      </c>
      <c r="AK275" s="42" t="s">
        <v>199</v>
      </c>
      <c r="AL275" s="42" t="s">
        <v>199</v>
      </c>
    </row>
    <row r="276" spans="2:38" s="212" customFormat="1" ht="171" hidden="1" x14ac:dyDescent="0.2">
      <c r="B276" s="42" t="s">
        <v>453</v>
      </c>
      <c r="C276" s="43" t="s">
        <v>850</v>
      </c>
      <c r="D276" s="42" t="s">
        <v>1178</v>
      </c>
      <c r="E276" s="67" t="s">
        <v>1129</v>
      </c>
      <c r="F276" s="42" t="s">
        <v>1263</v>
      </c>
      <c r="G276" s="42"/>
      <c r="H276" s="42" t="s">
        <v>1122</v>
      </c>
      <c r="I276" s="42" t="s">
        <v>854</v>
      </c>
      <c r="J276" s="42" t="s">
        <v>199</v>
      </c>
      <c r="K276" s="42" t="s">
        <v>199</v>
      </c>
      <c r="L276" s="42" t="s">
        <v>199</v>
      </c>
      <c r="M276" s="42" t="s">
        <v>1264</v>
      </c>
      <c r="N276" s="42" t="s">
        <v>1265</v>
      </c>
      <c r="O276" s="51" t="s">
        <v>1266</v>
      </c>
      <c r="P276" s="42" t="s">
        <v>805</v>
      </c>
      <c r="Q276" s="42" t="s">
        <v>1204</v>
      </c>
      <c r="R276" s="42" t="s">
        <v>99</v>
      </c>
      <c r="S276" s="45">
        <v>45474</v>
      </c>
      <c r="T276" s="45">
        <v>45488</v>
      </c>
      <c r="U276" s="25" t="s">
        <v>512</v>
      </c>
      <c r="V276" s="42"/>
      <c r="W276" s="42"/>
      <c r="X276" s="46">
        <v>0.05</v>
      </c>
      <c r="Y276" s="42" t="s">
        <v>1205</v>
      </c>
      <c r="Z276" s="42" t="s">
        <v>354</v>
      </c>
      <c r="AA276" s="58" t="s">
        <v>199</v>
      </c>
      <c r="AB276" s="58" t="s">
        <v>199</v>
      </c>
      <c r="AC276" s="58" t="s">
        <v>199</v>
      </c>
      <c r="AD276" s="42" t="s">
        <v>487</v>
      </c>
      <c r="AE276" s="42" t="s">
        <v>199</v>
      </c>
      <c r="AF276" s="42" t="s">
        <v>199</v>
      </c>
      <c r="AG276" s="42" t="s">
        <v>199</v>
      </c>
      <c r="AH276" s="42" t="s">
        <v>199</v>
      </c>
      <c r="AI276" s="42" t="s">
        <v>199</v>
      </c>
      <c r="AJ276" s="42" t="s">
        <v>199</v>
      </c>
      <c r="AK276" s="42" t="s">
        <v>199</v>
      </c>
      <c r="AL276" s="42" t="s">
        <v>199</v>
      </c>
    </row>
    <row r="277" spans="2:38" s="212" customFormat="1" ht="171" hidden="1" x14ac:dyDescent="0.2">
      <c r="B277" s="42" t="s">
        <v>453</v>
      </c>
      <c r="C277" s="43" t="s">
        <v>850</v>
      </c>
      <c r="D277" s="42" t="s">
        <v>1178</v>
      </c>
      <c r="E277" s="67" t="s">
        <v>1129</v>
      </c>
      <c r="F277" s="42" t="s">
        <v>1263</v>
      </c>
      <c r="G277" s="42"/>
      <c r="H277" s="42" t="s">
        <v>1122</v>
      </c>
      <c r="I277" s="42" t="s">
        <v>854</v>
      </c>
      <c r="J277" s="42" t="s">
        <v>199</v>
      </c>
      <c r="K277" s="42" t="s">
        <v>199</v>
      </c>
      <c r="L277" s="42" t="s">
        <v>199</v>
      </c>
      <c r="M277" s="42" t="s">
        <v>1267</v>
      </c>
      <c r="N277" s="42" t="s">
        <v>1268</v>
      </c>
      <c r="O277" s="51" t="s">
        <v>1269</v>
      </c>
      <c r="P277" s="42" t="s">
        <v>805</v>
      </c>
      <c r="Q277" s="42" t="s">
        <v>1204</v>
      </c>
      <c r="R277" s="42" t="s">
        <v>99</v>
      </c>
      <c r="S277" s="45">
        <v>45488</v>
      </c>
      <c r="T277" s="45">
        <v>45503</v>
      </c>
      <c r="U277" s="25" t="s">
        <v>512</v>
      </c>
      <c r="V277" s="42"/>
      <c r="W277" s="42"/>
      <c r="X277" s="46">
        <v>0.1</v>
      </c>
      <c r="Y277" s="42" t="s">
        <v>1205</v>
      </c>
      <c r="Z277" s="42" t="s">
        <v>1222</v>
      </c>
      <c r="AA277" s="42" t="s">
        <v>354</v>
      </c>
      <c r="AB277" s="58" t="s">
        <v>199</v>
      </c>
      <c r="AC277" s="58" t="s">
        <v>199</v>
      </c>
      <c r="AD277" s="42" t="s">
        <v>487</v>
      </c>
      <c r="AE277" s="42" t="s">
        <v>199</v>
      </c>
      <c r="AF277" s="42" t="s">
        <v>199</v>
      </c>
      <c r="AG277" s="42" t="s">
        <v>199</v>
      </c>
      <c r="AH277" s="42" t="s">
        <v>199</v>
      </c>
      <c r="AI277" s="42" t="s">
        <v>199</v>
      </c>
      <c r="AJ277" s="42" t="s">
        <v>199</v>
      </c>
      <c r="AK277" s="42" t="s">
        <v>199</v>
      </c>
      <c r="AL277" s="42" t="s">
        <v>199</v>
      </c>
    </row>
    <row r="278" spans="2:38" s="212" customFormat="1" ht="171" hidden="1" x14ac:dyDescent="0.2">
      <c r="B278" s="42" t="s">
        <v>453</v>
      </c>
      <c r="C278" s="43" t="s">
        <v>850</v>
      </c>
      <c r="D278" s="42" t="s">
        <v>1178</v>
      </c>
      <c r="E278" s="67" t="s">
        <v>1129</v>
      </c>
      <c r="F278" s="42" t="s">
        <v>1263</v>
      </c>
      <c r="G278" s="42"/>
      <c r="H278" s="42" t="s">
        <v>1122</v>
      </c>
      <c r="I278" s="42" t="s">
        <v>854</v>
      </c>
      <c r="J278" s="42" t="s">
        <v>199</v>
      </c>
      <c r="K278" s="42" t="s">
        <v>199</v>
      </c>
      <c r="L278" s="42" t="s">
        <v>199</v>
      </c>
      <c r="M278" s="42" t="s">
        <v>1270</v>
      </c>
      <c r="N278" s="42" t="s">
        <v>1271</v>
      </c>
      <c r="O278" s="51" t="s">
        <v>1272</v>
      </c>
      <c r="P278" s="42" t="s">
        <v>805</v>
      </c>
      <c r="Q278" s="42" t="s">
        <v>1204</v>
      </c>
      <c r="R278" s="42" t="s">
        <v>99</v>
      </c>
      <c r="S278" s="45">
        <v>45505</v>
      </c>
      <c r="T278" s="45">
        <v>45534</v>
      </c>
      <c r="U278" s="25" t="s">
        <v>512</v>
      </c>
      <c r="V278" s="42"/>
      <c r="W278" s="42"/>
      <c r="X278" s="46">
        <v>0.15</v>
      </c>
      <c r="Y278" s="42" t="s">
        <v>1205</v>
      </c>
      <c r="Z278" s="42" t="s">
        <v>354</v>
      </c>
      <c r="AA278" s="58" t="s">
        <v>199</v>
      </c>
      <c r="AB278" s="58" t="s">
        <v>199</v>
      </c>
      <c r="AC278" s="58" t="s">
        <v>199</v>
      </c>
      <c r="AD278" s="42" t="s">
        <v>487</v>
      </c>
      <c r="AE278" s="42" t="s">
        <v>199</v>
      </c>
      <c r="AF278" s="42" t="s">
        <v>199</v>
      </c>
      <c r="AG278" s="42" t="s">
        <v>199</v>
      </c>
      <c r="AH278" s="42" t="s">
        <v>199</v>
      </c>
      <c r="AI278" s="42" t="s">
        <v>199</v>
      </c>
      <c r="AJ278" s="42" t="s">
        <v>199</v>
      </c>
      <c r="AK278" s="42" t="s">
        <v>199</v>
      </c>
      <c r="AL278" s="42" t="s">
        <v>199</v>
      </c>
    </row>
    <row r="279" spans="2:38" s="212" customFormat="1" ht="171" hidden="1" x14ac:dyDescent="0.2">
      <c r="B279" s="42" t="s">
        <v>453</v>
      </c>
      <c r="C279" s="43" t="s">
        <v>850</v>
      </c>
      <c r="D279" s="42" t="s">
        <v>1178</v>
      </c>
      <c r="E279" s="67" t="s">
        <v>1129</v>
      </c>
      <c r="F279" s="42" t="s">
        <v>1263</v>
      </c>
      <c r="G279" s="42"/>
      <c r="H279" s="42" t="s">
        <v>1122</v>
      </c>
      <c r="I279" s="42" t="s">
        <v>854</v>
      </c>
      <c r="J279" s="42" t="s">
        <v>199</v>
      </c>
      <c r="K279" s="42" t="s">
        <v>199</v>
      </c>
      <c r="L279" s="42" t="s">
        <v>199</v>
      </c>
      <c r="M279" s="42" t="s">
        <v>1273</v>
      </c>
      <c r="N279" s="42" t="s">
        <v>1274</v>
      </c>
      <c r="O279" s="51" t="s">
        <v>1275</v>
      </c>
      <c r="P279" s="42" t="s">
        <v>805</v>
      </c>
      <c r="Q279" s="42" t="s">
        <v>1204</v>
      </c>
      <c r="R279" s="42" t="s">
        <v>99</v>
      </c>
      <c r="S279" s="45">
        <v>45536</v>
      </c>
      <c r="T279" s="45">
        <v>45565</v>
      </c>
      <c r="U279" s="25" t="s">
        <v>512</v>
      </c>
      <c r="V279" s="42"/>
      <c r="W279" s="42"/>
      <c r="X279" s="46">
        <v>0.15</v>
      </c>
      <c r="Y279" s="42" t="s">
        <v>1205</v>
      </c>
      <c r="Z279" s="42" t="s">
        <v>354</v>
      </c>
      <c r="AA279" s="58" t="s">
        <v>199</v>
      </c>
      <c r="AB279" s="58" t="s">
        <v>199</v>
      </c>
      <c r="AC279" s="58" t="s">
        <v>199</v>
      </c>
      <c r="AD279" s="42" t="s">
        <v>487</v>
      </c>
      <c r="AE279" s="42" t="s">
        <v>199</v>
      </c>
      <c r="AF279" s="42" t="s">
        <v>199</v>
      </c>
      <c r="AG279" s="42" t="s">
        <v>199</v>
      </c>
      <c r="AH279" s="42" t="s">
        <v>199</v>
      </c>
      <c r="AI279" s="42" t="s">
        <v>199</v>
      </c>
      <c r="AJ279" s="42" t="s">
        <v>199</v>
      </c>
      <c r="AK279" s="42" t="s">
        <v>199</v>
      </c>
      <c r="AL279" s="42" t="s">
        <v>199</v>
      </c>
    </row>
    <row r="280" spans="2:38" s="212" customFormat="1" ht="171" hidden="1" x14ac:dyDescent="0.2">
      <c r="B280" s="42" t="s">
        <v>453</v>
      </c>
      <c r="C280" s="43" t="s">
        <v>850</v>
      </c>
      <c r="D280" s="42" t="s">
        <v>1178</v>
      </c>
      <c r="E280" s="67" t="s">
        <v>1129</v>
      </c>
      <c r="F280" s="42" t="s">
        <v>1263</v>
      </c>
      <c r="G280" s="42"/>
      <c r="H280" s="42" t="s">
        <v>1122</v>
      </c>
      <c r="I280" s="42" t="s">
        <v>854</v>
      </c>
      <c r="J280" s="42" t="s">
        <v>199</v>
      </c>
      <c r="K280" s="42" t="s">
        <v>199</v>
      </c>
      <c r="L280" s="42" t="s">
        <v>199</v>
      </c>
      <c r="M280" s="42" t="s">
        <v>1276</v>
      </c>
      <c r="N280" s="42" t="s">
        <v>1277</v>
      </c>
      <c r="O280" s="51" t="s">
        <v>1278</v>
      </c>
      <c r="P280" s="42" t="s">
        <v>805</v>
      </c>
      <c r="Q280" s="42" t="s">
        <v>1204</v>
      </c>
      <c r="R280" s="42" t="s">
        <v>99</v>
      </c>
      <c r="S280" s="45">
        <v>45536</v>
      </c>
      <c r="T280" s="45">
        <v>45550</v>
      </c>
      <c r="U280" s="25" t="s">
        <v>512</v>
      </c>
      <c r="V280" s="42"/>
      <c r="W280" s="42"/>
      <c r="X280" s="46">
        <v>0.05</v>
      </c>
      <c r="Y280" s="42" t="s">
        <v>1205</v>
      </c>
      <c r="Z280" s="42" t="s">
        <v>354</v>
      </c>
      <c r="AA280" s="58" t="s">
        <v>199</v>
      </c>
      <c r="AB280" s="58" t="s">
        <v>199</v>
      </c>
      <c r="AC280" s="58" t="s">
        <v>199</v>
      </c>
      <c r="AD280" s="42" t="s">
        <v>487</v>
      </c>
      <c r="AE280" s="42" t="s">
        <v>199</v>
      </c>
      <c r="AF280" s="42" t="s">
        <v>199</v>
      </c>
      <c r="AG280" s="42" t="s">
        <v>199</v>
      </c>
      <c r="AH280" s="42" t="s">
        <v>199</v>
      </c>
      <c r="AI280" s="42" t="s">
        <v>199</v>
      </c>
      <c r="AJ280" s="42" t="s">
        <v>199</v>
      </c>
      <c r="AK280" s="42" t="s">
        <v>199</v>
      </c>
      <c r="AL280" s="42" t="s">
        <v>199</v>
      </c>
    </row>
    <row r="281" spans="2:38" s="212" customFormat="1" ht="171" hidden="1" x14ac:dyDescent="0.2">
      <c r="B281" s="42" t="s">
        <v>453</v>
      </c>
      <c r="C281" s="43" t="s">
        <v>850</v>
      </c>
      <c r="D281" s="42" t="s">
        <v>1178</v>
      </c>
      <c r="E281" s="67" t="s">
        <v>1129</v>
      </c>
      <c r="F281" s="42" t="s">
        <v>1263</v>
      </c>
      <c r="G281" s="42"/>
      <c r="H281" s="42" t="s">
        <v>1122</v>
      </c>
      <c r="I281" s="42" t="s">
        <v>854</v>
      </c>
      <c r="J281" s="42" t="s">
        <v>199</v>
      </c>
      <c r="K281" s="42" t="s">
        <v>199</v>
      </c>
      <c r="L281" s="42" t="s">
        <v>199</v>
      </c>
      <c r="M281" s="42" t="s">
        <v>1279</v>
      </c>
      <c r="N281" s="42" t="s">
        <v>1280</v>
      </c>
      <c r="O281" s="51" t="s">
        <v>1281</v>
      </c>
      <c r="P281" s="42" t="s">
        <v>805</v>
      </c>
      <c r="Q281" s="42" t="s">
        <v>1204</v>
      </c>
      <c r="R281" s="42" t="s">
        <v>99</v>
      </c>
      <c r="S281" s="45">
        <v>45550</v>
      </c>
      <c r="T281" s="45">
        <v>45580</v>
      </c>
      <c r="U281" s="25" t="s">
        <v>512</v>
      </c>
      <c r="V281" s="42"/>
      <c r="W281" s="42"/>
      <c r="X281" s="46">
        <v>0.05</v>
      </c>
      <c r="Y281" s="42" t="s">
        <v>1205</v>
      </c>
      <c r="Z281" s="42" t="s">
        <v>1222</v>
      </c>
      <c r="AA281" s="42" t="s">
        <v>354</v>
      </c>
      <c r="AB281" s="58" t="s">
        <v>199</v>
      </c>
      <c r="AC281" s="58" t="s">
        <v>199</v>
      </c>
      <c r="AD281" s="42" t="s">
        <v>487</v>
      </c>
      <c r="AE281" s="42" t="s">
        <v>199</v>
      </c>
      <c r="AF281" s="42" t="s">
        <v>199</v>
      </c>
      <c r="AG281" s="42" t="s">
        <v>199</v>
      </c>
      <c r="AH281" s="42" t="s">
        <v>199</v>
      </c>
      <c r="AI281" s="42" t="s">
        <v>199</v>
      </c>
      <c r="AJ281" s="42" t="s">
        <v>199</v>
      </c>
      <c r="AK281" s="42" t="s">
        <v>199</v>
      </c>
      <c r="AL281" s="42" t="s">
        <v>199</v>
      </c>
    </row>
    <row r="282" spans="2:38" s="212" customFormat="1" ht="171" hidden="1" x14ac:dyDescent="0.2">
      <c r="B282" s="42" t="s">
        <v>453</v>
      </c>
      <c r="C282" s="43" t="s">
        <v>850</v>
      </c>
      <c r="D282" s="42" t="s">
        <v>1178</v>
      </c>
      <c r="E282" s="67" t="s">
        <v>1129</v>
      </c>
      <c r="F282" s="42" t="s">
        <v>1263</v>
      </c>
      <c r="G282" s="42"/>
      <c r="H282" s="42" t="s">
        <v>1122</v>
      </c>
      <c r="I282" s="42" t="s">
        <v>854</v>
      </c>
      <c r="J282" s="42" t="s">
        <v>199</v>
      </c>
      <c r="K282" s="42" t="s">
        <v>199</v>
      </c>
      <c r="L282" s="42" t="s">
        <v>199</v>
      </c>
      <c r="M282" s="42" t="s">
        <v>1282</v>
      </c>
      <c r="N282" s="42" t="s">
        <v>1283</v>
      </c>
      <c r="O282" s="51" t="s">
        <v>1284</v>
      </c>
      <c r="P282" s="42" t="s">
        <v>805</v>
      </c>
      <c r="Q282" s="42" t="s">
        <v>1204</v>
      </c>
      <c r="R282" s="42" t="s">
        <v>99</v>
      </c>
      <c r="S282" s="45">
        <v>45580</v>
      </c>
      <c r="T282" s="45">
        <v>45595</v>
      </c>
      <c r="U282" s="25" t="s">
        <v>512</v>
      </c>
      <c r="V282" s="42"/>
      <c r="W282" s="42"/>
      <c r="X282" s="46">
        <v>0.1</v>
      </c>
      <c r="Y282" s="42" t="s">
        <v>1205</v>
      </c>
      <c r="Z282" s="42" t="s">
        <v>1222</v>
      </c>
      <c r="AA282" s="42" t="s">
        <v>354</v>
      </c>
      <c r="AB282" s="58" t="s">
        <v>199</v>
      </c>
      <c r="AC282" s="58" t="s">
        <v>199</v>
      </c>
      <c r="AD282" s="42" t="s">
        <v>487</v>
      </c>
      <c r="AE282" s="42" t="s">
        <v>199</v>
      </c>
      <c r="AF282" s="42" t="s">
        <v>199</v>
      </c>
      <c r="AG282" s="42" t="s">
        <v>199</v>
      </c>
      <c r="AH282" s="42" t="s">
        <v>199</v>
      </c>
      <c r="AI282" s="42" t="s">
        <v>199</v>
      </c>
      <c r="AJ282" s="42" t="s">
        <v>199</v>
      </c>
      <c r="AK282" s="42" t="s">
        <v>199</v>
      </c>
      <c r="AL282" s="42" t="s">
        <v>199</v>
      </c>
    </row>
    <row r="283" spans="2:38" s="212" customFormat="1" ht="171" hidden="1" x14ac:dyDescent="0.2">
      <c r="B283" s="42" t="s">
        <v>453</v>
      </c>
      <c r="C283" s="43" t="s">
        <v>850</v>
      </c>
      <c r="D283" s="42" t="s">
        <v>1178</v>
      </c>
      <c r="E283" s="67" t="s">
        <v>1129</v>
      </c>
      <c r="F283" s="42" t="s">
        <v>1263</v>
      </c>
      <c r="G283" s="42"/>
      <c r="H283" s="42" t="s">
        <v>1122</v>
      </c>
      <c r="I283" s="42" t="s">
        <v>854</v>
      </c>
      <c r="J283" s="42" t="s">
        <v>199</v>
      </c>
      <c r="K283" s="42" t="s">
        <v>199</v>
      </c>
      <c r="L283" s="42" t="s">
        <v>199</v>
      </c>
      <c r="M283" s="42" t="s">
        <v>1285</v>
      </c>
      <c r="N283" s="42" t="s">
        <v>1286</v>
      </c>
      <c r="O283" s="51" t="s">
        <v>1287</v>
      </c>
      <c r="P283" s="42" t="s">
        <v>805</v>
      </c>
      <c r="Q283" s="42" t="s">
        <v>1204</v>
      </c>
      <c r="R283" s="42" t="s">
        <v>99</v>
      </c>
      <c r="S283" s="45">
        <v>45566</v>
      </c>
      <c r="T283" s="45">
        <v>45626</v>
      </c>
      <c r="U283" s="25" t="s">
        <v>512</v>
      </c>
      <c r="V283" s="42"/>
      <c r="W283" s="42"/>
      <c r="X283" s="46">
        <v>0.1</v>
      </c>
      <c r="Y283" s="42" t="s">
        <v>1205</v>
      </c>
      <c r="Z283" s="42" t="s">
        <v>1222</v>
      </c>
      <c r="AA283" s="42" t="s">
        <v>354</v>
      </c>
      <c r="AB283" s="58" t="s">
        <v>199</v>
      </c>
      <c r="AC283" s="58" t="s">
        <v>199</v>
      </c>
      <c r="AD283" s="42" t="s">
        <v>487</v>
      </c>
      <c r="AE283" s="42" t="s">
        <v>199</v>
      </c>
      <c r="AF283" s="42" t="s">
        <v>199</v>
      </c>
      <c r="AG283" s="42" t="s">
        <v>199</v>
      </c>
      <c r="AH283" s="42" t="s">
        <v>199</v>
      </c>
      <c r="AI283" s="42" t="s">
        <v>199</v>
      </c>
      <c r="AJ283" s="42" t="s">
        <v>199</v>
      </c>
      <c r="AK283" s="42" t="s">
        <v>199</v>
      </c>
      <c r="AL283" s="42" t="s">
        <v>199</v>
      </c>
    </row>
    <row r="284" spans="2:38" s="212" customFormat="1" ht="171" hidden="1" x14ac:dyDescent="0.2">
      <c r="B284" s="42" t="s">
        <v>453</v>
      </c>
      <c r="C284" s="43" t="s">
        <v>850</v>
      </c>
      <c r="D284" s="42" t="s">
        <v>1178</v>
      </c>
      <c r="E284" s="67" t="s">
        <v>1129</v>
      </c>
      <c r="F284" s="42" t="s">
        <v>1263</v>
      </c>
      <c r="G284" s="42"/>
      <c r="H284" s="42" t="s">
        <v>1122</v>
      </c>
      <c r="I284" s="42" t="s">
        <v>854</v>
      </c>
      <c r="J284" s="42" t="s">
        <v>199</v>
      </c>
      <c r="K284" s="42" t="s">
        <v>199</v>
      </c>
      <c r="L284" s="42" t="s">
        <v>199</v>
      </c>
      <c r="M284" s="42" t="s">
        <v>1288</v>
      </c>
      <c r="N284" s="42" t="s">
        <v>1289</v>
      </c>
      <c r="O284" s="42" t="s">
        <v>1290</v>
      </c>
      <c r="P284" s="42" t="s">
        <v>805</v>
      </c>
      <c r="Q284" s="42" t="s">
        <v>1204</v>
      </c>
      <c r="R284" s="42" t="s">
        <v>99</v>
      </c>
      <c r="S284" s="45">
        <v>45597</v>
      </c>
      <c r="T284" s="45">
        <v>45641</v>
      </c>
      <c r="U284" s="25" t="s">
        <v>512</v>
      </c>
      <c r="V284" s="42"/>
      <c r="W284" s="42"/>
      <c r="X284" s="46">
        <v>0.05</v>
      </c>
      <c r="Y284" s="42" t="s">
        <v>1205</v>
      </c>
      <c r="Z284" s="42" t="s">
        <v>354</v>
      </c>
      <c r="AA284" s="58" t="s">
        <v>199</v>
      </c>
      <c r="AB284" s="58" t="s">
        <v>199</v>
      </c>
      <c r="AC284" s="58" t="s">
        <v>199</v>
      </c>
      <c r="AD284" s="42" t="s">
        <v>487</v>
      </c>
      <c r="AE284" s="42" t="s">
        <v>199</v>
      </c>
      <c r="AF284" s="42" t="s">
        <v>199</v>
      </c>
      <c r="AG284" s="42" t="s">
        <v>199</v>
      </c>
      <c r="AH284" s="42" t="s">
        <v>199</v>
      </c>
      <c r="AI284" s="42" t="s">
        <v>199</v>
      </c>
      <c r="AJ284" s="42" t="s">
        <v>199</v>
      </c>
      <c r="AK284" s="42" t="s">
        <v>199</v>
      </c>
      <c r="AL284" s="42" t="s">
        <v>199</v>
      </c>
    </row>
    <row r="285" spans="2:38" s="212" customFormat="1" ht="171" hidden="1" x14ac:dyDescent="0.2">
      <c r="B285" s="42" t="s">
        <v>453</v>
      </c>
      <c r="C285" s="43" t="s">
        <v>850</v>
      </c>
      <c r="D285" s="42" t="s">
        <v>1178</v>
      </c>
      <c r="E285" s="67" t="s">
        <v>1129</v>
      </c>
      <c r="F285" s="42" t="s">
        <v>1263</v>
      </c>
      <c r="G285" s="42"/>
      <c r="H285" s="42" t="s">
        <v>1122</v>
      </c>
      <c r="I285" s="42" t="s">
        <v>854</v>
      </c>
      <c r="J285" s="42" t="s">
        <v>199</v>
      </c>
      <c r="K285" s="42" t="s">
        <v>199</v>
      </c>
      <c r="L285" s="42" t="s">
        <v>199</v>
      </c>
      <c r="M285" s="42" t="s">
        <v>1291</v>
      </c>
      <c r="N285" s="42" t="s">
        <v>1292</v>
      </c>
      <c r="O285" s="42" t="s">
        <v>1293</v>
      </c>
      <c r="P285" s="42" t="s">
        <v>805</v>
      </c>
      <c r="Q285" s="42" t="s">
        <v>1204</v>
      </c>
      <c r="R285" s="42" t="s">
        <v>99</v>
      </c>
      <c r="S285" s="45">
        <v>45597</v>
      </c>
      <c r="T285" s="45">
        <v>45641</v>
      </c>
      <c r="U285" s="25" t="s">
        <v>512</v>
      </c>
      <c r="V285" s="42"/>
      <c r="W285" s="42"/>
      <c r="X285" s="46">
        <v>0.05</v>
      </c>
      <c r="Y285" s="42" t="s">
        <v>1205</v>
      </c>
      <c r="Z285" s="42" t="s">
        <v>1222</v>
      </c>
      <c r="AA285" s="42" t="s">
        <v>354</v>
      </c>
      <c r="AB285" s="58" t="s">
        <v>199</v>
      </c>
      <c r="AC285" s="58" t="s">
        <v>199</v>
      </c>
      <c r="AD285" s="42" t="s">
        <v>487</v>
      </c>
      <c r="AE285" s="42" t="s">
        <v>199</v>
      </c>
      <c r="AF285" s="42" t="s">
        <v>199</v>
      </c>
      <c r="AG285" s="42" t="s">
        <v>199</v>
      </c>
      <c r="AH285" s="42" t="s">
        <v>199</v>
      </c>
      <c r="AI285" s="42" t="s">
        <v>199</v>
      </c>
      <c r="AJ285" s="42" t="s">
        <v>199</v>
      </c>
      <c r="AK285" s="42" t="s">
        <v>199</v>
      </c>
      <c r="AL285" s="42" t="s">
        <v>199</v>
      </c>
    </row>
    <row r="286" spans="2:38" s="212" customFormat="1" ht="171" hidden="1" x14ac:dyDescent="0.2">
      <c r="B286" s="42" t="s">
        <v>453</v>
      </c>
      <c r="C286" s="43" t="s">
        <v>850</v>
      </c>
      <c r="D286" s="42" t="s">
        <v>1178</v>
      </c>
      <c r="E286" s="67" t="s">
        <v>1129</v>
      </c>
      <c r="F286" s="42" t="s">
        <v>1263</v>
      </c>
      <c r="G286" s="42"/>
      <c r="H286" s="42" t="s">
        <v>1122</v>
      </c>
      <c r="I286" s="42" t="s">
        <v>854</v>
      </c>
      <c r="J286" s="42" t="s">
        <v>199</v>
      </c>
      <c r="K286" s="42" t="s">
        <v>199</v>
      </c>
      <c r="L286" s="42" t="s">
        <v>199</v>
      </c>
      <c r="M286" s="42" t="s">
        <v>1294</v>
      </c>
      <c r="N286" s="42" t="s">
        <v>1295</v>
      </c>
      <c r="O286" s="42" t="s">
        <v>1296</v>
      </c>
      <c r="P286" s="42" t="s">
        <v>805</v>
      </c>
      <c r="Q286" s="42" t="s">
        <v>1297</v>
      </c>
      <c r="R286" s="42" t="s">
        <v>99</v>
      </c>
      <c r="S286" s="45">
        <v>45597</v>
      </c>
      <c r="T286" s="45">
        <v>45641</v>
      </c>
      <c r="U286" s="25" t="s">
        <v>512</v>
      </c>
      <c r="V286" s="42"/>
      <c r="W286" s="42"/>
      <c r="X286" s="46">
        <v>0.1</v>
      </c>
      <c r="Y286" s="42" t="s">
        <v>1205</v>
      </c>
      <c r="Z286" s="42" t="s">
        <v>1215</v>
      </c>
      <c r="AA286" s="42" t="s">
        <v>1222</v>
      </c>
      <c r="AB286" s="42" t="s">
        <v>354</v>
      </c>
      <c r="AC286" s="58" t="s">
        <v>199</v>
      </c>
      <c r="AD286" s="42" t="s">
        <v>487</v>
      </c>
      <c r="AE286" s="42" t="s">
        <v>199</v>
      </c>
      <c r="AF286" s="42" t="s">
        <v>199</v>
      </c>
      <c r="AG286" s="42" t="s">
        <v>199</v>
      </c>
      <c r="AH286" s="42" t="s">
        <v>199</v>
      </c>
      <c r="AI286" s="42" t="s">
        <v>199</v>
      </c>
      <c r="AJ286" s="42" t="s">
        <v>199</v>
      </c>
      <c r="AK286" s="42" t="s">
        <v>199</v>
      </c>
      <c r="AL286" s="42" t="s">
        <v>199</v>
      </c>
    </row>
    <row r="287" spans="2:38" s="212" customFormat="1" ht="171" hidden="1" x14ac:dyDescent="0.2">
      <c r="B287" s="42" t="s">
        <v>453</v>
      </c>
      <c r="C287" s="43" t="s">
        <v>850</v>
      </c>
      <c r="D287" s="42" t="s">
        <v>1178</v>
      </c>
      <c r="E287" s="67" t="s">
        <v>1129</v>
      </c>
      <c r="F287" s="42" t="s">
        <v>1263</v>
      </c>
      <c r="G287" s="42"/>
      <c r="H287" s="42" t="s">
        <v>1122</v>
      </c>
      <c r="I287" s="42" t="s">
        <v>854</v>
      </c>
      <c r="J287" s="42" t="s">
        <v>199</v>
      </c>
      <c r="K287" s="42" t="s">
        <v>199</v>
      </c>
      <c r="L287" s="42" t="s">
        <v>199</v>
      </c>
      <c r="M287" s="42" t="s">
        <v>1298</v>
      </c>
      <c r="N287" s="42" t="s">
        <v>1299</v>
      </c>
      <c r="O287" s="42" t="s">
        <v>1300</v>
      </c>
      <c r="P287" s="42" t="s">
        <v>805</v>
      </c>
      <c r="Q287" s="42" t="s">
        <v>1204</v>
      </c>
      <c r="R287" s="42" t="s">
        <v>99</v>
      </c>
      <c r="S287" s="45">
        <v>45597</v>
      </c>
      <c r="T287" s="45">
        <v>45641</v>
      </c>
      <c r="U287" s="25" t="s">
        <v>512</v>
      </c>
      <c r="V287" s="42"/>
      <c r="W287" s="42"/>
      <c r="X287" s="46">
        <v>0.05</v>
      </c>
      <c r="Y287" s="42" t="s">
        <v>1205</v>
      </c>
      <c r="Z287" s="42" t="s">
        <v>1215</v>
      </c>
      <c r="AA287" s="42" t="s">
        <v>1222</v>
      </c>
      <c r="AB287" s="42" t="s">
        <v>354</v>
      </c>
      <c r="AC287" s="58" t="s">
        <v>199</v>
      </c>
      <c r="AD287" s="42" t="s">
        <v>487</v>
      </c>
      <c r="AE287" s="42" t="s">
        <v>199</v>
      </c>
      <c r="AF287" s="42" t="s">
        <v>199</v>
      </c>
      <c r="AG287" s="42" t="s">
        <v>199</v>
      </c>
      <c r="AH287" s="42" t="s">
        <v>199</v>
      </c>
      <c r="AI287" s="42" t="s">
        <v>199</v>
      </c>
      <c r="AJ287" s="42" t="s">
        <v>199</v>
      </c>
      <c r="AK287" s="42" t="s">
        <v>199</v>
      </c>
      <c r="AL287" s="42" t="s">
        <v>199</v>
      </c>
    </row>
    <row r="288" spans="2:38" s="212" customFormat="1" ht="171" hidden="1" x14ac:dyDescent="0.2">
      <c r="B288" s="42" t="s">
        <v>453</v>
      </c>
      <c r="C288" s="43" t="s">
        <v>850</v>
      </c>
      <c r="D288" s="42" t="s">
        <v>1178</v>
      </c>
      <c r="E288" s="67" t="s">
        <v>1129</v>
      </c>
      <c r="F288" s="42" t="s">
        <v>1301</v>
      </c>
      <c r="G288" s="42"/>
      <c r="H288" s="42" t="s">
        <v>1122</v>
      </c>
      <c r="I288" s="42" t="s">
        <v>199</v>
      </c>
      <c r="J288" s="42" t="s">
        <v>199</v>
      </c>
      <c r="K288" s="42" t="s">
        <v>199</v>
      </c>
      <c r="L288" s="42" t="s">
        <v>199</v>
      </c>
      <c r="M288" s="42" t="s">
        <v>1302</v>
      </c>
      <c r="N288" s="42" t="s">
        <v>1302</v>
      </c>
      <c r="O288" s="42" t="s">
        <v>1303</v>
      </c>
      <c r="P288" s="42" t="s">
        <v>805</v>
      </c>
      <c r="Q288" s="42" t="s">
        <v>1204</v>
      </c>
      <c r="R288" s="42" t="s">
        <v>99</v>
      </c>
      <c r="S288" s="82">
        <v>45352</v>
      </c>
      <c r="T288" s="82">
        <v>45458</v>
      </c>
      <c r="U288" s="45" t="s">
        <v>512</v>
      </c>
      <c r="V288" s="26"/>
      <c r="W288" s="42"/>
      <c r="X288" s="42"/>
      <c r="Y288" s="42" t="s">
        <v>354</v>
      </c>
      <c r="Z288" s="42" t="s">
        <v>1205</v>
      </c>
      <c r="AA288" s="58" t="s">
        <v>199</v>
      </c>
      <c r="AB288" s="58" t="s">
        <v>199</v>
      </c>
      <c r="AC288" s="58" t="s">
        <v>199</v>
      </c>
      <c r="AD288" s="42" t="s">
        <v>487</v>
      </c>
      <c r="AE288" s="42" t="s">
        <v>199</v>
      </c>
      <c r="AF288" s="42" t="s">
        <v>199</v>
      </c>
      <c r="AG288" s="42" t="s">
        <v>199</v>
      </c>
      <c r="AH288" s="42" t="s">
        <v>199</v>
      </c>
      <c r="AI288" s="42" t="s">
        <v>199</v>
      </c>
      <c r="AJ288" s="42" t="s">
        <v>199</v>
      </c>
      <c r="AK288" s="42" t="s">
        <v>199</v>
      </c>
      <c r="AL288" s="42" t="s">
        <v>654</v>
      </c>
    </row>
    <row r="289" spans="2:38" s="212" customFormat="1" ht="171" hidden="1" x14ac:dyDescent="0.2">
      <c r="B289" s="42" t="s">
        <v>453</v>
      </c>
      <c r="C289" s="43" t="s">
        <v>850</v>
      </c>
      <c r="D289" s="42" t="s">
        <v>1178</v>
      </c>
      <c r="E289" s="67" t="s">
        <v>1129</v>
      </c>
      <c r="F289" s="42" t="s">
        <v>1301</v>
      </c>
      <c r="G289" s="42"/>
      <c r="H289" s="42" t="s">
        <v>1122</v>
      </c>
      <c r="I289" s="42" t="s">
        <v>199</v>
      </c>
      <c r="J289" s="42" t="s">
        <v>199</v>
      </c>
      <c r="K289" s="42" t="s">
        <v>199</v>
      </c>
      <c r="L289" s="42" t="s">
        <v>199</v>
      </c>
      <c r="M289" s="42" t="s">
        <v>1304</v>
      </c>
      <c r="N289" s="42" t="s">
        <v>1305</v>
      </c>
      <c r="O289" s="42" t="s">
        <v>1306</v>
      </c>
      <c r="P289" s="42" t="s">
        <v>805</v>
      </c>
      <c r="Q289" s="42" t="s">
        <v>1204</v>
      </c>
      <c r="R289" s="42" t="s">
        <v>99</v>
      </c>
      <c r="S289" s="45">
        <v>45458</v>
      </c>
      <c r="T289" s="45">
        <v>45488</v>
      </c>
      <c r="U289" s="45" t="s">
        <v>512</v>
      </c>
      <c r="V289" s="26"/>
      <c r="W289" s="42"/>
      <c r="X289" s="42"/>
      <c r="Y289" s="42" t="s">
        <v>354</v>
      </c>
      <c r="Z289" s="42" t="s">
        <v>1205</v>
      </c>
      <c r="AA289" s="42" t="s">
        <v>400</v>
      </c>
      <c r="AB289" s="58" t="s">
        <v>199</v>
      </c>
      <c r="AC289" s="58" t="s">
        <v>199</v>
      </c>
      <c r="AD289" s="42" t="s">
        <v>487</v>
      </c>
      <c r="AE289" s="42" t="s">
        <v>199</v>
      </c>
      <c r="AF289" s="42" t="s">
        <v>199</v>
      </c>
      <c r="AG289" s="42" t="s">
        <v>199</v>
      </c>
      <c r="AH289" s="42" t="s">
        <v>199</v>
      </c>
      <c r="AI289" s="42" t="s">
        <v>199</v>
      </c>
      <c r="AJ289" s="42" t="s">
        <v>402</v>
      </c>
      <c r="AK289" s="42" t="s">
        <v>403</v>
      </c>
      <c r="AL289" s="42" t="s">
        <v>654</v>
      </c>
    </row>
    <row r="290" spans="2:38" s="212" customFormat="1" ht="171" hidden="1" x14ac:dyDescent="0.2">
      <c r="B290" s="42" t="s">
        <v>453</v>
      </c>
      <c r="C290" s="43" t="s">
        <v>850</v>
      </c>
      <c r="D290" s="42" t="s">
        <v>1178</v>
      </c>
      <c r="E290" s="67" t="s">
        <v>1129</v>
      </c>
      <c r="F290" s="42" t="s">
        <v>1301</v>
      </c>
      <c r="G290" s="42"/>
      <c r="H290" s="42" t="s">
        <v>1122</v>
      </c>
      <c r="I290" s="42" t="s">
        <v>199</v>
      </c>
      <c r="J290" s="42" t="s">
        <v>199</v>
      </c>
      <c r="K290" s="42" t="s">
        <v>199</v>
      </c>
      <c r="L290" s="42" t="s">
        <v>199</v>
      </c>
      <c r="M290" s="42" t="s">
        <v>1307</v>
      </c>
      <c r="N290" s="42" t="s">
        <v>1308</v>
      </c>
      <c r="O290" s="42" t="s">
        <v>1309</v>
      </c>
      <c r="P290" s="42" t="s">
        <v>805</v>
      </c>
      <c r="Q290" s="42" t="s">
        <v>1204</v>
      </c>
      <c r="R290" s="42" t="s">
        <v>99</v>
      </c>
      <c r="S290" s="52">
        <v>45352</v>
      </c>
      <c r="T290" s="52">
        <v>45046</v>
      </c>
      <c r="U290" s="45" t="s">
        <v>512</v>
      </c>
      <c r="V290" s="26"/>
      <c r="W290" s="42"/>
      <c r="X290" s="42"/>
      <c r="Y290" s="42" t="s">
        <v>354</v>
      </c>
      <c r="Z290" s="42" t="s">
        <v>1205</v>
      </c>
      <c r="AA290" s="42" t="s">
        <v>374</v>
      </c>
      <c r="AB290" s="58" t="s">
        <v>199</v>
      </c>
      <c r="AC290" s="58" t="s">
        <v>199</v>
      </c>
      <c r="AD290" s="42" t="s">
        <v>487</v>
      </c>
      <c r="AE290" s="42" t="s">
        <v>199</v>
      </c>
      <c r="AF290" s="42" t="s">
        <v>199</v>
      </c>
      <c r="AG290" s="42" t="s">
        <v>199</v>
      </c>
      <c r="AH290" s="42" t="s">
        <v>199</v>
      </c>
      <c r="AI290" s="42" t="s">
        <v>199</v>
      </c>
      <c r="AJ290" s="42" t="s">
        <v>199</v>
      </c>
      <c r="AK290" s="42" t="s">
        <v>199</v>
      </c>
      <c r="AL290" s="42" t="s">
        <v>654</v>
      </c>
    </row>
    <row r="291" spans="2:38" s="212" customFormat="1" ht="171" hidden="1" x14ac:dyDescent="0.2">
      <c r="B291" s="42" t="s">
        <v>453</v>
      </c>
      <c r="C291" s="43" t="s">
        <v>850</v>
      </c>
      <c r="D291" s="42" t="s">
        <v>1178</v>
      </c>
      <c r="E291" s="67" t="s">
        <v>1129</v>
      </c>
      <c r="F291" s="42" t="s">
        <v>1310</v>
      </c>
      <c r="G291" s="42"/>
      <c r="H291" s="42" t="s">
        <v>1122</v>
      </c>
      <c r="I291" s="42" t="s">
        <v>854</v>
      </c>
      <c r="J291" s="42" t="s">
        <v>199</v>
      </c>
      <c r="K291" s="42" t="s">
        <v>199</v>
      </c>
      <c r="L291" s="42" t="s">
        <v>199</v>
      </c>
      <c r="M291" s="42" t="s">
        <v>1311</v>
      </c>
      <c r="N291" s="42" t="s">
        <v>1312</v>
      </c>
      <c r="O291" s="44" t="s">
        <v>1313</v>
      </c>
      <c r="P291" s="42" t="s">
        <v>1239</v>
      </c>
      <c r="Q291" s="42" t="s">
        <v>1314</v>
      </c>
      <c r="R291" s="42" t="s">
        <v>99</v>
      </c>
      <c r="S291" s="45">
        <v>45306</v>
      </c>
      <c r="T291" s="45">
        <v>45534</v>
      </c>
      <c r="U291" s="45" t="s">
        <v>512</v>
      </c>
      <c r="V291" s="28"/>
      <c r="W291" s="42"/>
      <c r="X291" s="28">
        <v>0.5</v>
      </c>
      <c r="Y291" s="42" t="s">
        <v>355</v>
      </c>
      <c r="Z291" s="42" t="s">
        <v>199</v>
      </c>
      <c r="AA291" s="42" t="s">
        <v>199</v>
      </c>
      <c r="AB291" s="42" t="s">
        <v>199</v>
      </c>
      <c r="AC291" s="42" t="s">
        <v>199</v>
      </c>
      <c r="AD291" s="42" t="s">
        <v>417</v>
      </c>
      <c r="AE291" s="42" t="s">
        <v>199</v>
      </c>
      <c r="AF291" s="42" t="s">
        <v>199</v>
      </c>
      <c r="AG291" s="42" t="s">
        <v>199</v>
      </c>
      <c r="AH291" s="42" t="s">
        <v>199</v>
      </c>
      <c r="AI291" s="42" t="s">
        <v>199</v>
      </c>
      <c r="AJ291" s="42" t="s">
        <v>199</v>
      </c>
      <c r="AK291" s="42" t="s">
        <v>199</v>
      </c>
      <c r="AL291" s="42" t="s">
        <v>497</v>
      </c>
    </row>
    <row r="292" spans="2:38" s="212" customFormat="1" ht="171" hidden="1" x14ac:dyDescent="0.2">
      <c r="B292" s="42" t="s">
        <v>453</v>
      </c>
      <c r="C292" s="43" t="s">
        <v>850</v>
      </c>
      <c r="D292" s="42" t="s">
        <v>1178</v>
      </c>
      <c r="E292" s="67" t="s">
        <v>1129</v>
      </c>
      <c r="F292" s="42" t="s">
        <v>1310</v>
      </c>
      <c r="G292" s="42"/>
      <c r="H292" s="42" t="s">
        <v>1122</v>
      </c>
      <c r="I292" s="42" t="s">
        <v>854</v>
      </c>
      <c r="J292" s="42" t="s">
        <v>199</v>
      </c>
      <c r="K292" s="42" t="s">
        <v>199</v>
      </c>
      <c r="L292" s="42" t="s">
        <v>199</v>
      </c>
      <c r="M292" s="42" t="s">
        <v>1315</v>
      </c>
      <c r="N292" s="42" t="s">
        <v>1316</v>
      </c>
      <c r="O292" s="44" t="s">
        <v>1317</v>
      </c>
      <c r="P292" s="42" t="s">
        <v>1239</v>
      </c>
      <c r="Q292" s="42"/>
      <c r="R292" s="42" t="s">
        <v>1519</v>
      </c>
      <c r="S292" s="45">
        <v>45306</v>
      </c>
      <c r="T292" s="45">
        <v>45534</v>
      </c>
      <c r="U292" s="45" t="s">
        <v>512</v>
      </c>
      <c r="V292" s="28"/>
      <c r="W292" s="42"/>
      <c r="X292" s="28">
        <v>0.5</v>
      </c>
      <c r="Y292" s="42" t="s">
        <v>355</v>
      </c>
      <c r="Z292" s="42" t="s">
        <v>199</v>
      </c>
      <c r="AA292" s="42" t="s">
        <v>199</v>
      </c>
      <c r="AB292" s="42" t="s">
        <v>199</v>
      </c>
      <c r="AC292" s="42" t="s">
        <v>199</v>
      </c>
      <c r="AD292" s="42" t="s">
        <v>417</v>
      </c>
      <c r="AE292" s="42" t="s">
        <v>199</v>
      </c>
      <c r="AF292" s="42" t="s">
        <v>199</v>
      </c>
      <c r="AG292" s="42" t="s">
        <v>199</v>
      </c>
      <c r="AH292" s="42" t="s">
        <v>199</v>
      </c>
      <c r="AI292" s="42" t="s">
        <v>199</v>
      </c>
      <c r="AJ292" s="42" t="s">
        <v>199</v>
      </c>
      <c r="AK292" s="42" t="s">
        <v>199</v>
      </c>
      <c r="AL292" s="42" t="s">
        <v>497</v>
      </c>
    </row>
    <row r="293" spans="2:38" s="212" customFormat="1" ht="171" hidden="1" x14ac:dyDescent="0.2">
      <c r="B293" s="42" t="s">
        <v>453</v>
      </c>
      <c r="C293" s="43" t="s">
        <v>850</v>
      </c>
      <c r="D293" s="42" t="s">
        <v>1178</v>
      </c>
      <c r="E293" s="67" t="s">
        <v>1129</v>
      </c>
      <c r="F293" s="42" t="s">
        <v>1318</v>
      </c>
      <c r="G293" s="42"/>
      <c r="H293" s="42" t="s">
        <v>1122</v>
      </c>
      <c r="I293" s="42" t="s">
        <v>854</v>
      </c>
      <c r="J293" s="42" t="s">
        <v>199</v>
      </c>
      <c r="K293" s="42" t="s">
        <v>199</v>
      </c>
      <c r="L293" s="42" t="s">
        <v>199</v>
      </c>
      <c r="M293" s="42" t="s">
        <v>1319</v>
      </c>
      <c r="N293" s="42" t="s">
        <v>1320</v>
      </c>
      <c r="O293" s="44" t="s">
        <v>1321</v>
      </c>
      <c r="P293" s="42" t="s">
        <v>1239</v>
      </c>
      <c r="Q293" s="42" t="s">
        <v>1322</v>
      </c>
      <c r="R293" s="42" t="s">
        <v>1519</v>
      </c>
      <c r="S293" s="45">
        <v>45306</v>
      </c>
      <c r="T293" s="45">
        <v>45381</v>
      </c>
      <c r="U293" s="45" t="s">
        <v>512</v>
      </c>
      <c r="V293" s="28"/>
      <c r="W293" s="42"/>
      <c r="X293" s="28">
        <v>1</v>
      </c>
      <c r="Y293" s="42" t="s">
        <v>207</v>
      </c>
      <c r="Z293" s="42" t="s">
        <v>199</v>
      </c>
      <c r="AA293" s="42" t="s">
        <v>199</v>
      </c>
      <c r="AB293" s="42" t="s">
        <v>199</v>
      </c>
      <c r="AC293" s="42" t="s">
        <v>199</v>
      </c>
      <c r="AD293" s="42" t="s">
        <v>417</v>
      </c>
      <c r="AE293" s="42" t="s">
        <v>199</v>
      </c>
      <c r="AF293" s="42" t="s">
        <v>199</v>
      </c>
      <c r="AG293" s="42" t="s">
        <v>199</v>
      </c>
      <c r="AH293" s="42" t="s">
        <v>199</v>
      </c>
      <c r="AI293" s="42" t="s">
        <v>199</v>
      </c>
      <c r="AJ293" s="42" t="s">
        <v>199</v>
      </c>
      <c r="AK293" s="42" t="s">
        <v>199</v>
      </c>
      <c r="AL293" s="42" t="s">
        <v>497</v>
      </c>
    </row>
    <row r="294" spans="2:38" s="212" customFormat="1" ht="185.25" hidden="1" customHeight="1" x14ac:dyDescent="0.2">
      <c r="B294" s="42" t="s">
        <v>453</v>
      </c>
      <c r="C294" s="43" t="s">
        <v>850</v>
      </c>
      <c r="D294" s="42" t="s">
        <v>1235</v>
      </c>
      <c r="E294" s="42" t="s">
        <v>1236</v>
      </c>
      <c r="F294" s="42" t="s">
        <v>1200</v>
      </c>
      <c r="G294" s="42"/>
      <c r="H294" s="42" t="s">
        <v>1122</v>
      </c>
      <c r="I294" s="42" t="s">
        <v>855</v>
      </c>
      <c r="J294" s="42" t="s">
        <v>199</v>
      </c>
      <c r="K294" s="42" t="s">
        <v>199</v>
      </c>
      <c r="L294" s="42" t="s">
        <v>199</v>
      </c>
      <c r="M294" s="42" t="s">
        <v>1237</v>
      </c>
      <c r="N294" s="42" t="s">
        <v>1237</v>
      </c>
      <c r="O294" s="42" t="s">
        <v>1238</v>
      </c>
      <c r="P294" s="42" t="s">
        <v>1239</v>
      </c>
      <c r="Q294" s="42"/>
      <c r="R294" s="42" t="s">
        <v>99</v>
      </c>
      <c r="S294" s="45">
        <v>45306</v>
      </c>
      <c r="T294" s="45">
        <v>45380</v>
      </c>
      <c r="U294" s="45" t="s">
        <v>512</v>
      </c>
      <c r="V294" s="52"/>
      <c r="W294" s="52"/>
      <c r="X294" s="81">
        <v>0.5</v>
      </c>
      <c r="Y294" s="42" t="s">
        <v>355</v>
      </c>
      <c r="Z294" s="42" t="s">
        <v>207</v>
      </c>
      <c r="AA294" s="58" t="s">
        <v>199</v>
      </c>
      <c r="AB294" s="58" t="s">
        <v>199</v>
      </c>
      <c r="AC294" s="58" t="s">
        <v>199</v>
      </c>
      <c r="AD294" s="42" t="s">
        <v>417</v>
      </c>
      <c r="AE294" s="42" t="s">
        <v>199</v>
      </c>
      <c r="AF294" s="42" t="s">
        <v>199</v>
      </c>
      <c r="AG294" s="42" t="s">
        <v>199</v>
      </c>
      <c r="AH294" s="42" t="s">
        <v>199</v>
      </c>
      <c r="AI294" s="42" t="s">
        <v>199</v>
      </c>
      <c r="AJ294" s="42" t="s">
        <v>199</v>
      </c>
      <c r="AK294" s="42" t="s">
        <v>199</v>
      </c>
      <c r="AL294" s="42" t="s">
        <v>497</v>
      </c>
    </row>
    <row r="295" spans="2:38" s="212" customFormat="1" ht="185.25" hidden="1" x14ac:dyDescent="0.2">
      <c r="B295" s="42" t="s">
        <v>453</v>
      </c>
      <c r="C295" s="43" t="s">
        <v>850</v>
      </c>
      <c r="D295" s="42" t="s">
        <v>1235</v>
      </c>
      <c r="E295" s="42" t="s">
        <v>1236</v>
      </c>
      <c r="F295" s="42" t="s">
        <v>1200</v>
      </c>
      <c r="G295" s="42"/>
      <c r="H295" s="42" t="s">
        <v>1122</v>
      </c>
      <c r="I295" s="42" t="s">
        <v>855</v>
      </c>
      <c r="J295" s="42" t="s">
        <v>199</v>
      </c>
      <c r="K295" s="42" t="s">
        <v>199</v>
      </c>
      <c r="L295" s="42" t="s">
        <v>199</v>
      </c>
      <c r="M295" s="42" t="s">
        <v>1240</v>
      </c>
      <c r="N295" s="42" t="s">
        <v>1241</v>
      </c>
      <c r="O295" s="42" t="s">
        <v>1242</v>
      </c>
      <c r="P295" s="42" t="s">
        <v>1239</v>
      </c>
      <c r="Q295" s="42"/>
      <c r="R295" s="42" t="s">
        <v>1519</v>
      </c>
      <c r="S295" s="45">
        <v>45306</v>
      </c>
      <c r="T295" s="45">
        <v>45641</v>
      </c>
      <c r="U295" s="45" t="s">
        <v>512</v>
      </c>
      <c r="V295" s="52"/>
      <c r="W295" s="52"/>
      <c r="X295" s="81">
        <v>0.5</v>
      </c>
      <c r="Y295" s="42" t="s">
        <v>355</v>
      </c>
      <c r="Z295" s="42" t="s">
        <v>207</v>
      </c>
      <c r="AA295" s="58" t="s">
        <v>199</v>
      </c>
      <c r="AB295" s="58" t="s">
        <v>199</v>
      </c>
      <c r="AC295" s="58" t="s">
        <v>199</v>
      </c>
      <c r="AD295" s="42" t="s">
        <v>417</v>
      </c>
      <c r="AE295" s="42" t="s">
        <v>199</v>
      </c>
      <c r="AF295" s="42" t="s">
        <v>199</v>
      </c>
      <c r="AG295" s="42" t="s">
        <v>199</v>
      </c>
      <c r="AH295" s="42" t="s">
        <v>199</v>
      </c>
      <c r="AI295" s="42" t="s">
        <v>199</v>
      </c>
      <c r="AJ295" s="42" t="s">
        <v>199</v>
      </c>
      <c r="AK295" s="42" t="s">
        <v>199</v>
      </c>
      <c r="AL295" s="42" t="s">
        <v>497</v>
      </c>
    </row>
    <row r="296" spans="2:38" s="212" customFormat="1" ht="171" hidden="1" x14ac:dyDescent="0.2">
      <c r="B296" s="42" t="s">
        <v>453</v>
      </c>
      <c r="C296" s="43" t="s">
        <v>850</v>
      </c>
      <c r="D296" s="42" t="s">
        <v>1235</v>
      </c>
      <c r="E296" s="42" t="s">
        <v>1236</v>
      </c>
      <c r="F296" s="42" t="s">
        <v>1200</v>
      </c>
      <c r="G296" s="42"/>
      <c r="H296" s="42" t="s">
        <v>1122</v>
      </c>
      <c r="I296" s="42" t="s">
        <v>854</v>
      </c>
      <c r="J296" s="42" t="s">
        <v>199</v>
      </c>
      <c r="K296" s="42" t="s">
        <v>199</v>
      </c>
      <c r="L296" s="42" t="s">
        <v>199</v>
      </c>
      <c r="M296" s="42" t="s">
        <v>1243</v>
      </c>
      <c r="N296" s="42" t="s">
        <v>1244</v>
      </c>
      <c r="O296" s="42" t="s">
        <v>1245</v>
      </c>
      <c r="P296" s="42" t="s">
        <v>501</v>
      </c>
      <c r="Q296" s="42" t="s">
        <v>1246</v>
      </c>
      <c r="R296" s="42" t="s">
        <v>99</v>
      </c>
      <c r="S296" s="52">
        <v>45444</v>
      </c>
      <c r="T296" s="52">
        <v>45646</v>
      </c>
      <c r="U296" s="45" t="s">
        <v>512</v>
      </c>
      <c r="V296" s="26"/>
      <c r="W296" s="42"/>
      <c r="X296" s="42"/>
      <c r="Y296" s="42" t="s">
        <v>423</v>
      </c>
      <c r="Z296" s="42" t="s">
        <v>199</v>
      </c>
      <c r="AA296" s="42" t="s">
        <v>199</v>
      </c>
      <c r="AB296" s="42" t="s">
        <v>199</v>
      </c>
      <c r="AC296" s="42" t="s">
        <v>199</v>
      </c>
      <c r="AD296" s="42" t="s">
        <v>209</v>
      </c>
      <c r="AE296" s="42" t="s">
        <v>248</v>
      </c>
      <c r="AF296" s="42" t="s">
        <v>199</v>
      </c>
      <c r="AG296" s="42" t="s">
        <v>199</v>
      </c>
      <c r="AH296" s="42" t="s">
        <v>199</v>
      </c>
      <c r="AI296" s="42" t="s">
        <v>199</v>
      </c>
      <c r="AJ296" s="42" t="s">
        <v>199</v>
      </c>
      <c r="AK296" s="42" t="s">
        <v>199</v>
      </c>
      <c r="AL296" s="42" t="s">
        <v>654</v>
      </c>
    </row>
    <row r="297" spans="2:38" s="212" customFormat="1" ht="185.25" hidden="1" x14ac:dyDescent="0.2">
      <c r="B297" s="42" t="s">
        <v>453</v>
      </c>
      <c r="C297" s="43" t="s">
        <v>850</v>
      </c>
      <c r="D297" s="42" t="s">
        <v>1235</v>
      </c>
      <c r="E297" s="42" t="s">
        <v>1236</v>
      </c>
      <c r="F297" s="42" t="s">
        <v>1323</v>
      </c>
      <c r="G297" s="42"/>
      <c r="H297" s="42" t="s">
        <v>1122</v>
      </c>
      <c r="I297" s="42" t="s">
        <v>855</v>
      </c>
      <c r="J297" s="42" t="s">
        <v>199</v>
      </c>
      <c r="K297" s="42" t="s">
        <v>199</v>
      </c>
      <c r="L297" s="42" t="s">
        <v>199</v>
      </c>
      <c r="M297" s="42" t="s">
        <v>1324</v>
      </c>
      <c r="N297" s="42" t="s">
        <v>1325</v>
      </c>
      <c r="O297" s="42" t="s">
        <v>1326</v>
      </c>
      <c r="P297" s="42" t="s">
        <v>1239</v>
      </c>
      <c r="Q297" s="42"/>
      <c r="R297" s="42" t="s">
        <v>99</v>
      </c>
      <c r="S297" s="45">
        <v>45306</v>
      </c>
      <c r="T297" s="45">
        <v>45380</v>
      </c>
      <c r="U297" s="45" t="s">
        <v>512</v>
      </c>
      <c r="V297" s="52"/>
      <c r="W297" s="52"/>
      <c r="X297" s="81">
        <v>0.3</v>
      </c>
      <c r="Y297" s="42" t="s">
        <v>207</v>
      </c>
      <c r="Z297" s="42" t="s">
        <v>355</v>
      </c>
      <c r="AA297" s="42" t="s">
        <v>199</v>
      </c>
      <c r="AB297" s="42" t="s">
        <v>199</v>
      </c>
      <c r="AC297" s="58" t="s">
        <v>199</v>
      </c>
      <c r="AD297" s="42" t="s">
        <v>417</v>
      </c>
      <c r="AE297" s="42" t="s">
        <v>199</v>
      </c>
      <c r="AF297" s="42" t="s">
        <v>199</v>
      </c>
      <c r="AG297" s="42" t="s">
        <v>199</v>
      </c>
      <c r="AH297" s="42" t="s">
        <v>199</v>
      </c>
      <c r="AI297" s="42" t="s">
        <v>199</v>
      </c>
      <c r="AJ297" s="42" t="s">
        <v>199</v>
      </c>
      <c r="AK297" s="42" t="s">
        <v>199</v>
      </c>
      <c r="AL297" s="42" t="s">
        <v>497</v>
      </c>
    </row>
    <row r="298" spans="2:38" s="212" customFormat="1" ht="185.25" hidden="1" x14ac:dyDescent="0.2">
      <c r="B298" s="42" t="s">
        <v>453</v>
      </c>
      <c r="C298" s="43" t="s">
        <v>850</v>
      </c>
      <c r="D298" s="42" t="s">
        <v>1235</v>
      </c>
      <c r="E298" s="42" t="s">
        <v>1236</v>
      </c>
      <c r="F298" s="42" t="s">
        <v>1323</v>
      </c>
      <c r="G298" s="42"/>
      <c r="H298" s="42" t="s">
        <v>1122</v>
      </c>
      <c r="I298" s="42" t="s">
        <v>855</v>
      </c>
      <c r="J298" s="42" t="s">
        <v>199</v>
      </c>
      <c r="K298" s="42" t="s">
        <v>199</v>
      </c>
      <c r="L298" s="42" t="s">
        <v>199</v>
      </c>
      <c r="M298" s="42" t="s">
        <v>1327</v>
      </c>
      <c r="N298" s="42" t="s">
        <v>1328</v>
      </c>
      <c r="O298" s="42" t="s">
        <v>1329</v>
      </c>
      <c r="P298" s="42" t="s">
        <v>1239</v>
      </c>
      <c r="Q298" s="42"/>
      <c r="R298" s="42" t="s">
        <v>99</v>
      </c>
      <c r="S298" s="45">
        <v>45306</v>
      </c>
      <c r="T298" s="45">
        <v>45656</v>
      </c>
      <c r="U298" s="45" t="s">
        <v>512</v>
      </c>
      <c r="V298" s="52"/>
      <c r="W298" s="52"/>
      <c r="X298" s="81">
        <v>0.7</v>
      </c>
      <c r="Y298" s="42" t="s">
        <v>423</v>
      </c>
      <c r="Z298" s="42" t="s">
        <v>355</v>
      </c>
      <c r="AA298" s="42" t="s">
        <v>199</v>
      </c>
      <c r="AB298" s="42" t="s">
        <v>199</v>
      </c>
      <c r="AC298" s="58" t="s">
        <v>199</v>
      </c>
      <c r="AD298" s="42" t="s">
        <v>417</v>
      </c>
      <c r="AE298" s="42" t="s">
        <v>199</v>
      </c>
      <c r="AF298" s="42" t="s">
        <v>199</v>
      </c>
      <c r="AG298" s="42" t="s">
        <v>199</v>
      </c>
      <c r="AH298" s="42" t="s">
        <v>199</v>
      </c>
      <c r="AI298" s="42" t="s">
        <v>199</v>
      </c>
      <c r="AJ298" s="42" t="s">
        <v>199</v>
      </c>
      <c r="AK298" s="42" t="s">
        <v>199</v>
      </c>
      <c r="AL298" s="42" t="s">
        <v>497</v>
      </c>
    </row>
    <row r="299" spans="2:38" s="212" customFormat="1" ht="185.25" hidden="1" x14ac:dyDescent="0.2">
      <c r="B299" s="42" t="s">
        <v>453</v>
      </c>
      <c r="C299" s="43" t="s">
        <v>850</v>
      </c>
      <c r="D299" s="42" t="s">
        <v>1235</v>
      </c>
      <c r="E299" s="42" t="s">
        <v>1236</v>
      </c>
      <c r="F299" s="42" t="s">
        <v>1330</v>
      </c>
      <c r="G299" s="42"/>
      <c r="H299" s="42" t="s">
        <v>1122</v>
      </c>
      <c r="I299" s="42" t="s">
        <v>855</v>
      </c>
      <c r="J299" s="42" t="s">
        <v>199</v>
      </c>
      <c r="K299" s="42" t="s">
        <v>199</v>
      </c>
      <c r="L299" s="42" t="s">
        <v>199</v>
      </c>
      <c r="M299" s="42" t="s">
        <v>1331</v>
      </c>
      <c r="N299" s="42" t="s">
        <v>1332</v>
      </c>
      <c r="O299" s="42" t="s">
        <v>1330</v>
      </c>
      <c r="P299" s="42" t="s">
        <v>1239</v>
      </c>
      <c r="Q299" s="42"/>
      <c r="R299" s="42" t="s">
        <v>99</v>
      </c>
      <c r="S299" s="45">
        <v>45306</v>
      </c>
      <c r="T299" s="45">
        <v>45380</v>
      </c>
      <c r="U299" s="45" t="s">
        <v>512</v>
      </c>
      <c r="V299" s="52"/>
      <c r="W299" s="52"/>
      <c r="X299" s="81">
        <v>0.3</v>
      </c>
      <c r="Y299" s="42" t="s">
        <v>355</v>
      </c>
      <c r="Z299" s="42" t="s">
        <v>207</v>
      </c>
      <c r="AA299" s="42" t="s">
        <v>199</v>
      </c>
      <c r="AB299" s="42" t="s">
        <v>199</v>
      </c>
      <c r="AC299" s="58" t="s">
        <v>199</v>
      </c>
      <c r="AD299" s="42" t="s">
        <v>417</v>
      </c>
      <c r="AE299" s="42" t="s">
        <v>487</v>
      </c>
      <c r="AF299" s="42" t="s">
        <v>199</v>
      </c>
      <c r="AG299" s="42" t="s">
        <v>199</v>
      </c>
      <c r="AH299" s="42" t="s">
        <v>199</v>
      </c>
      <c r="AI299" s="42" t="s">
        <v>199</v>
      </c>
      <c r="AJ299" s="42" t="s">
        <v>199</v>
      </c>
      <c r="AK299" s="42" t="s">
        <v>199</v>
      </c>
      <c r="AL299" s="42" t="s">
        <v>497</v>
      </c>
    </row>
    <row r="300" spans="2:38" s="212" customFormat="1" ht="185.25" hidden="1" x14ac:dyDescent="0.2">
      <c r="B300" s="42" t="s">
        <v>453</v>
      </c>
      <c r="C300" s="43" t="s">
        <v>850</v>
      </c>
      <c r="D300" s="42" t="s">
        <v>1235</v>
      </c>
      <c r="E300" s="42" t="s">
        <v>1236</v>
      </c>
      <c r="F300" s="42" t="s">
        <v>1330</v>
      </c>
      <c r="G300" s="42"/>
      <c r="H300" s="42" t="s">
        <v>1122</v>
      </c>
      <c r="I300" s="42" t="s">
        <v>855</v>
      </c>
      <c r="J300" s="42" t="s">
        <v>199</v>
      </c>
      <c r="K300" s="42" t="s">
        <v>199</v>
      </c>
      <c r="L300" s="42" t="s">
        <v>199</v>
      </c>
      <c r="M300" s="42" t="s">
        <v>1333</v>
      </c>
      <c r="N300" s="42" t="s">
        <v>1334</v>
      </c>
      <c r="O300" s="42" t="s">
        <v>1329</v>
      </c>
      <c r="P300" s="42" t="s">
        <v>1239</v>
      </c>
      <c r="Q300" s="42"/>
      <c r="R300" s="42" t="s">
        <v>99</v>
      </c>
      <c r="S300" s="45">
        <v>45383</v>
      </c>
      <c r="T300" s="45">
        <v>45641</v>
      </c>
      <c r="U300" s="45" t="s">
        <v>99</v>
      </c>
      <c r="V300" s="52"/>
      <c r="W300" s="52"/>
      <c r="X300" s="81">
        <v>0.7</v>
      </c>
      <c r="Y300" s="42" t="s">
        <v>355</v>
      </c>
      <c r="Z300" s="42" t="s">
        <v>423</v>
      </c>
      <c r="AA300" s="42" t="s">
        <v>199</v>
      </c>
      <c r="AB300" s="42" t="s">
        <v>199</v>
      </c>
      <c r="AC300" s="58" t="s">
        <v>199</v>
      </c>
      <c r="AD300" s="42" t="s">
        <v>417</v>
      </c>
      <c r="AE300" s="42" t="s">
        <v>199</v>
      </c>
      <c r="AF300" s="42" t="s">
        <v>199</v>
      </c>
      <c r="AG300" s="42" t="s">
        <v>199</v>
      </c>
      <c r="AH300" s="42" t="s">
        <v>199</v>
      </c>
      <c r="AI300" s="42" t="s">
        <v>199</v>
      </c>
      <c r="AJ300" s="42" t="s">
        <v>199</v>
      </c>
      <c r="AK300" s="42" t="s">
        <v>199</v>
      </c>
      <c r="AL300" s="42" t="s">
        <v>497</v>
      </c>
    </row>
    <row r="301" spans="2:38" s="212" customFormat="1" ht="185.25" hidden="1" x14ac:dyDescent="0.2">
      <c r="B301" s="42" t="s">
        <v>453</v>
      </c>
      <c r="C301" s="43" t="s">
        <v>850</v>
      </c>
      <c r="D301" s="42" t="s">
        <v>1235</v>
      </c>
      <c r="E301" s="42" t="s">
        <v>1236</v>
      </c>
      <c r="F301" s="42" t="s">
        <v>1335</v>
      </c>
      <c r="G301" s="42"/>
      <c r="H301" s="42" t="s">
        <v>1122</v>
      </c>
      <c r="I301" s="42" t="s">
        <v>855</v>
      </c>
      <c r="J301" s="42" t="s">
        <v>199</v>
      </c>
      <c r="K301" s="42" t="s">
        <v>199</v>
      </c>
      <c r="L301" s="42" t="s">
        <v>199</v>
      </c>
      <c r="M301" s="42" t="s">
        <v>1336</v>
      </c>
      <c r="N301" s="42" t="s">
        <v>1337</v>
      </c>
      <c r="O301" s="42" t="s">
        <v>1338</v>
      </c>
      <c r="P301" s="42" t="s">
        <v>1239</v>
      </c>
      <c r="Q301" s="42" t="s">
        <v>1322</v>
      </c>
      <c r="R301" s="42" t="s">
        <v>1519</v>
      </c>
      <c r="S301" s="45">
        <v>45306</v>
      </c>
      <c r="T301" s="45">
        <v>45380</v>
      </c>
      <c r="U301" s="45" t="s">
        <v>512</v>
      </c>
      <c r="V301" s="52"/>
      <c r="W301" s="52"/>
      <c r="X301" s="81">
        <v>1</v>
      </c>
      <c r="Y301" s="42" t="s">
        <v>355</v>
      </c>
      <c r="Z301" s="42" t="s">
        <v>199</v>
      </c>
      <c r="AA301" s="42" t="s">
        <v>199</v>
      </c>
      <c r="AB301" s="42" t="s">
        <v>199</v>
      </c>
      <c r="AC301" s="42" t="s">
        <v>199</v>
      </c>
      <c r="AD301" s="42" t="s">
        <v>417</v>
      </c>
      <c r="AE301" s="42" t="s">
        <v>199</v>
      </c>
      <c r="AF301" s="42" t="s">
        <v>199</v>
      </c>
      <c r="AG301" s="42" t="s">
        <v>199</v>
      </c>
      <c r="AH301" s="42" t="s">
        <v>199</v>
      </c>
      <c r="AI301" s="42" t="s">
        <v>199</v>
      </c>
      <c r="AJ301" s="42" t="s">
        <v>199</v>
      </c>
      <c r="AK301" s="42" t="s">
        <v>199</v>
      </c>
      <c r="AL301" s="42" t="s">
        <v>497</v>
      </c>
    </row>
    <row r="302" spans="2:38" s="212" customFormat="1" ht="171" hidden="1" x14ac:dyDescent="0.2">
      <c r="B302" s="42" t="s">
        <v>453</v>
      </c>
      <c r="C302" s="43" t="s">
        <v>850</v>
      </c>
      <c r="D302" s="42" t="s">
        <v>1235</v>
      </c>
      <c r="E302" s="42" t="s">
        <v>1236</v>
      </c>
      <c r="F302" s="42" t="s">
        <v>1339</v>
      </c>
      <c r="G302" s="42"/>
      <c r="H302" s="42" t="s">
        <v>1122</v>
      </c>
      <c r="I302" s="42" t="s">
        <v>199</v>
      </c>
      <c r="J302" s="42" t="s">
        <v>199</v>
      </c>
      <c r="K302" s="42" t="s">
        <v>199</v>
      </c>
      <c r="L302" s="42" t="s">
        <v>199</v>
      </c>
      <c r="M302" s="42" t="s">
        <v>1340</v>
      </c>
      <c r="N302" s="42" t="s">
        <v>1341</v>
      </c>
      <c r="O302" s="44" t="s">
        <v>1342</v>
      </c>
      <c r="P302" s="42" t="s">
        <v>1239</v>
      </c>
      <c r="Q302" s="42" t="s">
        <v>1343</v>
      </c>
      <c r="R302" s="42" t="s">
        <v>99</v>
      </c>
      <c r="S302" s="45">
        <v>45292</v>
      </c>
      <c r="T302" s="45">
        <v>45473</v>
      </c>
      <c r="U302" s="45" t="s">
        <v>512</v>
      </c>
      <c r="V302" s="26">
        <v>0</v>
      </c>
      <c r="W302" s="42">
        <v>0</v>
      </c>
      <c r="X302" s="42"/>
      <c r="Y302" s="42" t="s">
        <v>355</v>
      </c>
      <c r="Z302" s="42" t="s">
        <v>476</v>
      </c>
      <c r="AA302" s="42" t="s">
        <v>199</v>
      </c>
      <c r="AB302" s="42" t="s">
        <v>199</v>
      </c>
      <c r="AC302" s="42" t="s">
        <v>199</v>
      </c>
      <c r="AD302" s="42" t="s">
        <v>487</v>
      </c>
      <c r="AE302" s="42" t="s">
        <v>513</v>
      </c>
      <c r="AF302" s="42" t="s">
        <v>357</v>
      </c>
      <c r="AG302" s="42" t="s">
        <v>199</v>
      </c>
      <c r="AH302" s="42" t="s">
        <v>199</v>
      </c>
      <c r="AI302" s="42" t="s">
        <v>199</v>
      </c>
      <c r="AJ302" s="42" t="s">
        <v>199</v>
      </c>
      <c r="AK302" s="42" t="s">
        <v>199</v>
      </c>
      <c r="AL302" s="42" t="s">
        <v>654</v>
      </c>
    </row>
    <row r="303" spans="2:38" s="212" customFormat="1" ht="171" hidden="1" x14ac:dyDescent="0.2">
      <c r="B303" s="42" t="s">
        <v>453</v>
      </c>
      <c r="C303" s="43" t="s">
        <v>850</v>
      </c>
      <c r="D303" s="42" t="s">
        <v>1235</v>
      </c>
      <c r="E303" s="42" t="s">
        <v>1236</v>
      </c>
      <c r="F303" s="42" t="s">
        <v>1339</v>
      </c>
      <c r="G303" s="42"/>
      <c r="H303" s="42" t="s">
        <v>1122</v>
      </c>
      <c r="I303" s="42" t="s">
        <v>199</v>
      </c>
      <c r="J303" s="42" t="s">
        <v>199</v>
      </c>
      <c r="K303" s="42" t="s">
        <v>199</v>
      </c>
      <c r="L303" s="42" t="s">
        <v>199</v>
      </c>
      <c r="M303" s="42" t="s">
        <v>1344</v>
      </c>
      <c r="N303" s="42" t="s">
        <v>1345</v>
      </c>
      <c r="O303" s="42" t="s">
        <v>1346</v>
      </c>
      <c r="P303" s="42" t="s">
        <v>1239</v>
      </c>
      <c r="Q303" s="42"/>
      <c r="R303" s="42" t="s">
        <v>99</v>
      </c>
      <c r="S303" s="45">
        <v>45292</v>
      </c>
      <c r="T303" s="45">
        <v>45565</v>
      </c>
      <c r="U303" s="45" t="s">
        <v>99</v>
      </c>
      <c r="V303" s="26">
        <v>0</v>
      </c>
      <c r="W303" s="42">
        <v>0</v>
      </c>
      <c r="X303" s="44"/>
      <c r="Y303" s="42" t="s">
        <v>355</v>
      </c>
      <c r="Z303" s="42" t="s">
        <v>199</v>
      </c>
      <c r="AA303" s="42" t="s">
        <v>199</v>
      </c>
      <c r="AB303" s="42" t="s">
        <v>199</v>
      </c>
      <c r="AC303" s="76" t="s">
        <v>199</v>
      </c>
      <c r="AD303" s="42" t="s">
        <v>357</v>
      </c>
      <c r="AE303" s="42" t="s">
        <v>487</v>
      </c>
      <c r="AF303" s="42" t="s">
        <v>199</v>
      </c>
      <c r="AG303" s="88" t="s">
        <v>199</v>
      </c>
      <c r="AH303" s="88" t="s">
        <v>199</v>
      </c>
      <c r="AI303" s="76" t="s">
        <v>199</v>
      </c>
      <c r="AJ303" s="42" t="s">
        <v>199</v>
      </c>
      <c r="AK303" s="42" t="s">
        <v>199</v>
      </c>
      <c r="AL303" s="42" t="s">
        <v>497</v>
      </c>
    </row>
    <row r="304" spans="2:38" s="212" customFormat="1" ht="171" hidden="1" x14ac:dyDescent="0.2">
      <c r="B304" s="42" t="s">
        <v>453</v>
      </c>
      <c r="C304" s="42" t="s">
        <v>850</v>
      </c>
      <c r="D304" s="42" t="s">
        <v>1235</v>
      </c>
      <c r="E304" s="42" t="s">
        <v>1236</v>
      </c>
      <c r="F304" s="42" t="s">
        <v>1339</v>
      </c>
      <c r="G304" s="42"/>
      <c r="H304" s="42" t="s">
        <v>1122</v>
      </c>
      <c r="I304" s="42" t="s">
        <v>199</v>
      </c>
      <c r="J304" s="42" t="s">
        <v>199</v>
      </c>
      <c r="K304" s="42" t="s">
        <v>199</v>
      </c>
      <c r="L304" s="42" t="s">
        <v>199</v>
      </c>
      <c r="M304" s="42" t="s">
        <v>1347</v>
      </c>
      <c r="N304" s="42" t="s">
        <v>1348</v>
      </c>
      <c r="O304" s="42" t="s">
        <v>1349</v>
      </c>
      <c r="P304" s="42" t="s">
        <v>1239</v>
      </c>
      <c r="Q304" s="42" t="s">
        <v>1350</v>
      </c>
      <c r="R304" s="42" t="s">
        <v>99</v>
      </c>
      <c r="S304" s="45">
        <v>45292</v>
      </c>
      <c r="T304" s="45">
        <v>45657</v>
      </c>
      <c r="U304" s="45" t="s">
        <v>281</v>
      </c>
      <c r="V304" s="26">
        <v>0</v>
      </c>
      <c r="W304" s="42">
        <v>0</v>
      </c>
      <c r="X304" s="44">
        <v>40</v>
      </c>
      <c r="Y304" s="42" t="s">
        <v>355</v>
      </c>
      <c r="Z304" s="42" t="s">
        <v>423</v>
      </c>
      <c r="AA304" s="42" t="s">
        <v>199</v>
      </c>
      <c r="AB304" s="42" t="s">
        <v>199</v>
      </c>
      <c r="AC304" s="76" t="s">
        <v>199</v>
      </c>
      <c r="AD304" s="42" t="s">
        <v>357</v>
      </c>
      <c r="AE304" s="42" t="s">
        <v>487</v>
      </c>
      <c r="AF304" s="42" t="s">
        <v>199</v>
      </c>
      <c r="AG304" s="88" t="s">
        <v>199</v>
      </c>
      <c r="AH304" s="88" t="s">
        <v>199</v>
      </c>
      <c r="AI304" s="76" t="s">
        <v>199</v>
      </c>
      <c r="AJ304" s="42" t="s">
        <v>199</v>
      </c>
      <c r="AK304" s="42" t="s">
        <v>199</v>
      </c>
      <c r="AL304" s="42" t="s">
        <v>497</v>
      </c>
    </row>
    <row r="305" spans="2:38" s="212" customFormat="1" ht="142.5" hidden="1" x14ac:dyDescent="0.2">
      <c r="B305" s="42" t="s">
        <v>193</v>
      </c>
      <c r="C305" s="43" t="s">
        <v>1351</v>
      </c>
      <c r="D305" s="42" t="s">
        <v>1352</v>
      </c>
      <c r="E305" s="226" t="s">
        <v>1353</v>
      </c>
      <c r="F305" s="226" t="s">
        <v>1354</v>
      </c>
      <c r="G305" s="226"/>
      <c r="H305" s="42" t="s">
        <v>1122</v>
      </c>
      <c r="I305" s="42" t="s">
        <v>1355</v>
      </c>
      <c r="J305" s="42" t="s">
        <v>199</v>
      </c>
      <c r="K305" s="42" t="s">
        <v>199</v>
      </c>
      <c r="L305" s="42" t="s">
        <v>199</v>
      </c>
      <c r="M305" s="227" t="s">
        <v>1356</v>
      </c>
      <c r="N305" s="42" t="s">
        <v>1357</v>
      </c>
      <c r="O305" s="44" t="s">
        <v>1358</v>
      </c>
      <c r="P305" s="42" t="s">
        <v>1343</v>
      </c>
      <c r="Q305" s="42" t="s">
        <v>1359</v>
      </c>
      <c r="R305" s="59" t="s">
        <v>99</v>
      </c>
      <c r="S305" s="45">
        <v>45301</v>
      </c>
      <c r="T305" s="45">
        <v>45332</v>
      </c>
      <c r="U305" s="45" t="s">
        <v>0</v>
      </c>
      <c r="V305" s="28"/>
      <c r="W305" s="42"/>
      <c r="X305" s="57">
        <v>0.2</v>
      </c>
      <c r="Y305" s="42" t="s">
        <v>247</v>
      </c>
      <c r="Z305" s="42" t="s">
        <v>199</v>
      </c>
      <c r="AA305" s="42" t="s">
        <v>199</v>
      </c>
      <c r="AB305" s="42" t="s">
        <v>199</v>
      </c>
      <c r="AC305" s="42" t="s">
        <v>199</v>
      </c>
      <c r="AD305" s="42" t="s">
        <v>417</v>
      </c>
      <c r="AE305" s="42" t="s">
        <v>248</v>
      </c>
      <c r="AF305" s="42" t="s">
        <v>487</v>
      </c>
      <c r="AG305" s="42" t="s">
        <v>199</v>
      </c>
      <c r="AH305" s="42" t="s">
        <v>199</v>
      </c>
      <c r="AI305" s="42" t="s">
        <v>199</v>
      </c>
      <c r="AJ305" s="42" t="s">
        <v>199</v>
      </c>
      <c r="AK305" s="42" t="s">
        <v>199</v>
      </c>
      <c r="AL305" s="42" t="s">
        <v>497</v>
      </c>
    </row>
    <row r="306" spans="2:38" s="212" customFormat="1" ht="142.5" hidden="1" x14ac:dyDescent="0.2">
      <c r="B306" s="42" t="s">
        <v>193</v>
      </c>
      <c r="C306" s="43" t="s">
        <v>1351</v>
      </c>
      <c r="D306" s="42" t="s">
        <v>1352</v>
      </c>
      <c r="E306" s="226" t="s">
        <v>1353</v>
      </c>
      <c r="F306" s="226" t="s">
        <v>1354</v>
      </c>
      <c r="G306" s="226"/>
      <c r="H306" s="42" t="s">
        <v>1122</v>
      </c>
      <c r="I306" s="42" t="s">
        <v>1355</v>
      </c>
      <c r="J306" s="42" t="s">
        <v>199</v>
      </c>
      <c r="K306" s="42" t="s">
        <v>199</v>
      </c>
      <c r="L306" s="42" t="s">
        <v>199</v>
      </c>
      <c r="M306" s="227" t="s">
        <v>1360</v>
      </c>
      <c r="N306" s="42" t="s">
        <v>1361</v>
      </c>
      <c r="O306" s="44" t="s">
        <v>1362</v>
      </c>
      <c r="P306" s="42" t="s">
        <v>1239</v>
      </c>
      <c r="Q306" s="42" t="s">
        <v>1363</v>
      </c>
      <c r="R306" s="59" t="s">
        <v>99</v>
      </c>
      <c r="S306" s="45">
        <v>45352</v>
      </c>
      <c r="T306" s="45">
        <v>45442</v>
      </c>
      <c r="U306" s="45" t="s">
        <v>0</v>
      </c>
      <c r="V306" s="28"/>
      <c r="W306" s="42"/>
      <c r="X306" s="57">
        <v>0.8</v>
      </c>
      <c r="Y306" s="42" t="s">
        <v>247</v>
      </c>
      <c r="Z306" s="42" t="s">
        <v>199</v>
      </c>
      <c r="AA306" s="42" t="s">
        <v>199</v>
      </c>
      <c r="AB306" s="42" t="s">
        <v>199</v>
      </c>
      <c r="AC306" s="42" t="s">
        <v>199</v>
      </c>
      <c r="AD306" s="42" t="s">
        <v>417</v>
      </c>
      <c r="AE306" s="42" t="s">
        <v>248</v>
      </c>
      <c r="AF306" s="42" t="s">
        <v>487</v>
      </c>
      <c r="AG306" s="42" t="s">
        <v>199</v>
      </c>
      <c r="AH306" s="42" t="s">
        <v>199</v>
      </c>
      <c r="AI306" s="42" t="s">
        <v>199</v>
      </c>
      <c r="AJ306" s="42" t="s">
        <v>199</v>
      </c>
      <c r="AK306" s="42" t="s">
        <v>199</v>
      </c>
      <c r="AL306" s="42" t="s">
        <v>497</v>
      </c>
    </row>
    <row r="307" spans="2:38" s="212" customFormat="1" ht="142.5" hidden="1" x14ac:dyDescent="0.2">
      <c r="B307" s="42" t="s">
        <v>193</v>
      </c>
      <c r="C307" s="43" t="s">
        <v>1351</v>
      </c>
      <c r="D307" s="42" t="s">
        <v>1352</v>
      </c>
      <c r="E307" s="226" t="s">
        <v>1353</v>
      </c>
      <c r="F307" s="226" t="s">
        <v>1364</v>
      </c>
      <c r="G307" s="226"/>
      <c r="H307" s="42" t="s">
        <v>1122</v>
      </c>
      <c r="I307" s="42" t="s">
        <v>1355</v>
      </c>
      <c r="J307" s="42" t="s">
        <v>199</v>
      </c>
      <c r="K307" s="42" t="s">
        <v>199</v>
      </c>
      <c r="L307" s="42" t="s">
        <v>199</v>
      </c>
      <c r="M307" s="227" t="s">
        <v>1365</v>
      </c>
      <c r="N307" s="42" t="s">
        <v>1366</v>
      </c>
      <c r="O307" s="44" t="s">
        <v>1367</v>
      </c>
      <c r="P307" s="42" t="s">
        <v>1368</v>
      </c>
      <c r="Q307" s="42" t="s">
        <v>1369</v>
      </c>
      <c r="R307" s="42" t="s">
        <v>99</v>
      </c>
      <c r="S307" s="45">
        <v>45514</v>
      </c>
      <c r="T307" s="45">
        <v>45641</v>
      </c>
      <c r="U307" s="45" t="s">
        <v>512</v>
      </c>
      <c r="V307" s="28"/>
      <c r="W307" s="42"/>
      <c r="X307" s="57">
        <v>0.5</v>
      </c>
      <c r="Y307" s="42" t="s">
        <v>207</v>
      </c>
      <c r="Z307" s="42" t="s">
        <v>463</v>
      </c>
      <c r="AA307" s="42" t="s">
        <v>199</v>
      </c>
      <c r="AB307" s="42" t="s">
        <v>199</v>
      </c>
      <c r="AC307" s="58" t="s">
        <v>199</v>
      </c>
      <c r="AD307" s="42" t="s">
        <v>417</v>
      </c>
      <c r="AE307" s="42" t="s">
        <v>487</v>
      </c>
      <c r="AF307" s="42" t="s">
        <v>199</v>
      </c>
      <c r="AG307" s="42" t="s">
        <v>199</v>
      </c>
      <c r="AH307" s="42" t="s">
        <v>199</v>
      </c>
      <c r="AI307" s="42" t="s">
        <v>199</v>
      </c>
      <c r="AJ307" s="42" t="s">
        <v>199</v>
      </c>
      <c r="AK307" s="42" t="s">
        <v>199</v>
      </c>
      <c r="AL307" s="42" t="s">
        <v>497</v>
      </c>
    </row>
    <row r="308" spans="2:38" s="212" customFormat="1" ht="142.5" hidden="1" x14ac:dyDescent="0.2">
      <c r="B308" s="42" t="s">
        <v>193</v>
      </c>
      <c r="C308" s="43" t="s">
        <v>1351</v>
      </c>
      <c r="D308" s="42" t="s">
        <v>1352</v>
      </c>
      <c r="E308" s="226" t="s">
        <v>1353</v>
      </c>
      <c r="F308" s="226" t="s">
        <v>1364</v>
      </c>
      <c r="G308" s="226"/>
      <c r="H308" s="42" t="s">
        <v>1122</v>
      </c>
      <c r="I308" s="42" t="s">
        <v>1355</v>
      </c>
      <c r="J308" s="42" t="s">
        <v>199</v>
      </c>
      <c r="K308" s="42" t="s">
        <v>199</v>
      </c>
      <c r="L308" s="42" t="s">
        <v>199</v>
      </c>
      <c r="M308" s="211" t="s">
        <v>1370</v>
      </c>
      <c r="N308" s="42" t="s">
        <v>1366</v>
      </c>
      <c r="O308" s="44" t="s">
        <v>1371</v>
      </c>
      <c r="P308" s="42" t="s">
        <v>1343</v>
      </c>
      <c r="Q308" s="42" t="s">
        <v>1359</v>
      </c>
      <c r="R308" s="42" t="s">
        <v>99</v>
      </c>
      <c r="S308" s="45">
        <v>45611</v>
      </c>
      <c r="T308" s="45">
        <v>45641</v>
      </c>
      <c r="U308" s="45" t="s">
        <v>512</v>
      </c>
      <c r="V308" s="28"/>
      <c r="W308" s="42"/>
      <c r="X308" s="57">
        <v>0.5</v>
      </c>
      <c r="Y308" s="42" t="s">
        <v>207</v>
      </c>
      <c r="Z308" s="42" t="s">
        <v>463</v>
      </c>
      <c r="AA308" s="42" t="s">
        <v>199</v>
      </c>
      <c r="AB308" s="42" t="s">
        <v>199</v>
      </c>
      <c r="AC308" s="58" t="s">
        <v>199</v>
      </c>
      <c r="AD308" s="42" t="s">
        <v>417</v>
      </c>
      <c r="AE308" s="42" t="s">
        <v>487</v>
      </c>
      <c r="AF308" s="42" t="s">
        <v>199</v>
      </c>
      <c r="AG308" s="42" t="s">
        <v>199</v>
      </c>
      <c r="AH308" s="42" t="s">
        <v>199</v>
      </c>
      <c r="AI308" s="42" t="s">
        <v>199</v>
      </c>
      <c r="AJ308" s="42" t="s">
        <v>199</v>
      </c>
      <c r="AK308" s="42" t="s">
        <v>199</v>
      </c>
      <c r="AL308" s="42" t="s">
        <v>497</v>
      </c>
    </row>
    <row r="309" spans="2:38" s="212" customFormat="1" ht="142.5" hidden="1" x14ac:dyDescent="0.2">
      <c r="B309" s="42" t="s">
        <v>193</v>
      </c>
      <c r="C309" s="43" t="s">
        <v>1351</v>
      </c>
      <c r="D309" s="42" t="s">
        <v>1352</v>
      </c>
      <c r="E309" s="226" t="s">
        <v>1353</v>
      </c>
      <c r="F309" s="226" t="s">
        <v>1364</v>
      </c>
      <c r="G309" s="226"/>
      <c r="H309" s="42" t="s">
        <v>1122</v>
      </c>
      <c r="I309" s="42" t="s">
        <v>1355</v>
      </c>
      <c r="J309" s="42" t="s">
        <v>199</v>
      </c>
      <c r="K309" s="42" t="s">
        <v>199</v>
      </c>
      <c r="L309" s="42" t="s">
        <v>199</v>
      </c>
      <c r="M309" s="211" t="s">
        <v>1372</v>
      </c>
      <c r="N309" s="42" t="s">
        <v>1373</v>
      </c>
      <c r="O309" s="44" t="s">
        <v>1374</v>
      </c>
      <c r="P309" s="42" t="s">
        <v>1239</v>
      </c>
      <c r="Q309" s="42" t="s">
        <v>1363</v>
      </c>
      <c r="R309" s="42" t="s">
        <v>99</v>
      </c>
      <c r="S309" s="45">
        <v>45292</v>
      </c>
      <c r="T309" s="45">
        <v>45565</v>
      </c>
      <c r="U309" s="45" t="s">
        <v>99</v>
      </c>
      <c r="V309" s="26">
        <v>0</v>
      </c>
      <c r="W309" s="42">
        <v>0</v>
      </c>
      <c r="X309" s="42">
        <v>50</v>
      </c>
      <c r="Y309" s="42" t="s">
        <v>207</v>
      </c>
      <c r="Z309" s="42" t="s">
        <v>374</v>
      </c>
      <c r="AA309" s="42" t="s">
        <v>463</v>
      </c>
      <c r="AB309" s="42" t="s">
        <v>199</v>
      </c>
      <c r="AC309" s="58" t="s">
        <v>199</v>
      </c>
      <c r="AD309" s="42" t="s">
        <v>487</v>
      </c>
      <c r="AE309" s="42" t="s">
        <v>199</v>
      </c>
      <c r="AF309" s="42" t="s">
        <v>199</v>
      </c>
      <c r="AG309" s="42" t="s">
        <v>199</v>
      </c>
      <c r="AH309" s="42" t="s">
        <v>199</v>
      </c>
      <c r="AI309" s="42" t="s">
        <v>199</v>
      </c>
      <c r="AJ309" s="42" t="s">
        <v>199</v>
      </c>
      <c r="AK309" s="42" t="s">
        <v>199</v>
      </c>
      <c r="AL309" s="42" t="s">
        <v>497</v>
      </c>
    </row>
    <row r="310" spans="2:38" s="212" customFormat="1" ht="142.5" hidden="1" x14ac:dyDescent="0.2">
      <c r="B310" s="42" t="s">
        <v>193</v>
      </c>
      <c r="C310" s="43" t="s">
        <v>1351</v>
      </c>
      <c r="D310" s="42" t="s">
        <v>1352</v>
      </c>
      <c r="E310" s="226" t="s">
        <v>1353</v>
      </c>
      <c r="F310" s="226" t="s">
        <v>1364</v>
      </c>
      <c r="G310" s="226"/>
      <c r="H310" s="42" t="s">
        <v>1122</v>
      </c>
      <c r="I310" s="42" t="s">
        <v>1355</v>
      </c>
      <c r="J310" s="42" t="s">
        <v>199</v>
      </c>
      <c r="K310" s="42" t="s">
        <v>199</v>
      </c>
      <c r="L310" s="42" t="s">
        <v>199</v>
      </c>
      <c r="M310" s="211" t="s">
        <v>800</v>
      </c>
      <c r="N310" s="42" t="s">
        <v>800</v>
      </c>
      <c r="O310" s="44" t="s">
        <v>490</v>
      </c>
      <c r="P310" s="42" t="s">
        <v>1239</v>
      </c>
      <c r="Q310" s="42" t="s">
        <v>1363</v>
      </c>
      <c r="R310" s="42" t="s">
        <v>99</v>
      </c>
      <c r="S310" s="45">
        <v>45292</v>
      </c>
      <c r="T310" s="45">
        <v>45565</v>
      </c>
      <c r="U310" s="45" t="s">
        <v>99</v>
      </c>
      <c r="V310" s="26">
        <v>0</v>
      </c>
      <c r="W310" s="42">
        <v>0</v>
      </c>
      <c r="X310" s="42">
        <v>50</v>
      </c>
      <c r="Y310" s="42" t="s">
        <v>207</v>
      </c>
      <c r="Z310" s="42" t="s">
        <v>374</v>
      </c>
      <c r="AA310" s="42" t="s">
        <v>463</v>
      </c>
      <c r="AB310" s="42" t="s">
        <v>1375</v>
      </c>
      <c r="AC310" s="58" t="s">
        <v>199</v>
      </c>
      <c r="AD310" s="42" t="s">
        <v>487</v>
      </c>
      <c r="AE310" s="42" t="s">
        <v>199</v>
      </c>
      <c r="AF310" s="42" t="s">
        <v>199</v>
      </c>
      <c r="AG310" s="42" t="s">
        <v>199</v>
      </c>
      <c r="AH310" s="42" t="s">
        <v>199</v>
      </c>
      <c r="AI310" s="42" t="s">
        <v>199</v>
      </c>
      <c r="AJ310" s="42" t="s">
        <v>199</v>
      </c>
      <c r="AK310" s="42" t="s">
        <v>199</v>
      </c>
      <c r="AL310" s="42" t="s">
        <v>497</v>
      </c>
    </row>
    <row r="311" spans="2:38" s="212" customFormat="1" ht="142.5" hidden="1" x14ac:dyDescent="0.2">
      <c r="B311" s="42" t="s">
        <v>193</v>
      </c>
      <c r="C311" s="43" t="s">
        <v>1351</v>
      </c>
      <c r="D311" s="42" t="s">
        <v>1376</v>
      </c>
      <c r="E311" s="42" t="s">
        <v>1377</v>
      </c>
      <c r="F311" s="42" t="s">
        <v>1378</v>
      </c>
      <c r="G311" s="42"/>
      <c r="H311" s="42" t="s">
        <v>1122</v>
      </c>
      <c r="I311" s="42" t="s">
        <v>1355</v>
      </c>
      <c r="J311" s="42" t="s">
        <v>199</v>
      </c>
      <c r="K311" s="42" t="s">
        <v>199</v>
      </c>
      <c r="L311" s="42" t="s">
        <v>199</v>
      </c>
      <c r="M311" s="42" t="s">
        <v>1379</v>
      </c>
      <c r="N311" s="42" t="s">
        <v>1380</v>
      </c>
      <c r="O311" s="42" t="s">
        <v>1381</v>
      </c>
      <c r="P311" s="42" t="s">
        <v>1239</v>
      </c>
      <c r="Q311" s="42" t="s">
        <v>1363</v>
      </c>
      <c r="R311" s="42" t="s">
        <v>99</v>
      </c>
      <c r="S311" s="45">
        <v>45505</v>
      </c>
      <c r="T311" s="45">
        <v>45611</v>
      </c>
      <c r="U311" s="45" t="s">
        <v>512</v>
      </c>
      <c r="V311" s="28"/>
      <c r="W311" s="42"/>
      <c r="X311" s="65">
        <v>1</v>
      </c>
      <c r="Y311" s="42" t="s">
        <v>476</v>
      </c>
      <c r="Z311" s="42" t="s">
        <v>199</v>
      </c>
      <c r="AA311" s="42" t="s">
        <v>199</v>
      </c>
      <c r="AB311" s="42" t="s">
        <v>199</v>
      </c>
      <c r="AC311" s="42" t="s">
        <v>199</v>
      </c>
      <c r="AD311" s="42" t="s">
        <v>417</v>
      </c>
      <c r="AE311" s="42" t="s">
        <v>199</v>
      </c>
      <c r="AF311" s="42" t="s">
        <v>199</v>
      </c>
      <c r="AG311" s="42" t="s">
        <v>199</v>
      </c>
      <c r="AH311" s="42" t="s">
        <v>199</v>
      </c>
      <c r="AI311" s="42" t="s">
        <v>199</v>
      </c>
      <c r="AJ311" s="42" t="s">
        <v>199</v>
      </c>
      <c r="AK311" s="42" t="s">
        <v>199</v>
      </c>
      <c r="AL311" s="42" t="s">
        <v>610</v>
      </c>
    </row>
    <row r="312" spans="2:38" s="212" customFormat="1" ht="142.5" hidden="1" x14ac:dyDescent="0.2">
      <c r="B312" s="42" t="s">
        <v>193</v>
      </c>
      <c r="C312" s="43" t="s">
        <v>1351</v>
      </c>
      <c r="D312" s="42" t="s">
        <v>1382</v>
      </c>
      <c r="E312" s="228" t="s">
        <v>1383</v>
      </c>
      <c r="F312" s="228" t="s">
        <v>1384</v>
      </c>
      <c r="G312" s="228"/>
      <c r="H312" s="42" t="s">
        <v>1122</v>
      </c>
      <c r="I312" s="42" t="s">
        <v>1355</v>
      </c>
      <c r="J312" s="42" t="s">
        <v>199</v>
      </c>
      <c r="K312" s="42" t="s">
        <v>199</v>
      </c>
      <c r="L312" s="42" t="s">
        <v>199</v>
      </c>
      <c r="M312" s="228" t="s">
        <v>1385</v>
      </c>
      <c r="N312" s="42" t="s">
        <v>1386</v>
      </c>
      <c r="O312" s="42" t="s">
        <v>1387</v>
      </c>
      <c r="P312" s="42" t="s">
        <v>1343</v>
      </c>
      <c r="Q312" s="42" t="s">
        <v>1359</v>
      </c>
      <c r="R312" s="42" t="s">
        <v>99</v>
      </c>
      <c r="S312" s="45">
        <v>45301</v>
      </c>
      <c r="T312" s="45">
        <v>45381</v>
      </c>
      <c r="U312" s="45" t="s">
        <v>512</v>
      </c>
      <c r="V312" s="75"/>
      <c r="W312" s="42"/>
      <c r="X312" s="46">
        <v>1</v>
      </c>
      <c r="Y312" s="42" t="s">
        <v>207</v>
      </c>
      <c r="Z312" s="42" t="s">
        <v>199</v>
      </c>
      <c r="AA312" s="42" t="s">
        <v>199</v>
      </c>
      <c r="AB312" s="42" t="s">
        <v>199</v>
      </c>
      <c r="AC312" s="42" t="s">
        <v>199</v>
      </c>
      <c r="AD312" s="42" t="s">
        <v>417</v>
      </c>
      <c r="AE312" s="42" t="s">
        <v>487</v>
      </c>
      <c r="AF312" s="42" t="s">
        <v>199</v>
      </c>
      <c r="AG312" s="42" t="s">
        <v>199</v>
      </c>
      <c r="AH312" s="42" t="s">
        <v>199</v>
      </c>
      <c r="AI312" s="42" t="s">
        <v>199</v>
      </c>
      <c r="AJ312" s="42" t="s">
        <v>199</v>
      </c>
      <c r="AK312" s="42" t="s">
        <v>199</v>
      </c>
      <c r="AL312" s="42" t="s">
        <v>497</v>
      </c>
    </row>
    <row r="313" spans="2:38" s="212" customFormat="1" ht="142.5" hidden="1" x14ac:dyDescent="0.2">
      <c r="B313" s="42" t="s">
        <v>193</v>
      </c>
      <c r="C313" s="43" t="s">
        <v>1351</v>
      </c>
      <c r="D313" s="42" t="s">
        <v>1382</v>
      </c>
      <c r="E313" s="228" t="s">
        <v>1383</v>
      </c>
      <c r="F313" s="228" t="s">
        <v>1388</v>
      </c>
      <c r="G313" s="228"/>
      <c r="H313" s="42" t="s">
        <v>1122</v>
      </c>
      <c r="I313" s="42" t="s">
        <v>1355</v>
      </c>
      <c r="J313" s="42" t="s">
        <v>199</v>
      </c>
      <c r="K313" s="42" t="s">
        <v>199</v>
      </c>
      <c r="L313" s="42" t="s">
        <v>199</v>
      </c>
      <c r="M313" s="228" t="s">
        <v>1389</v>
      </c>
      <c r="N313" s="42" t="s">
        <v>1390</v>
      </c>
      <c r="O313" s="42" t="s">
        <v>1391</v>
      </c>
      <c r="P313" s="42" t="s">
        <v>1239</v>
      </c>
      <c r="Q313" s="42" t="s">
        <v>1363</v>
      </c>
      <c r="R313" s="42" t="s">
        <v>99</v>
      </c>
      <c r="S313" s="52">
        <v>45301</v>
      </c>
      <c r="T313" s="45">
        <v>45381</v>
      </c>
      <c r="U313" s="45" t="s">
        <v>512</v>
      </c>
      <c r="V313" s="26"/>
      <c r="W313" s="42"/>
      <c r="X313" s="57">
        <v>1</v>
      </c>
      <c r="Y313" s="42" t="s">
        <v>207</v>
      </c>
      <c r="Z313" s="42" t="s">
        <v>199</v>
      </c>
      <c r="AA313" s="42" t="s">
        <v>199</v>
      </c>
      <c r="AB313" s="42" t="s">
        <v>199</v>
      </c>
      <c r="AC313" s="58" t="s">
        <v>199</v>
      </c>
      <c r="AD313" s="42" t="s">
        <v>417</v>
      </c>
      <c r="AE313" s="42" t="s">
        <v>487</v>
      </c>
      <c r="AF313" s="42" t="s">
        <v>199</v>
      </c>
      <c r="AG313" s="42" t="s">
        <v>199</v>
      </c>
      <c r="AH313" s="42" t="s">
        <v>199</v>
      </c>
      <c r="AI313" s="42" t="s">
        <v>199</v>
      </c>
      <c r="AJ313" s="42" t="s">
        <v>199</v>
      </c>
      <c r="AK313" s="42" t="s">
        <v>199</v>
      </c>
      <c r="AL313" s="42" t="s">
        <v>497</v>
      </c>
    </row>
    <row r="314" spans="2:38" s="212" customFormat="1" ht="142.5" hidden="1" x14ac:dyDescent="0.2">
      <c r="B314" s="42" t="s">
        <v>193</v>
      </c>
      <c r="C314" s="43" t="s">
        <v>1351</v>
      </c>
      <c r="D314" s="42" t="s">
        <v>1382</v>
      </c>
      <c r="E314" s="228" t="s">
        <v>1383</v>
      </c>
      <c r="F314" s="228" t="s">
        <v>1392</v>
      </c>
      <c r="G314" s="228"/>
      <c r="H314" s="42" t="s">
        <v>1122</v>
      </c>
      <c r="I314" s="42" t="s">
        <v>1355</v>
      </c>
      <c r="J314" s="42" t="s">
        <v>199</v>
      </c>
      <c r="K314" s="42" t="s">
        <v>199</v>
      </c>
      <c r="L314" s="42" t="s">
        <v>199</v>
      </c>
      <c r="M314" s="228" t="s">
        <v>1393</v>
      </c>
      <c r="N314" s="42" t="s">
        <v>1394</v>
      </c>
      <c r="O314" s="42" t="s">
        <v>1395</v>
      </c>
      <c r="P314" s="42" t="s">
        <v>1368</v>
      </c>
      <c r="Q314" s="42" t="s">
        <v>1369</v>
      </c>
      <c r="R314" s="42" t="s">
        <v>99</v>
      </c>
      <c r="S314" s="45">
        <v>45381</v>
      </c>
      <c r="T314" s="52">
        <v>45565</v>
      </c>
      <c r="U314" s="45" t="s">
        <v>512</v>
      </c>
      <c r="V314" s="26"/>
      <c r="W314" s="42"/>
      <c r="X314" s="57">
        <v>1</v>
      </c>
      <c r="Y314" s="42" t="s">
        <v>423</v>
      </c>
      <c r="Z314" s="42" t="s">
        <v>199</v>
      </c>
      <c r="AA314" s="42" t="s">
        <v>199</v>
      </c>
      <c r="AB314" s="42" t="s">
        <v>199</v>
      </c>
      <c r="AC314" s="42" t="s">
        <v>199</v>
      </c>
      <c r="AD314" s="42" t="s">
        <v>417</v>
      </c>
      <c r="AE314" s="42" t="s">
        <v>487</v>
      </c>
      <c r="AF314" s="42" t="s">
        <v>199</v>
      </c>
      <c r="AG314" s="42" t="s">
        <v>199</v>
      </c>
      <c r="AH314" s="42" t="s">
        <v>199</v>
      </c>
      <c r="AI314" s="42" t="s">
        <v>199</v>
      </c>
      <c r="AJ314" s="42" t="s">
        <v>199</v>
      </c>
      <c r="AK314" s="42" t="s">
        <v>199</v>
      </c>
      <c r="AL314" s="42" t="s">
        <v>497</v>
      </c>
    </row>
    <row r="315" spans="2:38" s="212" customFormat="1" ht="327.75" hidden="1" x14ac:dyDescent="0.2">
      <c r="B315" s="42" t="s">
        <v>516</v>
      </c>
      <c r="C315" s="43" t="s">
        <v>517</v>
      </c>
      <c r="D315" s="42" t="s">
        <v>1396</v>
      </c>
      <c r="E315" s="42" t="s">
        <v>1397</v>
      </c>
      <c r="F315" s="42" t="s">
        <v>1398</v>
      </c>
      <c r="G315" s="42"/>
      <c r="H315" s="42" t="s">
        <v>1399</v>
      </c>
      <c r="I315" s="42" t="s">
        <v>199</v>
      </c>
      <c r="J315" s="42" t="s">
        <v>199</v>
      </c>
      <c r="K315" s="42" t="s">
        <v>199</v>
      </c>
      <c r="L315" s="42" t="s">
        <v>199</v>
      </c>
      <c r="M315" s="42" t="s">
        <v>1400</v>
      </c>
      <c r="N315" s="42" t="s">
        <v>1401</v>
      </c>
      <c r="O315" s="44" t="s">
        <v>1402</v>
      </c>
      <c r="P315" s="42" t="s">
        <v>697</v>
      </c>
      <c r="Q315" s="42" t="s">
        <v>1403</v>
      </c>
      <c r="R315" s="42" t="s">
        <v>119</v>
      </c>
      <c r="S315" s="45">
        <v>45292</v>
      </c>
      <c r="T315" s="45">
        <v>45626</v>
      </c>
      <c r="U315" s="45" t="s">
        <v>281</v>
      </c>
      <c r="V315" s="26" t="s">
        <v>199</v>
      </c>
      <c r="W315" s="42" t="s">
        <v>199</v>
      </c>
      <c r="X315" s="57">
        <v>0.4</v>
      </c>
      <c r="Y315" s="42" t="s">
        <v>400</v>
      </c>
      <c r="Z315" s="42" t="s">
        <v>199</v>
      </c>
      <c r="AA315" s="42" t="s">
        <v>199</v>
      </c>
      <c r="AB315" s="42" t="s">
        <v>199</v>
      </c>
      <c r="AC315" s="42" t="s">
        <v>199</v>
      </c>
      <c r="AD315" s="42" t="s">
        <v>364</v>
      </c>
      <c r="AE315" s="42" t="s">
        <v>199</v>
      </c>
      <c r="AF315" s="42" t="s">
        <v>199</v>
      </c>
      <c r="AG315" s="42" t="s">
        <v>199</v>
      </c>
      <c r="AH315" s="42" t="s">
        <v>199</v>
      </c>
      <c r="AI315" s="42" t="s">
        <v>199</v>
      </c>
      <c r="AJ315" s="42" t="s">
        <v>402</v>
      </c>
      <c r="AK315" s="42" t="s">
        <v>403</v>
      </c>
      <c r="AL315" s="42" t="s">
        <v>1404</v>
      </c>
    </row>
    <row r="316" spans="2:38" s="212" customFormat="1" ht="199.5" hidden="1" x14ac:dyDescent="0.2">
      <c r="B316" s="42" t="s">
        <v>516</v>
      </c>
      <c r="C316" s="43" t="s">
        <v>517</v>
      </c>
      <c r="D316" s="42" t="s">
        <v>1396</v>
      </c>
      <c r="E316" s="42" t="s">
        <v>1397</v>
      </c>
      <c r="F316" s="42" t="s">
        <v>1398</v>
      </c>
      <c r="G316" s="42"/>
      <c r="H316" s="42" t="s">
        <v>1399</v>
      </c>
      <c r="I316" s="42" t="s">
        <v>199</v>
      </c>
      <c r="J316" s="42" t="s">
        <v>199</v>
      </c>
      <c r="K316" s="42" t="s">
        <v>199</v>
      </c>
      <c r="L316" s="42" t="s">
        <v>199</v>
      </c>
      <c r="M316" s="42" t="s">
        <v>1405</v>
      </c>
      <c r="N316" s="42" t="s">
        <v>1406</v>
      </c>
      <c r="O316" s="44" t="s">
        <v>1407</v>
      </c>
      <c r="P316" s="42" t="s">
        <v>697</v>
      </c>
      <c r="Q316" s="42" t="s">
        <v>1408</v>
      </c>
      <c r="R316" s="42" t="s">
        <v>119</v>
      </c>
      <c r="S316" s="45">
        <v>45292</v>
      </c>
      <c r="T316" s="45">
        <v>45626</v>
      </c>
      <c r="U316" s="45" t="s">
        <v>119</v>
      </c>
      <c r="V316" s="26" t="s">
        <v>199</v>
      </c>
      <c r="W316" s="42" t="s">
        <v>199</v>
      </c>
      <c r="X316" s="57">
        <v>0.3</v>
      </c>
      <c r="Y316" s="42" t="s">
        <v>1409</v>
      </c>
      <c r="Z316" s="42" t="s">
        <v>199</v>
      </c>
      <c r="AA316" s="42" t="s">
        <v>199</v>
      </c>
      <c r="AB316" s="42" t="s">
        <v>199</v>
      </c>
      <c r="AC316" s="42" t="s">
        <v>199</v>
      </c>
      <c r="AD316" s="42" t="s">
        <v>209</v>
      </c>
      <c r="AE316" s="42" t="s">
        <v>199</v>
      </c>
      <c r="AF316" s="42" t="s">
        <v>199</v>
      </c>
      <c r="AG316" s="42" t="s">
        <v>199</v>
      </c>
      <c r="AH316" s="42" t="s">
        <v>199</v>
      </c>
      <c r="AI316" s="42" t="s">
        <v>199</v>
      </c>
      <c r="AJ316" s="42" t="s">
        <v>199</v>
      </c>
      <c r="AK316" s="42" t="s">
        <v>199</v>
      </c>
      <c r="AL316" s="42" t="s">
        <v>1404</v>
      </c>
    </row>
    <row r="317" spans="2:38" s="212" customFormat="1" ht="199.5" hidden="1" x14ac:dyDescent="0.2">
      <c r="B317" s="42" t="s">
        <v>516</v>
      </c>
      <c r="C317" s="43" t="s">
        <v>517</v>
      </c>
      <c r="D317" s="42" t="s">
        <v>1396</v>
      </c>
      <c r="E317" s="42" t="s">
        <v>1397</v>
      </c>
      <c r="F317" s="42" t="s">
        <v>1398</v>
      </c>
      <c r="G317" s="42"/>
      <c r="H317" s="42" t="s">
        <v>1399</v>
      </c>
      <c r="I317" s="42" t="s">
        <v>199</v>
      </c>
      <c r="J317" s="42" t="s">
        <v>199</v>
      </c>
      <c r="K317" s="42" t="s">
        <v>199</v>
      </c>
      <c r="L317" s="42" t="s">
        <v>199</v>
      </c>
      <c r="M317" s="42" t="s">
        <v>1410</v>
      </c>
      <c r="N317" s="42" t="s">
        <v>1411</v>
      </c>
      <c r="O317" s="44" t="s">
        <v>1412</v>
      </c>
      <c r="P317" s="42" t="s">
        <v>697</v>
      </c>
      <c r="Q317" s="42" t="s">
        <v>1413</v>
      </c>
      <c r="R317" s="42" t="s">
        <v>119</v>
      </c>
      <c r="S317" s="45">
        <v>45292</v>
      </c>
      <c r="T317" s="45">
        <v>45626</v>
      </c>
      <c r="U317" s="45" t="s">
        <v>50</v>
      </c>
      <c r="V317" s="26" t="s">
        <v>199</v>
      </c>
      <c r="W317" s="42" t="s">
        <v>199</v>
      </c>
      <c r="X317" s="57">
        <v>0.3</v>
      </c>
      <c r="Y317" s="42" t="s">
        <v>1409</v>
      </c>
      <c r="Z317" s="42" t="s">
        <v>199</v>
      </c>
      <c r="AA317" s="42" t="s">
        <v>199</v>
      </c>
      <c r="AB317" s="42" t="s">
        <v>199</v>
      </c>
      <c r="AC317" s="42" t="s">
        <v>199</v>
      </c>
      <c r="AD317" s="42" t="s">
        <v>209</v>
      </c>
      <c r="AE317" s="42" t="s">
        <v>199</v>
      </c>
      <c r="AF317" s="42" t="s">
        <v>199</v>
      </c>
      <c r="AG317" s="42" t="s">
        <v>199</v>
      </c>
      <c r="AH317" s="42" t="s">
        <v>199</v>
      </c>
      <c r="AI317" s="42" t="s">
        <v>199</v>
      </c>
      <c r="AJ317" s="42" t="s">
        <v>199</v>
      </c>
      <c r="AK317" s="42" t="s">
        <v>199</v>
      </c>
      <c r="AL317" s="42" t="s">
        <v>1404</v>
      </c>
    </row>
    <row r="318" spans="2:38" s="212" customFormat="1" ht="199.5" hidden="1" x14ac:dyDescent="0.2">
      <c r="B318" s="42" t="s">
        <v>516</v>
      </c>
      <c r="C318" s="43" t="s">
        <v>517</v>
      </c>
      <c r="D318" s="42" t="s">
        <v>1414</v>
      </c>
      <c r="E318" s="42" t="s">
        <v>1415</v>
      </c>
      <c r="F318" s="42" t="s">
        <v>1416</v>
      </c>
      <c r="G318" s="42"/>
      <c r="H318" s="42" t="s">
        <v>281</v>
      </c>
      <c r="I318" s="42" t="s">
        <v>199</v>
      </c>
      <c r="J318" s="42" t="s">
        <v>199</v>
      </c>
      <c r="K318" s="42" t="s">
        <v>199</v>
      </c>
      <c r="L318" s="42" t="s">
        <v>199</v>
      </c>
      <c r="M318" s="42" t="s">
        <v>1417</v>
      </c>
      <c r="N318" s="42" t="s">
        <v>1418</v>
      </c>
      <c r="O318" s="44" t="s">
        <v>1419</v>
      </c>
      <c r="P318" s="42" t="s">
        <v>535</v>
      </c>
      <c r="Q318" s="42" t="s">
        <v>563</v>
      </c>
      <c r="R318" s="42" t="s">
        <v>537</v>
      </c>
      <c r="S318" s="45">
        <v>45323</v>
      </c>
      <c r="T318" s="45">
        <v>45383</v>
      </c>
      <c r="U318" s="45" t="s">
        <v>512</v>
      </c>
      <c r="V318" s="26"/>
      <c r="W318" s="42"/>
      <c r="X318" s="46">
        <v>0.15</v>
      </c>
      <c r="Y318" s="42" t="s">
        <v>476</v>
      </c>
      <c r="Z318" s="42" t="s">
        <v>199</v>
      </c>
      <c r="AA318" s="42" t="s">
        <v>199</v>
      </c>
      <c r="AB318" s="42" t="s">
        <v>199</v>
      </c>
      <c r="AC318" s="42" t="s">
        <v>199</v>
      </c>
      <c r="AD318" s="42" t="s">
        <v>209</v>
      </c>
      <c r="AE318" s="42" t="s">
        <v>199</v>
      </c>
      <c r="AF318" s="42" t="s">
        <v>199</v>
      </c>
      <c r="AG318" s="42" t="s">
        <v>199</v>
      </c>
      <c r="AH318" s="42" t="s">
        <v>199</v>
      </c>
      <c r="AI318" s="42" t="s">
        <v>199</v>
      </c>
      <c r="AJ318" s="42" t="s">
        <v>199</v>
      </c>
      <c r="AK318" s="42" t="s">
        <v>199</v>
      </c>
      <c r="AL318" s="42" t="s">
        <v>538</v>
      </c>
    </row>
    <row r="319" spans="2:38" s="212" customFormat="1" ht="199.5" hidden="1" x14ac:dyDescent="0.2">
      <c r="B319" s="42" t="s">
        <v>516</v>
      </c>
      <c r="C319" s="43" t="s">
        <v>517</v>
      </c>
      <c r="D319" s="42" t="s">
        <v>1414</v>
      </c>
      <c r="E319" s="42" t="s">
        <v>1415</v>
      </c>
      <c r="F319" s="42" t="s">
        <v>1416</v>
      </c>
      <c r="G319" s="42"/>
      <c r="H319" s="42" t="s">
        <v>281</v>
      </c>
      <c r="I319" s="42" t="s">
        <v>199</v>
      </c>
      <c r="J319" s="42" t="s">
        <v>199</v>
      </c>
      <c r="K319" s="42" t="s">
        <v>199</v>
      </c>
      <c r="L319" s="42" t="s">
        <v>199</v>
      </c>
      <c r="M319" s="42" t="s">
        <v>1420</v>
      </c>
      <c r="N319" s="42" t="s">
        <v>1420</v>
      </c>
      <c r="O319" s="44" t="s">
        <v>1421</v>
      </c>
      <c r="P319" s="42" t="s">
        <v>535</v>
      </c>
      <c r="Q319" s="42" t="s">
        <v>563</v>
      </c>
      <c r="R319" s="42" t="s">
        <v>537</v>
      </c>
      <c r="S319" s="45">
        <v>45383</v>
      </c>
      <c r="T319" s="45">
        <v>45413</v>
      </c>
      <c r="U319" s="45" t="s">
        <v>281</v>
      </c>
      <c r="V319" s="26"/>
      <c r="W319" s="42"/>
      <c r="X319" s="46">
        <v>0.35</v>
      </c>
      <c r="Y319" s="42" t="s">
        <v>207</v>
      </c>
      <c r="Z319" s="42" t="s">
        <v>199</v>
      </c>
      <c r="AA319" s="42" t="s">
        <v>199</v>
      </c>
      <c r="AB319" s="42" t="s">
        <v>199</v>
      </c>
      <c r="AC319" s="42" t="s">
        <v>199</v>
      </c>
      <c r="AD319" s="42" t="s">
        <v>209</v>
      </c>
      <c r="AE319" s="42" t="s">
        <v>199</v>
      </c>
      <c r="AF319" s="42" t="s">
        <v>199</v>
      </c>
      <c r="AG319" s="42" t="s">
        <v>199</v>
      </c>
      <c r="AH319" s="42" t="s">
        <v>199</v>
      </c>
      <c r="AI319" s="42" t="s">
        <v>199</v>
      </c>
      <c r="AJ319" s="42" t="s">
        <v>199</v>
      </c>
      <c r="AK319" s="42" t="s">
        <v>199</v>
      </c>
      <c r="AL319" s="42" t="s">
        <v>538</v>
      </c>
    </row>
    <row r="320" spans="2:38" s="212" customFormat="1" ht="199.5" hidden="1" x14ac:dyDescent="0.2">
      <c r="B320" s="42" t="s">
        <v>516</v>
      </c>
      <c r="C320" s="43" t="s">
        <v>517</v>
      </c>
      <c r="D320" s="42" t="s">
        <v>1414</v>
      </c>
      <c r="E320" s="42" t="s">
        <v>1415</v>
      </c>
      <c r="F320" s="42" t="s">
        <v>1416</v>
      </c>
      <c r="G320" s="42"/>
      <c r="H320" s="42" t="s">
        <v>281</v>
      </c>
      <c r="I320" s="42" t="s">
        <v>199</v>
      </c>
      <c r="J320" s="42" t="s">
        <v>199</v>
      </c>
      <c r="K320" s="42" t="s">
        <v>199</v>
      </c>
      <c r="L320" s="42" t="s">
        <v>199</v>
      </c>
      <c r="M320" s="42" t="s">
        <v>1422</v>
      </c>
      <c r="N320" s="42" t="s">
        <v>1422</v>
      </c>
      <c r="O320" s="44" t="s">
        <v>1423</v>
      </c>
      <c r="P320" s="42" t="s">
        <v>535</v>
      </c>
      <c r="Q320" s="42" t="s">
        <v>563</v>
      </c>
      <c r="R320" s="42" t="s">
        <v>537</v>
      </c>
      <c r="S320" s="45">
        <v>45414</v>
      </c>
      <c r="T320" s="45">
        <v>45641</v>
      </c>
      <c r="U320" s="45" t="s">
        <v>512</v>
      </c>
      <c r="V320" s="26"/>
      <c r="W320" s="42"/>
      <c r="X320" s="46">
        <v>0.5</v>
      </c>
      <c r="Y320" s="42" t="s">
        <v>476</v>
      </c>
      <c r="Z320" s="42" t="s">
        <v>199</v>
      </c>
      <c r="AA320" s="42" t="s">
        <v>199</v>
      </c>
      <c r="AB320" s="42" t="s">
        <v>199</v>
      </c>
      <c r="AC320" s="42" t="s">
        <v>199</v>
      </c>
      <c r="AD320" s="42" t="s">
        <v>209</v>
      </c>
      <c r="AE320" s="42" t="s">
        <v>199</v>
      </c>
      <c r="AF320" s="42" t="s">
        <v>199</v>
      </c>
      <c r="AG320" s="42" t="s">
        <v>199</v>
      </c>
      <c r="AH320" s="42" t="s">
        <v>199</v>
      </c>
      <c r="AI320" s="42" t="s">
        <v>199</v>
      </c>
      <c r="AJ320" s="42" t="s">
        <v>199</v>
      </c>
      <c r="AK320" s="42" t="s">
        <v>199</v>
      </c>
      <c r="AL320" s="42" t="s">
        <v>538</v>
      </c>
    </row>
    <row r="321" spans="2:38" s="212" customFormat="1" ht="199.5" hidden="1" x14ac:dyDescent="0.2">
      <c r="B321" s="42" t="s">
        <v>516</v>
      </c>
      <c r="C321" s="43" t="s">
        <v>517</v>
      </c>
      <c r="D321" s="42" t="s">
        <v>1414</v>
      </c>
      <c r="E321" s="42" t="s">
        <v>1415</v>
      </c>
      <c r="F321" s="42" t="s">
        <v>1424</v>
      </c>
      <c r="G321" s="42"/>
      <c r="H321" s="42" t="s">
        <v>281</v>
      </c>
      <c r="I321" s="42" t="s">
        <v>199</v>
      </c>
      <c r="J321" s="42" t="s">
        <v>199</v>
      </c>
      <c r="K321" s="42" t="s">
        <v>199</v>
      </c>
      <c r="L321" s="42" t="s">
        <v>199</v>
      </c>
      <c r="M321" s="42" t="s">
        <v>1425</v>
      </c>
      <c r="N321" s="42" t="s">
        <v>1426</v>
      </c>
      <c r="O321" s="44" t="s">
        <v>1427</v>
      </c>
      <c r="P321" s="42" t="s">
        <v>535</v>
      </c>
      <c r="Q321" s="42" t="s">
        <v>536</v>
      </c>
      <c r="R321" s="42" t="s">
        <v>537</v>
      </c>
      <c r="S321" s="45">
        <v>45323</v>
      </c>
      <c r="T321" s="45">
        <v>45641</v>
      </c>
      <c r="U321" s="45" t="s">
        <v>512</v>
      </c>
      <c r="V321" s="26"/>
      <c r="W321" s="42"/>
      <c r="X321" s="46">
        <v>1</v>
      </c>
      <c r="Y321" s="42" t="s">
        <v>476</v>
      </c>
      <c r="Z321" s="42" t="s">
        <v>199</v>
      </c>
      <c r="AA321" s="42" t="s">
        <v>199</v>
      </c>
      <c r="AB321" s="42" t="s">
        <v>199</v>
      </c>
      <c r="AC321" s="42" t="s">
        <v>199</v>
      </c>
      <c r="AD321" s="42" t="s">
        <v>209</v>
      </c>
      <c r="AE321" s="42" t="s">
        <v>199</v>
      </c>
      <c r="AF321" s="42" t="s">
        <v>199</v>
      </c>
      <c r="AG321" s="42" t="s">
        <v>199</v>
      </c>
      <c r="AH321" s="42" t="s">
        <v>199</v>
      </c>
      <c r="AI321" s="42" t="s">
        <v>199</v>
      </c>
      <c r="AJ321" s="42" t="s">
        <v>199</v>
      </c>
      <c r="AK321" s="42" t="s">
        <v>199</v>
      </c>
      <c r="AL321" s="42" t="s">
        <v>1428</v>
      </c>
    </row>
    <row r="322" spans="2:38" s="212" customFormat="1" ht="199.5" hidden="1" x14ac:dyDescent="0.2">
      <c r="B322" s="42" t="s">
        <v>516</v>
      </c>
      <c r="C322" s="43" t="s">
        <v>517</v>
      </c>
      <c r="D322" s="42" t="s">
        <v>1414</v>
      </c>
      <c r="E322" s="42" t="s">
        <v>1415</v>
      </c>
      <c r="F322" s="42" t="s">
        <v>1429</v>
      </c>
      <c r="G322" s="42"/>
      <c r="H322" s="42" t="s">
        <v>281</v>
      </c>
      <c r="I322" s="42" t="s">
        <v>199</v>
      </c>
      <c r="J322" s="42" t="s">
        <v>199</v>
      </c>
      <c r="K322" s="42" t="s">
        <v>199</v>
      </c>
      <c r="L322" s="42" t="s">
        <v>199</v>
      </c>
      <c r="M322" s="42" t="s">
        <v>1430</v>
      </c>
      <c r="N322" s="42" t="s">
        <v>1431</v>
      </c>
      <c r="O322" s="44" t="s">
        <v>1432</v>
      </c>
      <c r="P322" s="42" t="s">
        <v>535</v>
      </c>
      <c r="Q322" s="42" t="s">
        <v>536</v>
      </c>
      <c r="R322" s="42" t="s">
        <v>537</v>
      </c>
      <c r="S322" s="45">
        <v>45323</v>
      </c>
      <c r="T322" s="45">
        <v>45444</v>
      </c>
      <c r="U322" s="45" t="s">
        <v>281</v>
      </c>
      <c r="V322" s="26"/>
      <c r="W322" s="42"/>
      <c r="X322" s="46">
        <v>0.2</v>
      </c>
      <c r="Y322" s="42" t="s">
        <v>207</v>
      </c>
      <c r="Z322" s="42" t="s">
        <v>199</v>
      </c>
      <c r="AA322" s="42" t="s">
        <v>199</v>
      </c>
      <c r="AB322" s="42" t="s">
        <v>199</v>
      </c>
      <c r="AC322" s="42" t="s">
        <v>199</v>
      </c>
      <c r="AD322" s="42" t="s">
        <v>209</v>
      </c>
      <c r="AE322" s="42" t="s">
        <v>199</v>
      </c>
      <c r="AF322" s="42" t="s">
        <v>199</v>
      </c>
      <c r="AG322" s="42" t="s">
        <v>199</v>
      </c>
      <c r="AH322" s="42" t="s">
        <v>199</v>
      </c>
      <c r="AI322" s="42" t="s">
        <v>199</v>
      </c>
      <c r="AJ322" s="42" t="s">
        <v>199</v>
      </c>
      <c r="AK322" s="42" t="s">
        <v>199</v>
      </c>
      <c r="AL322" s="42" t="s">
        <v>538</v>
      </c>
    </row>
    <row r="323" spans="2:38" s="212" customFormat="1" ht="199.5" hidden="1" x14ac:dyDescent="0.2">
      <c r="B323" s="42" t="s">
        <v>516</v>
      </c>
      <c r="C323" s="43" t="s">
        <v>517</v>
      </c>
      <c r="D323" s="42" t="s">
        <v>1414</v>
      </c>
      <c r="E323" s="42" t="s">
        <v>1415</v>
      </c>
      <c r="F323" s="42" t="s">
        <v>1429</v>
      </c>
      <c r="G323" s="42"/>
      <c r="H323" s="42" t="s">
        <v>281</v>
      </c>
      <c r="I323" s="42" t="s">
        <v>199</v>
      </c>
      <c r="J323" s="42" t="s">
        <v>199</v>
      </c>
      <c r="K323" s="42" t="s">
        <v>199</v>
      </c>
      <c r="L323" s="42" t="s">
        <v>199</v>
      </c>
      <c r="M323" s="42" t="s">
        <v>1433</v>
      </c>
      <c r="N323" s="42" t="s">
        <v>1434</v>
      </c>
      <c r="O323" s="44" t="s">
        <v>1435</v>
      </c>
      <c r="P323" s="42" t="s">
        <v>535</v>
      </c>
      <c r="Q323" s="42" t="s">
        <v>1436</v>
      </c>
      <c r="R323" s="42" t="s">
        <v>537</v>
      </c>
      <c r="S323" s="45">
        <v>45323</v>
      </c>
      <c r="T323" s="45">
        <v>45641</v>
      </c>
      <c r="U323" s="45" t="s">
        <v>512</v>
      </c>
      <c r="V323" s="26"/>
      <c r="W323" s="42"/>
      <c r="X323" s="46">
        <v>0.8</v>
      </c>
      <c r="Y323" s="42" t="s">
        <v>476</v>
      </c>
      <c r="Z323" s="42" t="s">
        <v>199</v>
      </c>
      <c r="AA323" s="42" t="s">
        <v>199</v>
      </c>
      <c r="AB323" s="42" t="s">
        <v>199</v>
      </c>
      <c r="AC323" s="42" t="s">
        <v>199</v>
      </c>
      <c r="AD323" s="42" t="s">
        <v>209</v>
      </c>
      <c r="AE323" s="42" t="s">
        <v>199</v>
      </c>
      <c r="AF323" s="42" t="s">
        <v>199</v>
      </c>
      <c r="AG323" s="42" t="s">
        <v>199</v>
      </c>
      <c r="AH323" s="42" t="s">
        <v>199</v>
      </c>
      <c r="AI323" s="42" t="s">
        <v>199</v>
      </c>
      <c r="AJ323" s="42" t="s">
        <v>199</v>
      </c>
      <c r="AK323" s="42" t="s">
        <v>199</v>
      </c>
      <c r="AL323" s="42" t="s">
        <v>538</v>
      </c>
    </row>
    <row r="324" spans="2:38" s="212" customFormat="1" ht="199.5" hidden="1" x14ac:dyDescent="0.2">
      <c r="B324" s="42" t="s">
        <v>516</v>
      </c>
      <c r="C324" s="43" t="s">
        <v>517</v>
      </c>
      <c r="D324" s="42" t="s">
        <v>1437</v>
      </c>
      <c r="E324" s="42" t="s">
        <v>1438</v>
      </c>
      <c r="F324" s="42" t="s">
        <v>1439</v>
      </c>
      <c r="G324" s="42"/>
      <c r="H324" s="42" t="s">
        <v>281</v>
      </c>
      <c r="I324" s="42" t="s">
        <v>199</v>
      </c>
      <c r="J324" s="42" t="s">
        <v>199</v>
      </c>
      <c r="K324" s="42" t="s">
        <v>199</v>
      </c>
      <c r="L324" s="76" t="s">
        <v>199</v>
      </c>
      <c r="M324" s="42" t="s">
        <v>1440</v>
      </c>
      <c r="N324" s="42" t="s">
        <v>1441</v>
      </c>
      <c r="O324" s="44" t="s">
        <v>1442</v>
      </c>
      <c r="P324" s="42" t="s">
        <v>535</v>
      </c>
      <c r="Q324" s="42" t="s">
        <v>536</v>
      </c>
      <c r="R324" s="42" t="s">
        <v>537</v>
      </c>
      <c r="S324" s="45">
        <v>45323</v>
      </c>
      <c r="T324" s="45">
        <v>45641</v>
      </c>
      <c r="U324" s="45" t="s">
        <v>512</v>
      </c>
      <c r="V324" s="26"/>
      <c r="W324" s="42"/>
      <c r="X324" s="46">
        <v>1</v>
      </c>
      <c r="Y324" s="42" t="s">
        <v>400</v>
      </c>
      <c r="Z324" s="42" t="s">
        <v>199</v>
      </c>
      <c r="AA324" s="42" t="s">
        <v>199</v>
      </c>
      <c r="AB324" s="76" t="s">
        <v>199</v>
      </c>
      <c r="AC324" s="76" t="s">
        <v>199</v>
      </c>
      <c r="AD324" s="42" t="s">
        <v>364</v>
      </c>
      <c r="AE324" s="42" t="s">
        <v>199</v>
      </c>
      <c r="AF324" s="42" t="s">
        <v>199</v>
      </c>
      <c r="AG324" s="88" t="s">
        <v>199</v>
      </c>
      <c r="AH324" s="88" t="s">
        <v>199</v>
      </c>
      <c r="AI324" s="76" t="s">
        <v>199</v>
      </c>
      <c r="AJ324" s="42" t="s">
        <v>402</v>
      </c>
      <c r="AK324" s="42" t="s">
        <v>403</v>
      </c>
      <c r="AL324" s="42" t="s">
        <v>684</v>
      </c>
    </row>
    <row r="325" spans="2:38" s="212" customFormat="1" ht="199.5" hidden="1" x14ac:dyDescent="0.2">
      <c r="B325" s="42" t="s">
        <v>516</v>
      </c>
      <c r="C325" s="43" t="s">
        <v>517</v>
      </c>
      <c r="D325" s="42" t="s">
        <v>1437</v>
      </c>
      <c r="E325" s="42" t="s">
        <v>1438</v>
      </c>
      <c r="F325" s="42" t="s">
        <v>1443</v>
      </c>
      <c r="G325" s="42"/>
      <c r="H325" s="42" t="s">
        <v>281</v>
      </c>
      <c r="I325" s="42" t="s">
        <v>199</v>
      </c>
      <c r="J325" s="42" t="s">
        <v>199</v>
      </c>
      <c r="K325" s="42" t="s">
        <v>199</v>
      </c>
      <c r="L325" s="76" t="s">
        <v>199</v>
      </c>
      <c r="M325" s="42" t="s">
        <v>1444</v>
      </c>
      <c r="N325" s="42" t="s">
        <v>1445</v>
      </c>
      <c r="O325" s="44" t="s">
        <v>1446</v>
      </c>
      <c r="P325" s="42" t="s">
        <v>535</v>
      </c>
      <c r="Q325" s="42" t="s">
        <v>1447</v>
      </c>
      <c r="R325" s="42" t="s">
        <v>537</v>
      </c>
      <c r="S325" s="45">
        <v>45323</v>
      </c>
      <c r="T325" s="45">
        <v>45641</v>
      </c>
      <c r="U325" s="45" t="s">
        <v>281</v>
      </c>
      <c r="V325" s="26"/>
      <c r="W325" s="42"/>
      <c r="X325" s="46">
        <v>1</v>
      </c>
      <c r="Y325" s="42" t="s">
        <v>400</v>
      </c>
      <c r="Z325" s="42" t="s">
        <v>199</v>
      </c>
      <c r="AA325" s="42" t="s">
        <v>199</v>
      </c>
      <c r="AB325" s="76" t="s">
        <v>199</v>
      </c>
      <c r="AC325" s="76" t="s">
        <v>199</v>
      </c>
      <c r="AD325" s="42" t="s">
        <v>364</v>
      </c>
      <c r="AE325" s="42" t="s">
        <v>199</v>
      </c>
      <c r="AF325" s="42" t="s">
        <v>199</v>
      </c>
      <c r="AG325" s="88" t="s">
        <v>199</v>
      </c>
      <c r="AH325" s="88" t="s">
        <v>199</v>
      </c>
      <c r="AI325" s="76" t="s">
        <v>199</v>
      </c>
      <c r="AJ325" s="42" t="s">
        <v>402</v>
      </c>
      <c r="AK325" s="42" t="s">
        <v>403</v>
      </c>
      <c r="AL325" s="42" t="s">
        <v>538</v>
      </c>
    </row>
    <row r="326" spans="2:38" s="212" customFormat="1" ht="171" hidden="1" x14ac:dyDescent="0.2">
      <c r="B326" s="42" t="s">
        <v>453</v>
      </c>
      <c r="C326" s="42" t="s">
        <v>850</v>
      </c>
      <c r="D326" s="42" t="s">
        <v>1448</v>
      </c>
      <c r="E326" s="42" t="s">
        <v>1449</v>
      </c>
      <c r="F326" s="42" t="s">
        <v>1450</v>
      </c>
      <c r="G326" s="42"/>
      <c r="H326" s="42" t="s">
        <v>1451</v>
      </c>
      <c r="I326" s="42" t="s">
        <v>1452</v>
      </c>
      <c r="J326" s="42" t="s">
        <v>1453</v>
      </c>
      <c r="K326" s="42" t="s">
        <v>199</v>
      </c>
      <c r="L326" s="42" t="s">
        <v>199</v>
      </c>
      <c r="M326" s="42" t="s">
        <v>1454</v>
      </c>
      <c r="N326" s="42" t="s">
        <v>1455</v>
      </c>
      <c r="O326" s="44" t="s">
        <v>1456</v>
      </c>
      <c r="P326" s="42" t="s">
        <v>292</v>
      </c>
      <c r="Q326" s="42" t="s">
        <v>1457</v>
      </c>
      <c r="R326" s="42" t="s">
        <v>280</v>
      </c>
      <c r="S326" s="45">
        <v>45292</v>
      </c>
      <c r="T326" s="45">
        <v>45350</v>
      </c>
      <c r="U326" s="45" t="s">
        <v>50</v>
      </c>
      <c r="V326" s="206">
        <v>21360746</v>
      </c>
      <c r="W326" s="44" t="s">
        <v>1458</v>
      </c>
      <c r="X326" s="44">
        <v>20</v>
      </c>
      <c r="Y326" s="42" t="s">
        <v>1459</v>
      </c>
      <c r="Z326" s="42" t="s">
        <v>208</v>
      </c>
      <c r="AA326" s="42" t="s">
        <v>354</v>
      </c>
      <c r="AB326" s="42" t="s">
        <v>199</v>
      </c>
      <c r="AC326" s="76" t="s">
        <v>199</v>
      </c>
      <c r="AD326" s="42" t="s">
        <v>1460</v>
      </c>
      <c r="AE326" s="42" t="s">
        <v>248</v>
      </c>
      <c r="AF326" s="42" t="s">
        <v>199</v>
      </c>
      <c r="AG326" s="88" t="s">
        <v>199</v>
      </c>
      <c r="AH326" s="88" t="s">
        <v>199</v>
      </c>
      <c r="AI326" s="76" t="s">
        <v>199</v>
      </c>
      <c r="AJ326" s="42" t="s">
        <v>199</v>
      </c>
      <c r="AK326" s="42" t="s">
        <v>199</v>
      </c>
      <c r="AL326" s="42" t="s">
        <v>294</v>
      </c>
    </row>
    <row r="327" spans="2:38" s="212" customFormat="1" ht="171" hidden="1" x14ac:dyDescent="0.2">
      <c r="B327" s="42" t="s">
        <v>453</v>
      </c>
      <c r="C327" s="42" t="s">
        <v>850</v>
      </c>
      <c r="D327" s="42" t="s">
        <v>1448</v>
      </c>
      <c r="E327" s="42" t="s">
        <v>1449</v>
      </c>
      <c r="F327" s="42" t="s">
        <v>1450</v>
      </c>
      <c r="G327" s="42"/>
      <c r="H327" s="42" t="s">
        <v>1451</v>
      </c>
      <c r="I327" s="42" t="s">
        <v>1452</v>
      </c>
      <c r="J327" s="42" t="s">
        <v>1453</v>
      </c>
      <c r="K327" s="42" t="s">
        <v>199</v>
      </c>
      <c r="L327" s="42" t="s">
        <v>199</v>
      </c>
      <c r="M327" s="42" t="s">
        <v>1461</v>
      </c>
      <c r="N327" s="42" t="s">
        <v>1462</v>
      </c>
      <c r="O327" s="44" t="s">
        <v>1463</v>
      </c>
      <c r="P327" s="42" t="s">
        <v>1464</v>
      </c>
      <c r="Q327" s="42" t="s">
        <v>1465</v>
      </c>
      <c r="R327" s="45" t="s">
        <v>50</v>
      </c>
      <c r="S327" s="45">
        <v>45292</v>
      </c>
      <c r="T327" s="45">
        <v>45016</v>
      </c>
      <c r="U327" s="42" t="s">
        <v>280</v>
      </c>
      <c r="V327" s="26" t="s">
        <v>199</v>
      </c>
      <c r="W327" s="42" t="s">
        <v>199</v>
      </c>
      <c r="X327" s="44">
        <v>70</v>
      </c>
      <c r="Y327" s="42" t="s">
        <v>1459</v>
      </c>
      <c r="Z327" s="42" t="s">
        <v>208</v>
      </c>
      <c r="AA327" s="42" t="s">
        <v>354</v>
      </c>
      <c r="AB327" s="42" t="s">
        <v>199</v>
      </c>
      <c r="AC327" s="76" t="s">
        <v>199</v>
      </c>
      <c r="AD327" s="42" t="s">
        <v>1460</v>
      </c>
      <c r="AE327" s="42" t="s">
        <v>199</v>
      </c>
      <c r="AF327" s="42" t="s">
        <v>199</v>
      </c>
      <c r="AG327" s="88" t="s">
        <v>199</v>
      </c>
      <c r="AH327" s="88" t="s">
        <v>199</v>
      </c>
      <c r="AI327" s="76" t="s">
        <v>199</v>
      </c>
      <c r="AJ327" s="42" t="s">
        <v>199</v>
      </c>
      <c r="AK327" s="42" t="s">
        <v>199</v>
      </c>
      <c r="AL327" s="42" t="s">
        <v>294</v>
      </c>
    </row>
    <row r="328" spans="2:38" s="212" customFormat="1" ht="171" hidden="1" x14ac:dyDescent="0.2">
      <c r="B328" s="42" t="s">
        <v>453</v>
      </c>
      <c r="C328" s="42" t="s">
        <v>850</v>
      </c>
      <c r="D328" s="42" t="s">
        <v>1448</v>
      </c>
      <c r="E328" s="42" t="s">
        <v>1449</v>
      </c>
      <c r="F328" s="42" t="s">
        <v>1450</v>
      </c>
      <c r="G328" s="42"/>
      <c r="H328" s="42" t="s">
        <v>1451</v>
      </c>
      <c r="I328" s="42" t="s">
        <v>1452</v>
      </c>
      <c r="J328" s="42" t="s">
        <v>1453</v>
      </c>
      <c r="K328" s="42" t="s">
        <v>199</v>
      </c>
      <c r="L328" s="42" t="s">
        <v>199</v>
      </c>
      <c r="M328" s="42" t="s">
        <v>1466</v>
      </c>
      <c r="N328" s="42" t="s">
        <v>1467</v>
      </c>
      <c r="O328" s="44" t="s">
        <v>1468</v>
      </c>
      <c r="P328" s="42" t="s">
        <v>1464</v>
      </c>
      <c r="Q328" s="42" t="s">
        <v>332</v>
      </c>
      <c r="R328" s="45" t="s">
        <v>50</v>
      </c>
      <c r="S328" s="45">
        <v>45383</v>
      </c>
      <c r="T328" s="45">
        <v>45046</v>
      </c>
      <c r="U328" s="42" t="s">
        <v>280</v>
      </c>
      <c r="V328" s="26" t="s">
        <v>199</v>
      </c>
      <c r="W328" s="42" t="s">
        <v>199</v>
      </c>
      <c r="X328" s="44">
        <v>10</v>
      </c>
      <c r="Y328" s="42" t="s">
        <v>208</v>
      </c>
      <c r="Z328" s="42" t="s">
        <v>354</v>
      </c>
      <c r="AA328" s="42" t="s">
        <v>199</v>
      </c>
      <c r="AB328" s="76" t="s">
        <v>199</v>
      </c>
      <c r="AC328" s="76" t="s">
        <v>199</v>
      </c>
      <c r="AD328" s="42" t="s">
        <v>1460</v>
      </c>
      <c r="AE328" s="42" t="s">
        <v>199</v>
      </c>
      <c r="AF328" s="42" t="s">
        <v>199</v>
      </c>
      <c r="AG328" s="88" t="s">
        <v>199</v>
      </c>
      <c r="AH328" s="88" t="s">
        <v>199</v>
      </c>
      <c r="AI328" s="76" t="s">
        <v>199</v>
      </c>
      <c r="AJ328" s="42" t="s">
        <v>199</v>
      </c>
      <c r="AK328" s="42" t="s">
        <v>199</v>
      </c>
      <c r="AL328" s="42" t="s">
        <v>294</v>
      </c>
    </row>
    <row r="329" spans="2:38" s="212" customFormat="1" ht="171" hidden="1" x14ac:dyDescent="0.2">
      <c r="B329" s="42" t="s">
        <v>453</v>
      </c>
      <c r="C329" s="42" t="s">
        <v>850</v>
      </c>
      <c r="D329" s="42" t="s">
        <v>1448</v>
      </c>
      <c r="E329" s="42" t="s">
        <v>1449</v>
      </c>
      <c r="F329" s="42" t="s">
        <v>1469</v>
      </c>
      <c r="G329" s="42"/>
      <c r="H329" s="42" t="s">
        <v>1451</v>
      </c>
      <c r="I329" s="42" t="s">
        <v>1452</v>
      </c>
      <c r="J329" s="42" t="s">
        <v>1453</v>
      </c>
      <c r="K329" s="42" t="s">
        <v>199</v>
      </c>
      <c r="L329" s="42" t="s">
        <v>199</v>
      </c>
      <c r="M329" s="42" t="s">
        <v>1470</v>
      </c>
      <c r="N329" s="42" t="s">
        <v>1471</v>
      </c>
      <c r="O329" s="44" t="s">
        <v>1456</v>
      </c>
      <c r="P329" s="42" t="s">
        <v>292</v>
      </c>
      <c r="Q329" s="42" t="s">
        <v>1457</v>
      </c>
      <c r="R329" s="42" t="s">
        <v>280</v>
      </c>
      <c r="S329" s="45">
        <v>45352</v>
      </c>
      <c r="T329" s="45">
        <v>45596</v>
      </c>
      <c r="U329" s="45" t="s">
        <v>50</v>
      </c>
      <c r="V329" s="206">
        <v>64082238</v>
      </c>
      <c r="W329" s="44" t="s">
        <v>1458</v>
      </c>
      <c r="Y329" s="42" t="s">
        <v>208</v>
      </c>
      <c r="Z329" s="42" t="s">
        <v>354</v>
      </c>
      <c r="AA329" s="42" t="s">
        <v>199</v>
      </c>
      <c r="AB329" s="76" t="s">
        <v>199</v>
      </c>
      <c r="AC329" s="76" t="s">
        <v>199</v>
      </c>
      <c r="AD329" s="42" t="s">
        <v>1460</v>
      </c>
      <c r="AE329" s="42" t="s">
        <v>248</v>
      </c>
      <c r="AF329" s="42" t="s">
        <v>199</v>
      </c>
      <c r="AG329" s="88" t="s">
        <v>199</v>
      </c>
      <c r="AH329" s="88" t="s">
        <v>199</v>
      </c>
      <c r="AI329" s="76" t="s">
        <v>199</v>
      </c>
      <c r="AJ329" s="42" t="s">
        <v>199</v>
      </c>
      <c r="AK329" s="42" t="s">
        <v>199</v>
      </c>
      <c r="AL329" s="42" t="s">
        <v>294</v>
      </c>
    </row>
    <row r="330" spans="2:38" s="212" customFormat="1" ht="171" hidden="1" x14ac:dyDescent="0.2">
      <c r="B330" s="42" t="s">
        <v>453</v>
      </c>
      <c r="C330" s="42" t="s">
        <v>850</v>
      </c>
      <c r="D330" s="42" t="s">
        <v>1448</v>
      </c>
      <c r="E330" s="42" t="s">
        <v>1449</v>
      </c>
      <c r="F330" s="42" t="s">
        <v>1469</v>
      </c>
      <c r="G330" s="42"/>
      <c r="H330" s="42" t="s">
        <v>1451</v>
      </c>
      <c r="I330" s="42" t="s">
        <v>1452</v>
      </c>
      <c r="J330" s="42" t="s">
        <v>1453</v>
      </c>
      <c r="K330" s="42" t="s">
        <v>199</v>
      </c>
      <c r="L330" s="42" t="s">
        <v>199</v>
      </c>
      <c r="M330" s="42" t="s">
        <v>1472</v>
      </c>
      <c r="N330" s="42" t="s">
        <v>1473</v>
      </c>
      <c r="O330" s="44" t="s">
        <v>1474</v>
      </c>
      <c r="P330" s="42" t="s">
        <v>1464</v>
      </c>
      <c r="Q330" s="42" t="s">
        <v>332</v>
      </c>
      <c r="R330" s="45" t="s">
        <v>50</v>
      </c>
      <c r="S330" s="45">
        <v>45597</v>
      </c>
      <c r="T330" s="45">
        <v>45626</v>
      </c>
      <c r="U330" s="42" t="s">
        <v>280</v>
      </c>
      <c r="V330" s="76" t="s">
        <v>199</v>
      </c>
      <c r="W330" s="76" t="s">
        <v>199</v>
      </c>
      <c r="Y330" s="42" t="s">
        <v>208</v>
      </c>
      <c r="Z330" s="42" t="s">
        <v>354</v>
      </c>
      <c r="AA330" s="42" t="s">
        <v>199</v>
      </c>
      <c r="AB330" s="76" t="s">
        <v>199</v>
      </c>
      <c r="AC330" s="76" t="s">
        <v>199</v>
      </c>
      <c r="AD330" s="42" t="s">
        <v>1460</v>
      </c>
      <c r="AE330" s="42" t="s">
        <v>199</v>
      </c>
      <c r="AF330" s="42" t="s">
        <v>199</v>
      </c>
      <c r="AG330" s="88" t="s">
        <v>199</v>
      </c>
      <c r="AH330" s="88" t="s">
        <v>199</v>
      </c>
      <c r="AI330" s="76" t="s">
        <v>199</v>
      </c>
      <c r="AJ330" s="42" t="s">
        <v>199</v>
      </c>
      <c r="AK330" s="42" t="s">
        <v>199</v>
      </c>
      <c r="AL330" s="42" t="s">
        <v>294</v>
      </c>
    </row>
    <row r="331" spans="2:38" s="212" customFormat="1" ht="171" hidden="1" x14ac:dyDescent="0.2">
      <c r="B331" s="42" t="s">
        <v>453</v>
      </c>
      <c r="C331" s="42" t="s">
        <v>850</v>
      </c>
      <c r="D331" s="42" t="s">
        <v>1448</v>
      </c>
      <c r="E331" s="42" t="s">
        <v>1449</v>
      </c>
      <c r="F331" s="42" t="s">
        <v>1475</v>
      </c>
      <c r="G331" s="42"/>
      <c r="H331" s="42" t="s">
        <v>1451</v>
      </c>
      <c r="I331" s="42" t="s">
        <v>1452</v>
      </c>
      <c r="J331" s="42" t="s">
        <v>1453</v>
      </c>
      <c r="K331" s="42" t="s">
        <v>199</v>
      </c>
      <c r="L331" s="42" t="s">
        <v>199</v>
      </c>
      <c r="M331" s="42" t="s">
        <v>1476</v>
      </c>
      <c r="N331" s="42" t="s">
        <v>1477</v>
      </c>
      <c r="O331" s="44" t="s">
        <v>1478</v>
      </c>
      <c r="P331" s="42" t="s">
        <v>292</v>
      </c>
      <c r="Q331" s="42" t="s">
        <v>1479</v>
      </c>
      <c r="R331" s="42" t="s">
        <v>280</v>
      </c>
      <c r="S331" s="45">
        <v>45597</v>
      </c>
      <c r="T331" s="45">
        <v>45611</v>
      </c>
      <c r="U331" s="45" t="s">
        <v>50</v>
      </c>
      <c r="V331" s="229" t="s">
        <v>199</v>
      </c>
      <c r="W331" s="76" t="s">
        <v>199</v>
      </c>
      <c r="Y331" s="42" t="s">
        <v>208</v>
      </c>
      <c r="Z331" s="42" t="s">
        <v>354</v>
      </c>
      <c r="AA331" s="42" t="s">
        <v>199</v>
      </c>
      <c r="AB331" s="76" t="s">
        <v>199</v>
      </c>
      <c r="AC331" s="76" t="s">
        <v>199</v>
      </c>
      <c r="AD331" s="42" t="s">
        <v>1460</v>
      </c>
      <c r="AE331" s="42" t="s">
        <v>199</v>
      </c>
      <c r="AF331" s="42" t="s">
        <v>199</v>
      </c>
      <c r="AG331" s="88" t="s">
        <v>199</v>
      </c>
      <c r="AH331" s="88" t="s">
        <v>199</v>
      </c>
      <c r="AI331" s="76" t="s">
        <v>199</v>
      </c>
      <c r="AJ331" s="42" t="s">
        <v>199</v>
      </c>
      <c r="AK331" s="42" t="s">
        <v>199</v>
      </c>
      <c r="AL331" s="42" t="s">
        <v>294</v>
      </c>
    </row>
    <row r="332" spans="2:38" s="212" customFormat="1" ht="171" hidden="1" x14ac:dyDescent="0.2">
      <c r="B332" s="42" t="s">
        <v>453</v>
      </c>
      <c r="C332" s="42" t="s">
        <v>850</v>
      </c>
      <c r="D332" s="42" t="s">
        <v>1448</v>
      </c>
      <c r="E332" s="42" t="s">
        <v>1449</v>
      </c>
      <c r="F332" s="42" t="s">
        <v>1480</v>
      </c>
      <c r="G332" s="42"/>
      <c r="H332" s="42" t="s">
        <v>1451</v>
      </c>
      <c r="I332" s="42" t="s">
        <v>1452</v>
      </c>
      <c r="J332" s="42" t="s">
        <v>1453</v>
      </c>
      <c r="K332" s="42" t="s">
        <v>199</v>
      </c>
      <c r="L332" s="42" t="s">
        <v>199</v>
      </c>
      <c r="M332" s="42" t="s">
        <v>1481</v>
      </c>
      <c r="N332" s="42" t="s">
        <v>1482</v>
      </c>
      <c r="O332" s="44" t="s">
        <v>1483</v>
      </c>
      <c r="P332" s="42" t="s">
        <v>292</v>
      </c>
      <c r="Q332" s="42" t="s">
        <v>1457</v>
      </c>
      <c r="R332" s="42" t="s">
        <v>280</v>
      </c>
      <c r="S332" s="45">
        <v>45627</v>
      </c>
      <c r="T332" s="45">
        <v>45641</v>
      </c>
      <c r="U332" s="45" t="s">
        <v>50</v>
      </c>
      <c r="V332" s="229" t="s">
        <v>199</v>
      </c>
      <c r="W332" s="76" t="s">
        <v>199</v>
      </c>
      <c r="Y332" s="42" t="s">
        <v>208</v>
      </c>
      <c r="Z332" s="42" t="s">
        <v>354</v>
      </c>
      <c r="AA332" s="42" t="s">
        <v>199</v>
      </c>
      <c r="AB332" s="76" t="s">
        <v>199</v>
      </c>
      <c r="AC332" s="76" t="s">
        <v>199</v>
      </c>
      <c r="AD332" s="42" t="s">
        <v>1460</v>
      </c>
      <c r="AE332" s="42" t="s">
        <v>199</v>
      </c>
      <c r="AF332" s="42" t="s">
        <v>199</v>
      </c>
      <c r="AG332" s="88" t="s">
        <v>199</v>
      </c>
      <c r="AH332" s="88" t="s">
        <v>199</v>
      </c>
      <c r="AI332" s="76" t="s">
        <v>199</v>
      </c>
      <c r="AJ332" s="42" t="s">
        <v>199</v>
      </c>
      <c r="AK332" s="42" t="s">
        <v>199</v>
      </c>
      <c r="AL332" s="42" t="s">
        <v>294</v>
      </c>
    </row>
    <row r="333" spans="2:38" s="212" customFormat="1" ht="171" hidden="1" x14ac:dyDescent="0.2">
      <c r="B333" s="42" t="s">
        <v>453</v>
      </c>
      <c r="C333" s="42" t="s">
        <v>850</v>
      </c>
      <c r="D333" s="42" t="s">
        <v>1448</v>
      </c>
      <c r="E333" s="42" t="s">
        <v>1449</v>
      </c>
      <c r="F333" s="42" t="s">
        <v>1480</v>
      </c>
      <c r="G333" s="42"/>
      <c r="H333" s="42" t="s">
        <v>1451</v>
      </c>
      <c r="I333" s="42" t="s">
        <v>1452</v>
      </c>
      <c r="J333" s="42" t="s">
        <v>1453</v>
      </c>
      <c r="K333" s="42" t="s">
        <v>199</v>
      </c>
      <c r="L333" s="42" t="s">
        <v>199</v>
      </c>
      <c r="M333" s="42" t="s">
        <v>1484</v>
      </c>
      <c r="N333" s="42" t="s">
        <v>1485</v>
      </c>
      <c r="O333" s="44" t="s">
        <v>1486</v>
      </c>
      <c r="P333" s="42" t="s">
        <v>1487</v>
      </c>
      <c r="Q333" s="42" t="s">
        <v>1488</v>
      </c>
      <c r="R333" s="45" t="s">
        <v>50</v>
      </c>
      <c r="S333" s="45">
        <v>45627</v>
      </c>
      <c r="T333" s="45">
        <v>45641</v>
      </c>
      <c r="U333" s="42" t="s">
        <v>280</v>
      </c>
      <c r="V333" s="76" t="s">
        <v>199</v>
      </c>
      <c r="W333" s="76" t="s">
        <v>199</v>
      </c>
      <c r="Y333" s="42" t="s">
        <v>208</v>
      </c>
      <c r="Z333" s="42" t="s">
        <v>354</v>
      </c>
      <c r="AA333" s="42" t="s">
        <v>199</v>
      </c>
      <c r="AB333" s="76" t="s">
        <v>199</v>
      </c>
      <c r="AC333" s="76" t="s">
        <v>199</v>
      </c>
      <c r="AD333" s="42" t="s">
        <v>1460</v>
      </c>
      <c r="AE333" s="42" t="s">
        <v>199</v>
      </c>
      <c r="AF333" s="42" t="s">
        <v>199</v>
      </c>
      <c r="AG333" s="88" t="s">
        <v>199</v>
      </c>
      <c r="AH333" s="88" t="s">
        <v>199</v>
      </c>
      <c r="AI333" s="76" t="s">
        <v>199</v>
      </c>
      <c r="AJ333" s="42" t="s">
        <v>199</v>
      </c>
      <c r="AK333" s="42" t="s">
        <v>199</v>
      </c>
      <c r="AL333" s="42" t="s">
        <v>294</v>
      </c>
    </row>
    <row r="334" spans="2:38" s="212" customFormat="1" ht="142.5" hidden="1" x14ac:dyDescent="0.2">
      <c r="B334" s="42" t="s">
        <v>193</v>
      </c>
      <c r="C334" s="43" t="s">
        <v>1351</v>
      </c>
      <c r="D334" s="42" t="s">
        <v>1489</v>
      </c>
      <c r="E334" s="215" t="s">
        <v>1497</v>
      </c>
      <c r="F334" s="215" t="s">
        <v>1490</v>
      </c>
      <c r="G334" s="215"/>
      <c r="H334" s="42" t="s">
        <v>1451</v>
      </c>
      <c r="I334" s="42" t="s">
        <v>199</v>
      </c>
      <c r="J334" s="42" t="s">
        <v>199</v>
      </c>
      <c r="K334" s="42" t="s">
        <v>199</v>
      </c>
      <c r="L334" s="42" t="s">
        <v>199</v>
      </c>
      <c r="M334" s="215" t="s">
        <v>1491</v>
      </c>
      <c r="N334" s="44" t="s">
        <v>1492</v>
      </c>
      <c r="O334" s="42" t="s">
        <v>1493</v>
      </c>
      <c r="P334" s="42" t="s">
        <v>298</v>
      </c>
      <c r="Q334" s="42"/>
      <c r="R334" s="42" t="s">
        <v>280</v>
      </c>
      <c r="S334" s="45">
        <v>45292</v>
      </c>
      <c r="T334" s="45">
        <v>45626</v>
      </c>
      <c r="U334" s="230" t="s">
        <v>280</v>
      </c>
      <c r="V334" s="206" t="s">
        <v>1494</v>
      </c>
      <c r="W334" s="44" t="s">
        <v>1495</v>
      </c>
      <c r="Y334" s="44" t="s">
        <v>245</v>
      </c>
      <c r="Z334" s="42" t="s">
        <v>1496</v>
      </c>
      <c r="AA334" s="42" t="s">
        <v>199</v>
      </c>
      <c r="AB334" s="76" t="s">
        <v>199</v>
      </c>
      <c r="AC334" s="76" t="s">
        <v>199</v>
      </c>
      <c r="AD334" s="42" t="s">
        <v>487</v>
      </c>
      <c r="AE334" s="42" t="s">
        <v>248</v>
      </c>
      <c r="AF334" s="88" t="s">
        <v>199</v>
      </c>
      <c r="AG334" s="88" t="s">
        <v>199</v>
      </c>
      <c r="AH334" s="76" t="s">
        <v>199</v>
      </c>
      <c r="AI334" s="76" t="s">
        <v>199</v>
      </c>
      <c r="AJ334" s="42" t="s">
        <v>199</v>
      </c>
      <c r="AK334" s="42" t="s">
        <v>199</v>
      </c>
      <c r="AL334" s="42" t="s">
        <v>283</v>
      </c>
    </row>
    <row r="335" spans="2:38" s="212" customFormat="1" ht="142.5" hidden="1" x14ac:dyDescent="0.2">
      <c r="B335" s="42" t="s">
        <v>193</v>
      </c>
      <c r="C335" s="43" t="s">
        <v>1351</v>
      </c>
      <c r="D335" s="42" t="s">
        <v>1489</v>
      </c>
      <c r="E335" s="215" t="s">
        <v>1497</v>
      </c>
      <c r="F335" s="215" t="s">
        <v>1490</v>
      </c>
      <c r="G335" s="215"/>
      <c r="H335" s="42" t="s">
        <v>1451</v>
      </c>
      <c r="I335" s="42" t="s">
        <v>199</v>
      </c>
      <c r="J335" s="42" t="s">
        <v>199</v>
      </c>
      <c r="K335" s="42" t="s">
        <v>199</v>
      </c>
      <c r="L335" s="42" t="s">
        <v>199</v>
      </c>
      <c r="M335" s="215" t="s">
        <v>1498</v>
      </c>
      <c r="N335" s="42" t="s">
        <v>1499</v>
      </c>
      <c r="O335" s="42" t="s">
        <v>1500</v>
      </c>
      <c r="P335" s="42" t="s">
        <v>298</v>
      </c>
      <c r="Q335" s="42"/>
      <c r="R335" s="42" t="s">
        <v>280</v>
      </c>
      <c r="S335" s="45">
        <v>45292</v>
      </c>
      <c r="T335" s="45">
        <v>45412</v>
      </c>
      <c r="U335" s="45" t="s">
        <v>281</v>
      </c>
      <c r="V335" s="206">
        <v>21720848</v>
      </c>
      <c r="W335" s="42">
        <v>165</v>
      </c>
      <c r="X335" s="46"/>
      <c r="Y335" s="42" t="s">
        <v>245</v>
      </c>
      <c r="Z335" s="42" t="s">
        <v>199</v>
      </c>
      <c r="AA335" s="42" t="s">
        <v>199</v>
      </c>
      <c r="AB335" s="42" t="s">
        <v>199</v>
      </c>
      <c r="AC335" s="42" t="s">
        <v>199</v>
      </c>
      <c r="AD335" s="42" t="s">
        <v>828</v>
      </c>
      <c r="AE335" s="42" t="s">
        <v>248</v>
      </c>
      <c r="AF335" s="42" t="s">
        <v>199</v>
      </c>
      <c r="AG335" s="42" t="s">
        <v>199</v>
      </c>
      <c r="AH335" s="42" t="s">
        <v>199</v>
      </c>
      <c r="AI335" s="42" t="s">
        <v>199</v>
      </c>
      <c r="AJ335" s="42" t="s">
        <v>199</v>
      </c>
      <c r="AK335" s="42" t="s">
        <v>199</v>
      </c>
      <c r="AL335" s="42" t="s">
        <v>283</v>
      </c>
    </row>
    <row r="336" spans="2:38" s="212" customFormat="1" ht="142.5" hidden="1" x14ac:dyDescent="0.2">
      <c r="B336" s="42" t="s">
        <v>193</v>
      </c>
      <c r="C336" s="43" t="s">
        <v>1351</v>
      </c>
      <c r="D336" s="42" t="s">
        <v>1489</v>
      </c>
      <c r="E336" s="215" t="s">
        <v>1497</v>
      </c>
      <c r="F336" s="215" t="s">
        <v>1490</v>
      </c>
      <c r="G336" s="215"/>
      <c r="H336" s="42" t="s">
        <v>1451</v>
      </c>
      <c r="I336" s="42" t="s">
        <v>199</v>
      </c>
      <c r="J336" s="42" t="s">
        <v>199</v>
      </c>
      <c r="K336" s="42" t="s">
        <v>199</v>
      </c>
      <c r="L336" s="42" t="s">
        <v>199</v>
      </c>
      <c r="M336" s="215" t="s">
        <v>1501</v>
      </c>
      <c r="N336" s="42" t="s">
        <v>1499</v>
      </c>
      <c r="O336" s="42" t="s">
        <v>1502</v>
      </c>
      <c r="P336" s="42" t="s">
        <v>298</v>
      </c>
      <c r="Q336" s="42"/>
      <c r="R336" s="42" t="s">
        <v>280</v>
      </c>
      <c r="S336" s="45">
        <v>45413</v>
      </c>
      <c r="T336" s="52">
        <v>45535</v>
      </c>
      <c r="U336" s="45" t="s">
        <v>281</v>
      </c>
      <c r="V336" s="206" t="s">
        <v>1503</v>
      </c>
      <c r="W336" s="42">
        <v>165</v>
      </c>
      <c r="X336" s="46"/>
      <c r="Y336" s="42" t="s">
        <v>245</v>
      </c>
      <c r="Z336" s="42" t="s">
        <v>199</v>
      </c>
      <c r="AA336" s="42" t="s">
        <v>199</v>
      </c>
      <c r="AB336" s="42" t="s">
        <v>199</v>
      </c>
      <c r="AC336" s="42" t="s">
        <v>199</v>
      </c>
      <c r="AD336" s="42" t="s">
        <v>828</v>
      </c>
      <c r="AE336" s="42" t="s">
        <v>248</v>
      </c>
      <c r="AF336" s="42" t="s">
        <v>199</v>
      </c>
      <c r="AG336" s="42" t="s">
        <v>199</v>
      </c>
      <c r="AH336" s="42" t="s">
        <v>199</v>
      </c>
      <c r="AI336" s="42" t="s">
        <v>199</v>
      </c>
      <c r="AJ336" s="42" t="s">
        <v>199</v>
      </c>
      <c r="AK336" s="42" t="s">
        <v>199</v>
      </c>
      <c r="AL336" s="42" t="s">
        <v>283</v>
      </c>
    </row>
    <row r="337" spans="2:38" s="212" customFormat="1" ht="142.5" hidden="1" x14ac:dyDescent="0.2">
      <c r="B337" s="42" t="s">
        <v>193</v>
      </c>
      <c r="C337" s="43" t="s">
        <v>1351</v>
      </c>
      <c r="D337" s="42" t="s">
        <v>1489</v>
      </c>
      <c r="E337" s="215" t="s">
        <v>1497</v>
      </c>
      <c r="F337" s="215" t="s">
        <v>1490</v>
      </c>
      <c r="G337" s="215"/>
      <c r="H337" s="42" t="s">
        <v>1451</v>
      </c>
      <c r="I337" s="42" t="s">
        <v>199</v>
      </c>
      <c r="J337" s="42" t="s">
        <v>199</v>
      </c>
      <c r="K337" s="42" t="s">
        <v>199</v>
      </c>
      <c r="L337" s="42" t="s">
        <v>199</v>
      </c>
      <c r="M337" s="215" t="s">
        <v>1504</v>
      </c>
      <c r="N337" s="42" t="s">
        <v>1499</v>
      </c>
      <c r="O337" s="42" t="s">
        <v>1505</v>
      </c>
      <c r="P337" s="42" t="s">
        <v>298</v>
      </c>
      <c r="Q337" s="42"/>
      <c r="R337" s="42" t="s">
        <v>280</v>
      </c>
      <c r="S337" s="45">
        <v>45536</v>
      </c>
      <c r="T337" s="52">
        <v>45626</v>
      </c>
      <c r="U337" s="45" t="s">
        <v>281</v>
      </c>
      <c r="V337" s="26" t="s">
        <v>199</v>
      </c>
      <c r="W337" s="42" t="s">
        <v>199</v>
      </c>
      <c r="X337" s="46"/>
      <c r="Y337" s="42" t="s">
        <v>245</v>
      </c>
      <c r="Z337" s="42" t="s">
        <v>199</v>
      </c>
      <c r="AA337" s="42" t="s">
        <v>199</v>
      </c>
      <c r="AB337" s="42" t="s">
        <v>199</v>
      </c>
      <c r="AC337" s="42" t="s">
        <v>199</v>
      </c>
      <c r="AD337" s="42" t="s">
        <v>828</v>
      </c>
      <c r="AE337" s="42" t="s">
        <v>199</v>
      </c>
      <c r="AF337" s="42" t="s">
        <v>199</v>
      </c>
      <c r="AG337" s="42" t="s">
        <v>199</v>
      </c>
      <c r="AH337" s="42" t="s">
        <v>199</v>
      </c>
      <c r="AI337" s="42" t="s">
        <v>199</v>
      </c>
      <c r="AJ337" s="42" t="s">
        <v>199</v>
      </c>
      <c r="AK337" s="42" t="s">
        <v>199</v>
      </c>
      <c r="AL337" s="42" t="s">
        <v>283</v>
      </c>
    </row>
    <row r="338" spans="2:38" s="212" customFormat="1" x14ac:dyDescent="0.2">
      <c r="W338" s="231"/>
      <c r="AE338" s="231"/>
      <c r="AF338" s="231"/>
      <c r="AG338" s="231"/>
      <c r="AH338" s="231"/>
    </row>
  </sheetData>
  <autoFilter ref="A8:AL337" xr:uid="{00000000-0001-0000-0000-000000000000}">
    <filterColumn colId="8" showButton="0"/>
    <filterColumn colId="9" showButton="0"/>
    <filterColumn colId="10" showButton="0"/>
    <filterColumn colId="15">
      <filters>
        <filter val="Jairo Alejandro Barón Rubiano"/>
        <filter val="Juan Carlos Borda Rivas"/>
      </filters>
    </filterColumn>
    <filterColumn colId="17">
      <filters>
        <filter val="Dirección Administrativa y Financiera"/>
      </filters>
    </filterColumn>
    <filterColumn colId="24" showButton="0"/>
    <filterColumn colId="25" showButton="0"/>
    <filterColumn colId="26" showButton="0"/>
    <filterColumn colId="27" showButton="0"/>
    <filterColumn colId="29" showButton="0"/>
    <filterColumn colId="30" showButton="0"/>
    <filterColumn colId="31" showButton="0"/>
    <filterColumn colId="32" showButton="0"/>
    <filterColumn colId="33" showButton="0"/>
    <filterColumn colId="35" showButton="0"/>
  </autoFilter>
  <mergeCells count="29">
    <mergeCell ref="AL8:AL9"/>
    <mergeCell ref="V8:V9"/>
    <mergeCell ref="W8:W9"/>
    <mergeCell ref="X8:X9"/>
    <mergeCell ref="Y8:AC9"/>
    <mergeCell ref="AD8:AI9"/>
    <mergeCell ref="AJ8:AK8"/>
    <mergeCell ref="U8:U9"/>
    <mergeCell ref="G8:G9"/>
    <mergeCell ref="H8:H9"/>
    <mergeCell ref="I8:L9"/>
    <mergeCell ref="M8:M9"/>
    <mergeCell ref="N8:N9"/>
    <mergeCell ref="O8:O9"/>
    <mergeCell ref="P8:P9"/>
    <mergeCell ref="Q8:Q9"/>
    <mergeCell ref="R8:R9"/>
    <mergeCell ref="S8:S9"/>
    <mergeCell ref="T8:T9"/>
    <mergeCell ref="B2:B5"/>
    <mergeCell ref="C2:C3"/>
    <mergeCell ref="D2:AJ3"/>
    <mergeCell ref="C4:C5"/>
    <mergeCell ref="D4:AJ5"/>
    <mergeCell ref="B8:B9"/>
    <mergeCell ref="C8:C9"/>
    <mergeCell ref="D8:D9"/>
    <mergeCell ref="E8:E9"/>
    <mergeCell ref="F8:F9"/>
  </mergeCells>
  <conditionalFormatting sqref="AL226:AL227">
    <cfRule type="expression" dxfId="2" priority="1">
      <formula>$AD226&lt;&gt;""</formula>
    </cfRule>
  </conditionalFormatting>
  <dataValidations count="27">
    <dataValidation type="list" allowBlank="1" showInputMessage="1" showErrorMessage="1" sqref="B10:B275 B288:B337" xr:uid="{5CA99327-CC9D-462A-AC41-7E302384425D}">
      <formula1>Perspectiva</formula1>
    </dataValidation>
    <dataValidation allowBlank="1" showInputMessage="1" showErrorMessage="1" prompt="Puede registrar la cantidad de colaboradores que requiera, siempre y cuando cuenten con usuario de Eureka" sqref="Q203:Q207 Q140:Q141 P206:P207" xr:uid="{64AF6B18-D37F-470D-A129-24A7E3C0BFDC}"/>
    <dataValidation type="textLength" operator="lessThanOrEqual" showInputMessage="1" showErrorMessage="1" error="El número máximo de caracteres son 100" prompt="El número máximo de caracteres incluyendo los espacios es de 100" sqref="N79:N93 O125:O126 M125:M126 M79:M122" xr:uid="{0FCB4375-63F6-4F9E-AB7C-FF0BDEBA18B3}">
      <formula1>100</formula1>
    </dataValidation>
    <dataValidation type="textLength" operator="lessThanOrEqual" allowBlank="1" showInputMessage="1" showErrorMessage="1" errorTitle="No superar 100 caracteres" error="No superar 100 caracteres" sqref="N79:N93 M79:M114" xr:uid="{95068F41-FCD0-4303-A0AF-43394A5B7387}">
      <formula1>100</formula1>
    </dataValidation>
    <dataValidation allowBlank="1" showInputMessage="1" showErrorMessage="1" prompt="Elija de la lista los artículos y/o bases del Plan Nacional de Desarrollo 2022 - 2026 a los que se da respuesta con la implementación de la estrategia y la consecución del producto." sqref="I8" xr:uid="{9FA93C71-18DB-4FCD-986B-FCEDF4261A68}"/>
    <dataValidation allowBlank="1" showInputMessage="1" showErrorMessage="1" prompt="Elija de la lista la dependencia que será usuaria del producto que se generará porque lo requiere para el desarrollo de sus actividades, en los casos que aplique." sqref="U8:U9" xr:uid="{E6A0B9BE-9FB4-47BC-8BB1-05656A63C889}"/>
    <dataValidation allowBlank="1" showInputMessage="1" showErrorMessage="1" prompt="Si marcó que la actividad pertence al plan 9. Plan Anticorrupción y de atención al ciudadano, debe indicar de las listas a cual componente y subcomponente pertenece la actividad." sqref="AJ8:AK8" xr:uid="{E0F74D83-B47B-458E-A8B7-55A9BEEF8294}"/>
    <dataValidation type="list" allowBlank="1" showInputMessage="1" showErrorMessage="1" sqref="AJ256:AJ260 AK47:AK48 AJ64:AK67 AK317 AK72:AK75 AJ74:AK75 AJ10:AJ227 AJ240:AJ241 AJ288:AJ337" xr:uid="{3169B3D0-F31A-4AE4-A218-90466DD2E2EF}">
      <formula1>Componentes</formula1>
    </dataValidation>
    <dataValidation allowBlank="1" showInputMessage="1" showErrorMessage="1" prompt="Elija de la lista la perspectiva sobre la cual va a formular las actividades del plan de acción.  Para mas información puede consultar el Diccionario de Datos y el PEI" sqref="B8:B9" xr:uid="{B1B98215-0040-497F-9D0B-808225DF1221}"/>
    <dataValidation allowBlank="1" showInputMessage="1" showErrorMessage="1" prompt="De acuerdo a la perspectiva seleaccionada, elija de la lista el objetivo estratégico sobre el cual va a formular las actividades del plan de acción.  Para mas información puede consultar el Diccionario de Datos y el PEI" sqref="C8:C9" xr:uid="{BABA817B-1CC9-4FEE-9D8C-0E79B4367C92}"/>
    <dataValidation allowBlank="1" showInputMessage="1" showErrorMessage="1" prompt="Teniendo en cuenta el objetivo seleccionado, registre o elija de la lista la estrategia asociada a las actividades del plan de acción.  Para mas información puede consultar el Diccionario de Datos y el PEI" sqref="D8:E9" xr:uid="{805D7D82-A577-4E05-9DC6-736DDD90E23F}"/>
    <dataValidation allowBlank="1" showInputMessage="1" showErrorMessage="1" prompt="Registre o elija de la lista el producto del Plan Estratégico Institucional que desea obtener. _x000a_Producto es el resultado final del desarrollo de actividades de un proceso, fase o proyecto, el cual debe ser verificable." sqref="F8:G9" xr:uid="{5F60D57C-6763-4D79-83FB-003B85EE2738}"/>
    <dataValidation allowBlank="1" showInputMessage="1" showErrorMessage="1" prompt="Defina el responsable de la obtención del producto en términos de cargo y dependencia. Debe ser de nivel directivo." sqref="H8:H9" xr:uid="{C7994E0C-6A7A-4287-8D98-394530863764}"/>
    <dataValidation allowBlank="1" showInputMessage="1" showErrorMessage="1" prompt="Defina las actividades necesarias para la obtención de los productos. _x000a_Estructura: VERBO en infinitivo + el Objeto + condicion de calidad." sqref="M8:M9" xr:uid="{D639831D-36E3-4194-A0C0-06300969ABDB}"/>
    <dataValidation allowBlank="1" showInputMessage="1" showErrorMessage="1" prompt="Detalle de la actividad definida" sqref="N8:N9" xr:uid="{FE86EF0A-6F0B-4123-8D35-FB017C0FD0A9}"/>
    <dataValidation allowBlank="1" showInputMessage="1" showErrorMessage="1" prompt="Soporte de ejecución de la actividad o producto intermedio que contribuye a la obtención del producto final o al cumplimiento de fases intermedias. Ej: Documento elaborado, Actas de reunión firmadas, Listas de asistencia diligenciadas._x000a__x000a_" sqref="O8:O9" xr:uid="{536C7D83-C0A4-409F-BBCE-9F3864DA0363}"/>
    <dataValidation allowBlank="1" showInputMessage="1" showErrorMessage="1" prompt="Nombre del colaborador responsable de ejecutar la actividad." sqref="P8:P9" xr:uid="{8D237686-D6C0-43D4-BD93-609FCAE27C2D}"/>
    <dataValidation allowBlank="1" showInputMessage="1" showErrorMessage="1" prompt="Elija de la lista la dependencia a la que hace parte el colaborador responsable de la ejecución de la actividad. " sqref="R8:R9" xr:uid="{0208F817-6038-4FC8-8100-DA2555BEE024}"/>
    <dataValidation allowBlank="1" showInputMessage="1" showErrorMessage="1" prompt="DD-MM-AAAA" sqref="S8:T9" xr:uid="{DEDE72DE-DBEF-4C05-AC7F-41584ECA3F2A}"/>
    <dataValidation allowBlank="1" showInputMessage="1" showErrorMessage="1" prompt="Indique los recursos económicos requeridos para el desarrollo de la actividad y asignados en el Plan Anual de Adquisiciones - PAA." sqref="V8:V9" xr:uid="{523CFED5-79EF-45F1-9D0E-A8A0C50EC375}"/>
    <dataValidation allowBlank="1" showInputMessage="1" showErrorMessage="1" prompt="Indique el código de identificación - ID del PAA al que corresponde la adquisición de bienes y/o servicios como contratos de prestación de servicios, sistemas de información, entre otros, necesarios para el desarrollo de la actividad." sqref="W8:W9" xr:uid="{45E95D29-2DD2-48AB-9B54-E5AB81FBDE4B}"/>
    <dataValidation allowBlank="1" showInputMessage="1" showErrorMessage="1" prompt="Incluya la ponderación de cada actividad que aporta a la consecución del producto, de tal forma que la sumatoria sea 100% para cada producto." sqref="X8:X9" xr:uid="{4C2FA764-1124-494E-9A0F-B1F6D86C0E7A}"/>
    <dataValidation allowBlank="1" showInputMessage="1" showErrorMessage="1" prompt="Elija de las listas los planes a los que pertenece la actividad. Puede aplicar entre uno (1) y tres (3) planes. " sqref="AD8" xr:uid="{D476D1F0-367C-4F54-8258-327D223E7B96}"/>
    <dataValidation allowBlank="1" showInputMessage="1" showErrorMessage="1" prompt="Seleccione la dependencia líder de la ejecución de la actividad" sqref="R8:R9" xr:uid="{489D6929-8A2F-46F6-8A10-5C623D5F03AF}"/>
    <dataValidation allowBlank="1" showInputMessage="1" showErrorMessage="1" prompt="Índique el proceso responsable de la ejecución de la actividad" sqref="AL8:AL9" xr:uid="{ADD2794E-4CCC-4397-830C-F3524ECF0515}"/>
    <dataValidation allowBlank="1" showInputMessage="1" showErrorMessage="1" prompt="Nombre de los funcionarios o contratistas asignados para apoyar el desarrollo de la actividad" sqref="Q8:Q9" xr:uid="{26A953EC-CFC2-4736-A1F8-889E30EB601E}"/>
    <dataValidation allowBlank="1" showInputMessage="1" showErrorMessage="1" prompt="Elija de las listas las políticas del MIPG a las que contribuye a su cumplimiento con el desarrollo de la actividad. Puede aplicar entre una (1) y tres (3) políticas." sqref="Y8:AC9" xr:uid="{3C9BAB70-8981-4791-BC6C-F88FF08F49EC}"/>
  </dataValidations>
  <hyperlinks>
    <hyperlink ref="M213" r:id="rId1" display="url" xr:uid="{CA046A8E-2708-4700-9484-6177F547B640}"/>
  </hyperlinks>
  <pageMargins left="0.7" right="0.7" top="0.75" bottom="0.75" header="0" footer="0"/>
  <pageSetup orientation="portrait" r:id="rId2"/>
  <drawing r:id="rId3"/>
  <legacyDrawing r:id="rId4"/>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C13C8D-4D0E-4B86-9086-3FDBC22A3228}">
  <sheetPr filterMode="1"/>
  <dimension ref="A1:AL338"/>
  <sheetViews>
    <sheetView showGridLines="0" topLeftCell="N1" zoomScaleNormal="100" workbookViewId="0">
      <pane ySplit="9" topLeftCell="A76" activePane="bottomLeft" state="frozen"/>
      <selection activeCell="B1" sqref="B1"/>
      <selection pane="bottomLeft" activeCell="W142" sqref="W142:W144"/>
    </sheetView>
  </sheetViews>
  <sheetFormatPr baseColWidth="10" defaultColWidth="10" defaultRowHeight="14.25" x14ac:dyDescent="0.2"/>
  <cols>
    <col min="1" max="1" width="9.75" style="154" hidden="1" customWidth="1"/>
    <col min="2" max="2" width="28.5" style="154" customWidth="1"/>
    <col min="3" max="3" width="30.75" style="154" customWidth="1"/>
    <col min="4" max="5" width="35" style="154" customWidth="1"/>
    <col min="6" max="6" width="32.75" style="154" customWidth="1"/>
    <col min="7" max="7" width="32.75" style="154" hidden="1" customWidth="1"/>
    <col min="8" max="12" width="24.125" style="154" customWidth="1"/>
    <col min="13" max="13" width="34.75" style="154" customWidth="1"/>
    <col min="14" max="14" width="47.625" style="154" customWidth="1"/>
    <col min="15" max="15" width="22.625" style="154" customWidth="1"/>
    <col min="16" max="16" width="17.75" style="154" customWidth="1"/>
    <col min="17" max="18" width="21.375" style="154" customWidth="1"/>
    <col min="19" max="19" width="11.75" style="154" customWidth="1"/>
    <col min="20" max="20" width="11.625" style="154" customWidth="1"/>
    <col min="21" max="21" width="20.875" style="154" customWidth="1"/>
    <col min="22" max="22" width="18.125" style="154" customWidth="1"/>
    <col min="23" max="23" width="14.625" style="154" customWidth="1"/>
    <col min="24" max="24" width="14.625" style="154" hidden="1" customWidth="1"/>
    <col min="25" max="30" width="18.125" style="154" customWidth="1"/>
    <col min="31" max="34" width="18.125" style="155" customWidth="1"/>
    <col min="35" max="35" width="18.125" style="154" customWidth="1"/>
    <col min="36" max="36" width="22.25" style="154" customWidth="1"/>
    <col min="37" max="37" width="23" style="154" customWidth="1"/>
    <col min="38" max="38" width="17.125" style="154" customWidth="1"/>
    <col min="39" max="16384" width="10" style="154"/>
  </cols>
  <sheetData>
    <row r="1" spans="1:38" hidden="1" x14ac:dyDescent="0.2"/>
    <row r="2" spans="1:38" ht="26.25" hidden="1" customHeight="1" x14ac:dyDescent="0.2">
      <c r="B2" s="633"/>
      <c r="C2" s="637" t="s">
        <v>157</v>
      </c>
      <c r="D2" s="639" t="s">
        <v>158</v>
      </c>
      <c r="E2" s="640"/>
      <c r="F2" s="640"/>
      <c r="G2" s="640"/>
      <c r="H2" s="640"/>
      <c r="I2" s="640"/>
      <c r="J2" s="640"/>
      <c r="K2" s="640"/>
      <c r="L2" s="640"/>
      <c r="M2" s="640"/>
      <c r="N2" s="640"/>
      <c r="O2" s="640"/>
      <c r="P2" s="640"/>
      <c r="Q2" s="640"/>
      <c r="R2" s="640"/>
      <c r="S2" s="640"/>
      <c r="T2" s="640"/>
      <c r="U2" s="640"/>
      <c r="V2" s="640"/>
      <c r="W2" s="640"/>
      <c r="X2" s="640"/>
      <c r="Y2" s="640"/>
      <c r="Z2" s="640"/>
      <c r="AA2" s="640"/>
      <c r="AB2" s="640"/>
      <c r="AC2" s="640"/>
      <c r="AD2" s="640"/>
      <c r="AE2" s="640"/>
      <c r="AF2" s="640"/>
      <c r="AG2" s="640"/>
      <c r="AH2" s="640"/>
      <c r="AI2" s="640"/>
      <c r="AJ2" s="641"/>
      <c r="AK2" s="156" t="s">
        <v>159</v>
      </c>
      <c r="AL2" s="157" t="s">
        <v>160</v>
      </c>
    </row>
    <row r="3" spans="1:38" ht="22.5" hidden="1" customHeight="1" x14ac:dyDescent="0.2">
      <c r="B3" s="634"/>
      <c r="C3" s="638"/>
      <c r="D3" s="642"/>
      <c r="E3" s="643"/>
      <c r="F3" s="643"/>
      <c r="G3" s="643"/>
      <c r="H3" s="643"/>
      <c r="I3" s="643"/>
      <c r="J3" s="643"/>
      <c r="K3" s="643"/>
      <c r="L3" s="643"/>
      <c r="M3" s="643"/>
      <c r="N3" s="643"/>
      <c r="O3" s="643"/>
      <c r="P3" s="643"/>
      <c r="Q3" s="643"/>
      <c r="R3" s="643"/>
      <c r="S3" s="643"/>
      <c r="T3" s="643"/>
      <c r="U3" s="643"/>
      <c r="V3" s="643"/>
      <c r="W3" s="643"/>
      <c r="X3" s="643"/>
      <c r="Y3" s="643"/>
      <c r="Z3" s="643"/>
      <c r="AA3" s="643"/>
      <c r="AB3" s="643"/>
      <c r="AC3" s="643"/>
      <c r="AD3" s="643"/>
      <c r="AE3" s="643"/>
      <c r="AF3" s="643"/>
      <c r="AG3" s="643"/>
      <c r="AH3" s="643"/>
      <c r="AI3" s="643"/>
      <c r="AJ3" s="644"/>
      <c r="AK3" s="158" t="s">
        <v>161</v>
      </c>
      <c r="AL3" s="159">
        <v>6</v>
      </c>
    </row>
    <row r="4" spans="1:38" ht="22.5" hidden="1" customHeight="1" x14ac:dyDescent="0.2">
      <c r="B4" s="635"/>
      <c r="C4" s="645" t="s">
        <v>162</v>
      </c>
      <c r="D4" s="647" t="s">
        <v>163</v>
      </c>
      <c r="E4" s="648"/>
      <c r="F4" s="648"/>
      <c r="G4" s="648"/>
      <c r="H4" s="648"/>
      <c r="I4" s="648"/>
      <c r="J4" s="648"/>
      <c r="K4" s="648"/>
      <c r="L4" s="648"/>
      <c r="M4" s="648"/>
      <c r="N4" s="648"/>
      <c r="O4" s="648"/>
      <c r="P4" s="648"/>
      <c r="Q4" s="648"/>
      <c r="R4" s="648"/>
      <c r="S4" s="648"/>
      <c r="T4" s="648"/>
      <c r="U4" s="648"/>
      <c r="V4" s="648"/>
      <c r="W4" s="648"/>
      <c r="X4" s="648"/>
      <c r="Y4" s="648"/>
      <c r="Z4" s="648"/>
      <c r="AA4" s="648"/>
      <c r="AB4" s="648"/>
      <c r="AC4" s="648"/>
      <c r="AD4" s="648"/>
      <c r="AE4" s="648"/>
      <c r="AF4" s="648"/>
      <c r="AG4" s="648"/>
      <c r="AH4" s="648"/>
      <c r="AI4" s="648"/>
      <c r="AJ4" s="649"/>
      <c r="AK4" s="158" t="s">
        <v>164</v>
      </c>
      <c r="AL4" s="160">
        <v>45208</v>
      </c>
    </row>
    <row r="5" spans="1:38" ht="21.75" hidden="1" customHeight="1" x14ac:dyDescent="0.2">
      <c r="B5" s="636"/>
      <c r="C5" s="646"/>
      <c r="D5" s="650"/>
      <c r="E5" s="651"/>
      <c r="F5" s="651"/>
      <c r="G5" s="651"/>
      <c r="H5" s="651"/>
      <c r="I5" s="651"/>
      <c r="J5" s="651"/>
      <c r="K5" s="651"/>
      <c r="L5" s="651"/>
      <c r="M5" s="651"/>
      <c r="N5" s="651"/>
      <c r="O5" s="651"/>
      <c r="P5" s="651"/>
      <c r="Q5" s="651"/>
      <c r="R5" s="651"/>
      <c r="S5" s="651"/>
      <c r="T5" s="651"/>
      <c r="U5" s="651"/>
      <c r="V5" s="651"/>
      <c r="W5" s="651"/>
      <c r="X5" s="651"/>
      <c r="Y5" s="651"/>
      <c r="Z5" s="651"/>
      <c r="AA5" s="651"/>
      <c r="AB5" s="651"/>
      <c r="AC5" s="651"/>
      <c r="AD5" s="651"/>
      <c r="AE5" s="651"/>
      <c r="AF5" s="651"/>
      <c r="AG5" s="651"/>
      <c r="AH5" s="651"/>
      <c r="AI5" s="651"/>
      <c r="AJ5" s="652"/>
      <c r="AK5" s="161" t="s">
        <v>165</v>
      </c>
      <c r="AL5" s="162" t="s">
        <v>166</v>
      </c>
    </row>
    <row r="6" spans="1:38" ht="10.5" hidden="1" customHeight="1" x14ac:dyDescent="0.2"/>
    <row r="7" spans="1:38" ht="8.25" hidden="1" customHeight="1" x14ac:dyDescent="0.2"/>
    <row r="8" spans="1:38" s="163" customFormat="1" ht="14.25" customHeight="1" x14ac:dyDescent="0.2">
      <c r="B8" s="629" t="s">
        <v>167</v>
      </c>
      <c r="C8" s="630" t="s">
        <v>168</v>
      </c>
      <c r="D8" s="630" t="s">
        <v>169</v>
      </c>
      <c r="E8" s="630" t="s">
        <v>170</v>
      </c>
      <c r="F8" s="630" t="s">
        <v>171</v>
      </c>
      <c r="G8" s="630" t="s">
        <v>1506</v>
      </c>
      <c r="H8" s="630" t="s">
        <v>172</v>
      </c>
      <c r="I8" s="655" t="s">
        <v>173</v>
      </c>
      <c r="J8" s="656"/>
      <c r="K8" s="656"/>
      <c r="L8" s="657"/>
      <c r="M8" s="630" t="s">
        <v>174</v>
      </c>
      <c r="N8" s="630" t="s">
        <v>175</v>
      </c>
      <c r="O8" s="630" t="s">
        <v>176</v>
      </c>
      <c r="P8" s="630" t="s">
        <v>177</v>
      </c>
      <c r="Q8" s="630" t="s">
        <v>178</v>
      </c>
      <c r="R8" s="661" t="s">
        <v>179</v>
      </c>
      <c r="S8" s="630" t="s">
        <v>180</v>
      </c>
      <c r="T8" s="653" t="s">
        <v>181</v>
      </c>
      <c r="U8" s="653" t="s">
        <v>182</v>
      </c>
      <c r="V8" s="653" t="s">
        <v>183</v>
      </c>
      <c r="W8" s="653" t="s">
        <v>184</v>
      </c>
      <c r="X8" s="653" t="s">
        <v>185</v>
      </c>
      <c r="Y8" s="662" t="s">
        <v>186</v>
      </c>
      <c r="Z8" s="663"/>
      <c r="AA8" s="663"/>
      <c r="AB8" s="663"/>
      <c r="AC8" s="664"/>
      <c r="AD8" s="662" t="s">
        <v>187</v>
      </c>
      <c r="AE8" s="663"/>
      <c r="AF8" s="663"/>
      <c r="AG8" s="663"/>
      <c r="AH8" s="663"/>
      <c r="AI8" s="664"/>
      <c r="AJ8" s="668" t="s">
        <v>188</v>
      </c>
      <c r="AK8" s="669"/>
      <c r="AL8" s="653" t="s">
        <v>189</v>
      </c>
    </row>
    <row r="9" spans="1:38" s="163" customFormat="1" ht="18" hidden="1" customHeight="1" x14ac:dyDescent="0.2">
      <c r="A9" s="165" t="s">
        <v>190</v>
      </c>
      <c r="B9" s="630"/>
      <c r="C9" s="631"/>
      <c r="D9" s="632"/>
      <c r="E9" s="632"/>
      <c r="F9" s="632"/>
      <c r="G9" s="632"/>
      <c r="H9" s="632"/>
      <c r="I9" s="658"/>
      <c r="J9" s="659"/>
      <c r="K9" s="659"/>
      <c r="L9" s="660"/>
      <c r="M9" s="632"/>
      <c r="N9" s="632"/>
      <c r="O9" s="632"/>
      <c r="P9" s="632"/>
      <c r="Q9" s="632"/>
      <c r="R9" s="653"/>
      <c r="S9" s="632"/>
      <c r="T9" s="654"/>
      <c r="U9" s="654"/>
      <c r="V9" s="654"/>
      <c r="W9" s="654"/>
      <c r="X9" s="654"/>
      <c r="Y9" s="665"/>
      <c r="Z9" s="666"/>
      <c r="AA9" s="666"/>
      <c r="AB9" s="666"/>
      <c r="AC9" s="667"/>
      <c r="AD9" s="665"/>
      <c r="AE9" s="666"/>
      <c r="AF9" s="666"/>
      <c r="AG9" s="666"/>
      <c r="AH9" s="666"/>
      <c r="AI9" s="667"/>
      <c r="AJ9" s="164" t="s">
        <v>191</v>
      </c>
      <c r="AK9" s="164" t="s">
        <v>192</v>
      </c>
      <c r="AL9" s="654"/>
    </row>
    <row r="10" spans="1:38" s="172" customFormat="1" ht="213.75" hidden="1" x14ac:dyDescent="0.2">
      <c r="A10" s="154"/>
      <c r="B10" s="166" t="s">
        <v>193</v>
      </c>
      <c r="C10" s="167" t="s">
        <v>194</v>
      </c>
      <c r="D10" s="166" t="s">
        <v>195</v>
      </c>
      <c r="E10" s="168" t="s">
        <v>196</v>
      </c>
      <c r="F10" s="168" t="s">
        <v>197</v>
      </c>
      <c r="G10" s="168"/>
      <c r="H10" s="166" t="s">
        <v>198</v>
      </c>
      <c r="I10" s="166" t="s">
        <v>199</v>
      </c>
      <c r="J10" s="166" t="s">
        <v>199</v>
      </c>
      <c r="K10" s="166" t="s">
        <v>199</v>
      </c>
      <c r="L10" s="166" t="s">
        <v>199</v>
      </c>
      <c r="M10" s="168" t="s">
        <v>200</v>
      </c>
      <c r="N10" s="166" t="s">
        <v>201</v>
      </c>
      <c r="O10" s="169" t="s">
        <v>202</v>
      </c>
      <c r="P10" s="166" t="s">
        <v>203</v>
      </c>
      <c r="Q10" s="166" t="s">
        <v>204</v>
      </c>
      <c r="R10" s="169" t="s">
        <v>72</v>
      </c>
      <c r="S10" s="170">
        <v>45292</v>
      </c>
      <c r="T10" s="29">
        <v>45380</v>
      </c>
      <c r="U10" s="169" t="s">
        <v>205</v>
      </c>
      <c r="V10" s="26"/>
      <c r="W10" s="166"/>
      <c r="X10" s="171">
        <v>0.1</v>
      </c>
      <c r="Y10" s="166" t="s">
        <v>207</v>
      </c>
      <c r="Z10" s="166" t="s">
        <v>208</v>
      </c>
      <c r="AA10" s="166" t="s">
        <v>199</v>
      </c>
      <c r="AB10" s="166" t="s">
        <v>199</v>
      </c>
      <c r="AC10" s="166" t="s">
        <v>199</v>
      </c>
      <c r="AD10" s="166" t="s">
        <v>209</v>
      </c>
      <c r="AE10" s="166" t="s">
        <v>199</v>
      </c>
      <c r="AF10" s="166" t="s">
        <v>199</v>
      </c>
      <c r="AG10" s="166" t="s">
        <v>199</v>
      </c>
      <c r="AH10" s="166" t="s">
        <v>199</v>
      </c>
      <c r="AI10" s="166" t="s">
        <v>199</v>
      </c>
      <c r="AJ10" s="166" t="s">
        <v>199</v>
      </c>
      <c r="AK10" s="166" t="s">
        <v>199</v>
      </c>
      <c r="AL10" s="169" t="s">
        <v>210</v>
      </c>
    </row>
    <row r="11" spans="1:38" s="174" customFormat="1" ht="213.75" hidden="1" x14ac:dyDescent="0.2">
      <c r="A11" s="173"/>
      <c r="B11" s="166" t="s">
        <v>193</v>
      </c>
      <c r="C11" s="167" t="s">
        <v>194</v>
      </c>
      <c r="D11" s="166" t="s">
        <v>195</v>
      </c>
      <c r="E11" s="168" t="s">
        <v>196</v>
      </c>
      <c r="F11" s="168" t="s">
        <v>197</v>
      </c>
      <c r="G11" s="168"/>
      <c r="H11" s="166" t="s">
        <v>198</v>
      </c>
      <c r="I11" s="166" t="s">
        <v>199</v>
      </c>
      <c r="J11" s="166" t="s">
        <v>199</v>
      </c>
      <c r="K11" s="166" t="s">
        <v>199</v>
      </c>
      <c r="L11" s="166" t="s">
        <v>199</v>
      </c>
      <c r="M11" s="168" t="s">
        <v>211</v>
      </c>
      <c r="N11" s="166" t="s">
        <v>212</v>
      </c>
      <c r="O11" s="169" t="s">
        <v>213</v>
      </c>
      <c r="P11" s="166" t="s">
        <v>203</v>
      </c>
      <c r="Q11" s="166" t="s">
        <v>214</v>
      </c>
      <c r="R11" s="169" t="s">
        <v>72</v>
      </c>
      <c r="S11" s="170">
        <v>45292</v>
      </c>
      <c r="T11" s="170">
        <v>45625</v>
      </c>
      <c r="U11" s="169" t="s">
        <v>215</v>
      </c>
      <c r="V11" s="26"/>
      <c r="W11" s="166"/>
      <c r="X11" s="171">
        <v>0.2</v>
      </c>
      <c r="Y11" s="166" t="s">
        <v>207</v>
      </c>
      <c r="Z11" s="166" t="s">
        <v>208</v>
      </c>
      <c r="AA11" s="166" t="s">
        <v>199</v>
      </c>
      <c r="AB11" s="166" t="s">
        <v>199</v>
      </c>
      <c r="AC11" s="166" t="s">
        <v>199</v>
      </c>
      <c r="AD11" s="166" t="s">
        <v>209</v>
      </c>
      <c r="AE11" s="166" t="s">
        <v>199</v>
      </c>
      <c r="AF11" s="166" t="s">
        <v>199</v>
      </c>
      <c r="AG11" s="166" t="s">
        <v>199</v>
      </c>
      <c r="AH11" s="166" t="s">
        <v>199</v>
      </c>
      <c r="AI11" s="166" t="s">
        <v>199</v>
      </c>
      <c r="AJ11" s="166" t="s">
        <v>199</v>
      </c>
      <c r="AK11" s="166" t="s">
        <v>199</v>
      </c>
      <c r="AL11" s="169" t="s">
        <v>210</v>
      </c>
    </row>
    <row r="12" spans="1:38" s="174" customFormat="1" ht="213.75" hidden="1" x14ac:dyDescent="0.2">
      <c r="A12" s="173"/>
      <c r="B12" s="166" t="s">
        <v>193</v>
      </c>
      <c r="C12" s="167" t="s">
        <v>194</v>
      </c>
      <c r="D12" s="166" t="s">
        <v>195</v>
      </c>
      <c r="E12" s="168" t="s">
        <v>196</v>
      </c>
      <c r="F12" s="168" t="s">
        <v>197</v>
      </c>
      <c r="G12" s="168"/>
      <c r="H12" s="166" t="s">
        <v>198</v>
      </c>
      <c r="I12" s="166" t="s">
        <v>199</v>
      </c>
      <c r="J12" s="166" t="s">
        <v>199</v>
      </c>
      <c r="K12" s="166" t="s">
        <v>199</v>
      </c>
      <c r="L12" s="166" t="s">
        <v>199</v>
      </c>
      <c r="M12" s="168" t="s">
        <v>216</v>
      </c>
      <c r="N12" s="166" t="s">
        <v>216</v>
      </c>
      <c r="O12" s="169" t="s">
        <v>217</v>
      </c>
      <c r="P12" s="166" t="s">
        <v>218</v>
      </c>
      <c r="Q12" s="166" t="s">
        <v>219</v>
      </c>
      <c r="R12" s="169" t="s">
        <v>220</v>
      </c>
      <c r="S12" s="170">
        <v>45383</v>
      </c>
      <c r="T12" s="170">
        <v>45596</v>
      </c>
      <c r="U12" s="169" t="s">
        <v>72</v>
      </c>
      <c r="V12" s="26"/>
      <c r="W12" s="166"/>
      <c r="X12" s="171"/>
      <c r="Y12" s="166" t="s">
        <v>207</v>
      </c>
      <c r="Z12" s="166" t="s">
        <v>208</v>
      </c>
      <c r="AA12" s="166" t="s">
        <v>199</v>
      </c>
      <c r="AB12" s="166" t="s">
        <v>199</v>
      </c>
      <c r="AC12" s="166" t="s">
        <v>199</v>
      </c>
      <c r="AD12" s="166" t="s">
        <v>209</v>
      </c>
      <c r="AE12" s="166" t="s">
        <v>199</v>
      </c>
      <c r="AF12" s="166" t="s">
        <v>199</v>
      </c>
      <c r="AG12" s="166" t="s">
        <v>199</v>
      </c>
      <c r="AH12" s="166" t="s">
        <v>199</v>
      </c>
      <c r="AI12" s="166" t="s">
        <v>199</v>
      </c>
      <c r="AJ12" s="166" t="s">
        <v>199</v>
      </c>
      <c r="AK12" s="166" t="s">
        <v>199</v>
      </c>
      <c r="AL12" s="169" t="s">
        <v>210</v>
      </c>
    </row>
    <row r="13" spans="1:38" s="174" customFormat="1" ht="213.75" hidden="1" x14ac:dyDescent="0.2">
      <c r="A13" s="173"/>
      <c r="B13" s="166" t="s">
        <v>193</v>
      </c>
      <c r="C13" s="167" t="s">
        <v>194</v>
      </c>
      <c r="D13" s="166" t="s">
        <v>195</v>
      </c>
      <c r="E13" s="168" t="s">
        <v>196</v>
      </c>
      <c r="F13" s="168" t="s">
        <v>197</v>
      </c>
      <c r="G13" s="168"/>
      <c r="H13" s="166" t="s">
        <v>198</v>
      </c>
      <c r="I13" s="166" t="s">
        <v>199</v>
      </c>
      <c r="J13" s="166" t="s">
        <v>199</v>
      </c>
      <c r="K13" s="166" t="s">
        <v>199</v>
      </c>
      <c r="L13" s="166" t="s">
        <v>199</v>
      </c>
      <c r="M13" s="168" t="s">
        <v>221</v>
      </c>
      <c r="N13" s="166" t="s">
        <v>222</v>
      </c>
      <c r="O13" s="169" t="s">
        <v>223</v>
      </c>
      <c r="P13" s="166" t="s">
        <v>203</v>
      </c>
      <c r="Q13" s="166" t="s">
        <v>204</v>
      </c>
      <c r="R13" s="169" t="s">
        <v>72</v>
      </c>
      <c r="S13" s="170">
        <v>45293</v>
      </c>
      <c r="T13" s="170">
        <v>45625</v>
      </c>
      <c r="U13" s="169" t="s">
        <v>205</v>
      </c>
      <c r="V13" s="26"/>
      <c r="W13" s="166"/>
      <c r="X13" s="171">
        <v>0.5</v>
      </c>
      <c r="Y13" s="166" t="s">
        <v>207</v>
      </c>
      <c r="Z13" s="166" t="s">
        <v>208</v>
      </c>
      <c r="AA13" s="166" t="s">
        <v>199</v>
      </c>
      <c r="AB13" s="166" t="s">
        <v>199</v>
      </c>
      <c r="AC13" s="166" t="s">
        <v>199</v>
      </c>
      <c r="AD13" s="166" t="s">
        <v>209</v>
      </c>
      <c r="AE13" s="166" t="s">
        <v>199</v>
      </c>
      <c r="AF13" s="166" t="s">
        <v>199</v>
      </c>
      <c r="AG13" s="166" t="s">
        <v>199</v>
      </c>
      <c r="AH13" s="166" t="s">
        <v>199</v>
      </c>
      <c r="AI13" s="166" t="s">
        <v>199</v>
      </c>
      <c r="AJ13" s="166" t="s">
        <v>199</v>
      </c>
      <c r="AK13" s="166" t="s">
        <v>199</v>
      </c>
      <c r="AL13" s="169" t="s">
        <v>210</v>
      </c>
    </row>
    <row r="14" spans="1:38" s="174" customFormat="1" ht="213.75" hidden="1" x14ac:dyDescent="0.2">
      <c r="A14" s="173"/>
      <c r="B14" s="166" t="s">
        <v>193</v>
      </c>
      <c r="C14" s="167" t="s">
        <v>194</v>
      </c>
      <c r="D14" s="166" t="s">
        <v>195</v>
      </c>
      <c r="E14" s="168" t="s">
        <v>196</v>
      </c>
      <c r="F14" s="168" t="s">
        <v>197</v>
      </c>
      <c r="G14" s="168"/>
      <c r="H14" s="166" t="s">
        <v>198</v>
      </c>
      <c r="I14" s="166" t="s">
        <v>199</v>
      </c>
      <c r="J14" s="166" t="s">
        <v>199</v>
      </c>
      <c r="K14" s="166" t="s">
        <v>199</v>
      </c>
      <c r="L14" s="166" t="s">
        <v>199</v>
      </c>
      <c r="M14" s="168" t="s">
        <v>224</v>
      </c>
      <c r="N14" s="166" t="s">
        <v>225</v>
      </c>
      <c r="O14" s="169" t="s">
        <v>226</v>
      </c>
      <c r="P14" s="166" t="s">
        <v>203</v>
      </c>
      <c r="Q14" s="166" t="s">
        <v>204</v>
      </c>
      <c r="R14" s="169" t="s">
        <v>72</v>
      </c>
      <c r="S14" s="170">
        <v>45293</v>
      </c>
      <c r="T14" s="170">
        <v>45625</v>
      </c>
      <c r="U14" s="169" t="s">
        <v>205</v>
      </c>
      <c r="V14" s="26"/>
      <c r="W14" s="166"/>
      <c r="X14" s="171">
        <v>0.2</v>
      </c>
      <c r="Y14" s="166" t="s">
        <v>207</v>
      </c>
      <c r="Z14" s="166" t="s">
        <v>208</v>
      </c>
      <c r="AA14" s="166" t="s">
        <v>199</v>
      </c>
      <c r="AB14" s="166" t="s">
        <v>199</v>
      </c>
      <c r="AC14" s="166" t="s">
        <v>199</v>
      </c>
      <c r="AD14" s="166" t="s">
        <v>209</v>
      </c>
      <c r="AE14" s="166" t="s">
        <v>199</v>
      </c>
      <c r="AF14" s="166" t="s">
        <v>199</v>
      </c>
      <c r="AG14" s="166" t="s">
        <v>199</v>
      </c>
      <c r="AH14" s="166" t="s">
        <v>199</v>
      </c>
      <c r="AI14" s="166" t="s">
        <v>199</v>
      </c>
      <c r="AJ14" s="166" t="s">
        <v>199</v>
      </c>
      <c r="AK14" s="166" t="s">
        <v>199</v>
      </c>
      <c r="AL14" s="169" t="s">
        <v>210</v>
      </c>
    </row>
    <row r="15" spans="1:38" s="174" customFormat="1" ht="213.75" hidden="1" x14ac:dyDescent="0.2">
      <c r="A15" s="173"/>
      <c r="B15" s="166" t="s">
        <v>193</v>
      </c>
      <c r="C15" s="167" t="s">
        <v>194</v>
      </c>
      <c r="D15" s="166" t="s">
        <v>195</v>
      </c>
      <c r="E15" s="168" t="s">
        <v>196</v>
      </c>
      <c r="F15" s="168" t="s">
        <v>197</v>
      </c>
      <c r="G15" s="168"/>
      <c r="H15" s="166" t="s">
        <v>198</v>
      </c>
      <c r="I15" s="166" t="s">
        <v>199</v>
      </c>
      <c r="J15" s="166" t="s">
        <v>199</v>
      </c>
      <c r="K15" s="166" t="s">
        <v>199</v>
      </c>
      <c r="L15" s="166" t="s">
        <v>199</v>
      </c>
      <c r="M15" s="168" t="s">
        <v>227</v>
      </c>
      <c r="N15" s="166" t="s">
        <v>228</v>
      </c>
      <c r="O15" s="169" t="s">
        <v>229</v>
      </c>
      <c r="P15" s="166" t="s">
        <v>230</v>
      </c>
      <c r="Q15" s="166" t="s">
        <v>231</v>
      </c>
      <c r="R15" s="169" t="s">
        <v>220</v>
      </c>
      <c r="S15" s="170">
        <v>45627</v>
      </c>
      <c r="T15" s="170">
        <v>45641</v>
      </c>
      <c r="U15" s="169" t="s">
        <v>72</v>
      </c>
      <c r="V15" s="26"/>
      <c r="W15" s="166"/>
      <c r="X15" s="171"/>
      <c r="Y15" s="166" t="s">
        <v>208</v>
      </c>
      <c r="Z15" s="166" t="s">
        <v>232</v>
      </c>
      <c r="AA15" s="166" t="s">
        <v>233</v>
      </c>
      <c r="AB15" s="166" t="s">
        <v>199</v>
      </c>
      <c r="AC15" s="166" t="s">
        <v>199</v>
      </c>
      <c r="AD15" s="166" t="s">
        <v>209</v>
      </c>
      <c r="AE15" s="166" t="s">
        <v>199</v>
      </c>
      <c r="AF15" s="166" t="s">
        <v>199</v>
      </c>
      <c r="AG15" s="166" t="s">
        <v>199</v>
      </c>
      <c r="AH15" s="166" t="s">
        <v>199</v>
      </c>
      <c r="AI15" s="166" t="s">
        <v>199</v>
      </c>
      <c r="AJ15" s="166" t="s">
        <v>199</v>
      </c>
      <c r="AK15" s="166" t="s">
        <v>199</v>
      </c>
      <c r="AL15" s="169" t="s">
        <v>234</v>
      </c>
    </row>
    <row r="16" spans="1:38" s="173" customFormat="1" ht="213.75" hidden="1" x14ac:dyDescent="0.2">
      <c r="B16" s="166" t="s">
        <v>193</v>
      </c>
      <c r="C16" s="167" t="s">
        <v>194</v>
      </c>
      <c r="D16" s="166" t="s">
        <v>235</v>
      </c>
      <c r="E16" s="175" t="s">
        <v>236</v>
      </c>
      <c r="F16" s="176" t="s">
        <v>237</v>
      </c>
      <c r="G16" s="176"/>
      <c r="H16" s="166" t="s">
        <v>198</v>
      </c>
      <c r="I16" s="166" t="s">
        <v>199</v>
      </c>
      <c r="J16" s="166" t="s">
        <v>238</v>
      </c>
      <c r="K16" s="166" t="s">
        <v>199</v>
      </c>
      <c r="L16" s="166" t="s">
        <v>199</v>
      </c>
      <c r="M16" s="176" t="s">
        <v>239</v>
      </c>
      <c r="N16" s="166" t="s">
        <v>240</v>
      </c>
      <c r="O16" s="169" t="s">
        <v>241</v>
      </c>
      <c r="P16" s="166" t="s">
        <v>242</v>
      </c>
      <c r="Q16" s="166" t="s">
        <v>243</v>
      </c>
      <c r="R16" s="166" t="s">
        <v>72</v>
      </c>
      <c r="S16" s="170">
        <v>45293</v>
      </c>
      <c r="T16" s="170">
        <v>45626</v>
      </c>
      <c r="U16" s="170" t="s">
        <v>244</v>
      </c>
      <c r="V16" s="26"/>
      <c r="W16" s="166"/>
      <c r="X16" s="27">
        <v>1</v>
      </c>
      <c r="Y16" s="166" t="s">
        <v>245</v>
      </c>
      <c r="Z16" s="166" t="s">
        <v>246</v>
      </c>
      <c r="AA16" s="166" t="s">
        <v>247</v>
      </c>
      <c r="AB16" s="166" t="s">
        <v>199</v>
      </c>
      <c r="AC16" s="166" t="s">
        <v>199</v>
      </c>
      <c r="AD16" s="166" t="s">
        <v>209</v>
      </c>
      <c r="AE16" s="166" t="s">
        <v>248</v>
      </c>
      <c r="AF16" s="166" t="s">
        <v>199</v>
      </c>
      <c r="AG16" s="166" t="s">
        <v>199</v>
      </c>
      <c r="AH16" s="166" t="s">
        <v>199</v>
      </c>
      <c r="AI16" s="166" t="s">
        <v>199</v>
      </c>
      <c r="AJ16" s="166" t="s">
        <v>199</v>
      </c>
      <c r="AK16" s="166" t="s">
        <v>199</v>
      </c>
      <c r="AL16" s="166" t="s">
        <v>249</v>
      </c>
    </row>
    <row r="17" spans="2:38" s="173" customFormat="1" ht="270.75" hidden="1" x14ac:dyDescent="0.2">
      <c r="B17" s="166" t="s">
        <v>193</v>
      </c>
      <c r="C17" s="167" t="s">
        <v>194</v>
      </c>
      <c r="D17" s="166" t="s">
        <v>250</v>
      </c>
      <c r="E17" s="177" t="s">
        <v>251</v>
      </c>
      <c r="F17" s="178" t="s">
        <v>252</v>
      </c>
      <c r="G17" s="178"/>
      <c r="H17" s="166" t="s">
        <v>198</v>
      </c>
      <c r="I17" s="166" t="s">
        <v>253</v>
      </c>
      <c r="J17" s="166" t="s">
        <v>254</v>
      </c>
      <c r="K17" s="166" t="s">
        <v>199</v>
      </c>
      <c r="L17" s="166" t="s">
        <v>199</v>
      </c>
      <c r="M17" s="178" t="s">
        <v>255</v>
      </c>
      <c r="N17" s="166" t="s">
        <v>256</v>
      </c>
      <c r="O17" s="169" t="s">
        <v>257</v>
      </c>
      <c r="P17" s="166" t="s">
        <v>258</v>
      </c>
      <c r="Q17" s="166" t="s">
        <v>259</v>
      </c>
      <c r="R17" s="169" t="s">
        <v>260</v>
      </c>
      <c r="S17" s="170">
        <v>45293</v>
      </c>
      <c r="T17" s="170">
        <v>45625</v>
      </c>
      <c r="U17" s="179" t="s">
        <v>260</v>
      </c>
      <c r="V17" s="26"/>
      <c r="W17" s="166"/>
      <c r="X17" s="171">
        <v>0.5</v>
      </c>
      <c r="Y17" s="166" t="s">
        <v>207</v>
      </c>
      <c r="Z17" s="166" t="s">
        <v>208</v>
      </c>
      <c r="AA17" s="166" t="s">
        <v>199</v>
      </c>
      <c r="AB17" s="166" t="s">
        <v>199</v>
      </c>
      <c r="AC17" s="166" t="s">
        <v>199</v>
      </c>
      <c r="AD17" s="166" t="s">
        <v>209</v>
      </c>
      <c r="AE17" s="166" t="s">
        <v>199</v>
      </c>
      <c r="AF17" s="166" t="s">
        <v>199</v>
      </c>
      <c r="AG17" s="166" t="s">
        <v>199</v>
      </c>
      <c r="AH17" s="166" t="s">
        <v>199</v>
      </c>
      <c r="AI17" s="166" t="s">
        <v>199</v>
      </c>
      <c r="AJ17" s="166" t="s">
        <v>199</v>
      </c>
      <c r="AK17" s="166" t="s">
        <v>199</v>
      </c>
      <c r="AL17" s="169" t="s">
        <v>261</v>
      </c>
    </row>
    <row r="18" spans="2:38" s="173" customFormat="1" ht="270.75" hidden="1" x14ac:dyDescent="0.2">
      <c r="B18" s="166" t="s">
        <v>193</v>
      </c>
      <c r="C18" s="167" t="s">
        <v>194</v>
      </c>
      <c r="D18" s="166" t="s">
        <v>250</v>
      </c>
      <c r="E18" s="177" t="s">
        <v>251</v>
      </c>
      <c r="F18" s="178" t="s">
        <v>252</v>
      </c>
      <c r="G18" s="178"/>
      <c r="H18" s="166" t="s">
        <v>198</v>
      </c>
      <c r="I18" s="166" t="s">
        <v>253</v>
      </c>
      <c r="J18" s="166" t="s">
        <v>254</v>
      </c>
      <c r="K18" s="166" t="s">
        <v>199</v>
      </c>
      <c r="L18" s="166" t="s">
        <v>199</v>
      </c>
      <c r="M18" s="178" t="s">
        <v>262</v>
      </c>
      <c r="N18" s="166" t="s">
        <v>263</v>
      </c>
      <c r="O18" s="169" t="s">
        <v>264</v>
      </c>
      <c r="P18" s="166" t="s">
        <v>230</v>
      </c>
      <c r="Q18" s="166" t="s">
        <v>231</v>
      </c>
      <c r="R18" s="169" t="s">
        <v>220</v>
      </c>
      <c r="S18" s="170">
        <v>45627</v>
      </c>
      <c r="T18" s="170">
        <v>45641</v>
      </c>
      <c r="U18" s="169" t="s">
        <v>72</v>
      </c>
      <c r="V18" s="26"/>
      <c r="W18" s="166"/>
      <c r="X18" s="171"/>
      <c r="Y18" s="166" t="s">
        <v>208</v>
      </c>
      <c r="Z18" s="166" t="s">
        <v>232</v>
      </c>
      <c r="AA18" s="166" t="s">
        <v>233</v>
      </c>
      <c r="AB18" s="166" t="s">
        <v>199</v>
      </c>
      <c r="AC18" s="166" t="s">
        <v>199</v>
      </c>
      <c r="AD18" s="166" t="s">
        <v>209</v>
      </c>
      <c r="AE18" s="166" t="s">
        <v>199</v>
      </c>
      <c r="AF18" s="166" t="s">
        <v>199</v>
      </c>
      <c r="AG18" s="166" t="s">
        <v>199</v>
      </c>
      <c r="AH18" s="166" t="s">
        <v>199</v>
      </c>
      <c r="AI18" s="166" t="s">
        <v>199</v>
      </c>
      <c r="AJ18" s="166" t="s">
        <v>199</v>
      </c>
      <c r="AK18" s="166" t="s">
        <v>199</v>
      </c>
      <c r="AL18" s="169" t="s">
        <v>234</v>
      </c>
    </row>
    <row r="19" spans="2:38" s="173" customFormat="1" ht="270.75" hidden="1" x14ac:dyDescent="0.2">
      <c r="B19" s="166" t="s">
        <v>193</v>
      </c>
      <c r="C19" s="167" t="s">
        <v>194</v>
      </c>
      <c r="D19" s="166" t="s">
        <v>250</v>
      </c>
      <c r="E19" s="177" t="s">
        <v>251</v>
      </c>
      <c r="F19" s="178" t="s">
        <v>252</v>
      </c>
      <c r="G19" s="178"/>
      <c r="H19" s="166" t="s">
        <v>198</v>
      </c>
      <c r="I19" s="166" t="s">
        <v>253</v>
      </c>
      <c r="J19" s="166" t="s">
        <v>254</v>
      </c>
      <c r="K19" s="166" t="s">
        <v>199</v>
      </c>
      <c r="L19" s="166" t="s">
        <v>199</v>
      </c>
      <c r="M19" s="178" t="s">
        <v>265</v>
      </c>
      <c r="N19" s="166" t="s">
        <v>266</v>
      </c>
      <c r="O19" s="169" t="s">
        <v>267</v>
      </c>
      <c r="P19" s="166" t="s">
        <v>258</v>
      </c>
      <c r="Q19" s="166" t="s">
        <v>268</v>
      </c>
      <c r="R19" s="169" t="s">
        <v>72</v>
      </c>
      <c r="S19" s="170">
        <v>45293</v>
      </c>
      <c r="T19" s="170">
        <v>45625</v>
      </c>
      <c r="U19" s="179" t="s">
        <v>72</v>
      </c>
      <c r="V19" s="26"/>
      <c r="W19" s="166"/>
      <c r="X19" s="171">
        <v>0.5</v>
      </c>
      <c r="Y19" s="166" t="s">
        <v>207</v>
      </c>
      <c r="Z19" s="166" t="s">
        <v>208</v>
      </c>
      <c r="AA19" s="166" t="s">
        <v>199</v>
      </c>
      <c r="AB19" s="166" t="s">
        <v>199</v>
      </c>
      <c r="AC19" s="166" t="s">
        <v>199</v>
      </c>
      <c r="AD19" s="166" t="s">
        <v>209</v>
      </c>
      <c r="AE19" s="166" t="s">
        <v>199</v>
      </c>
      <c r="AF19" s="166" t="s">
        <v>199</v>
      </c>
      <c r="AG19" s="166" t="s">
        <v>199</v>
      </c>
      <c r="AH19" s="166" t="s">
        <v>199</v>
      </c>
      <c r="AI19" s="166" t="s">
        <v>199</v>
      </c>
      <c r="AJ19" s="166" t="s">
        <v>199</v>
      </c>
      <c r="AK19" s="166" t="s">
        <v>199</v>
      </c>
      <c r="AL19" s="169" t="s">
        <v>261</v>
      </c>
    </row>
    <row r="20" spans="2:38" s="173" customFormat="1" ht="270.75" hidden="1" x14ac:dyDescent="0.2">
      <c r="B20" s="166" t="s">
        <v>193</v>
      </c>
      <c r="C20" s="167" t="s">
        <v>194</v>
      </c>
      <c r="D20" s="166" t="s">
        <v>250</v>
      </c>
      <c r="E20" s="177" t="s">
        <v>251</v>
      </c>
      <c r="F20" s="180" t="s">
        <v>269</v>
      </c>
      <c r="G20" s="180"/>
      <c r="H20" s="166" t="s">
        <v>198</v>
      </c>
      <c r="I20" s="166" t="s">
        <v>253</v>
      </c>
      <c r="J20" s="166" t="s">
        <v>254</v>
      </c>
      <c r="K20" s="166" t="s">
        <v>199</v>
      </c>
      <c r="L20" s="166" t="s">
        <v>199</v>
      </c>
      <c r="M20" s="180" t="s">
        <v>255</v>
      </c>
      <c r="N20" s="166" t="s">
        <v>270</v>
      </c>
      <c r="O20" s="169" t="s">
        <v>271</v>
      </c>
      <c r="P20" s="166" t="s">
        <v>272</v>
      </c>
      <c r="Q20" s="166" t="s">
        <v>273</v>
      </c>
      <c r="R20" s="169" t="s">
        <v>260</v>
      </c>
      <c r="S20" s="170">
        <v>45293</v>
      </c>
      <c r="T20" s="170">
        <v>45625</v>
      </c>
      <c r="U20" s="179" t="s">
        <v>260</v>
      </c>
      <c r="V20" s="26"/>
      <c r="W20" s="166"/>
      <c r="X20" s="171">
        <v>1</v>
      </c>
      <c r="Y20" s="166" t="s">
        <v>207</v>
      </c>
      <c r="Z20" s="166" t="s">
        <v>208</v>
      </c>
      <c r="AA20" s="166" t="s">
        <v>199</v>
      </c>
      <c r="AB20" s="166" t="s">
        <v>199</v>
      </c>
      <c r="AC20" s="166" t="s">
        <v>199</v>
      </c>
      <c r="AD20" s="166" t="s">
        <v>209</v>
      </c>
      <c r="AE20" s="166" t="s">
        <v>199</v>
      </c>
      <c r="AF20" s="166" t="s">
        <v>199</v>
      </c>
      <c r="AG20" s="166" t="s">
        <v>199</v>
      </c>
      <c r="AH20" s="166" t="s">
        <v>199</v>
      </c>
      <c r="AI20" s="166" t="s">
        <v>199</v>
      </c>
      <c r="AJ20" s="166" t="s">
        <v>199</v>
      </c>
      <c r="AK20" s="166" t="s">
        <v>199</v>
      </c>
      <c r="AL20" s="169" t="s">
        <v>261</v>
      </c>
    </row>
    <row r="21" spans="2:38" s="173" customFormat="1" ht="270.75" hidden="1" x14ac:dyDescent="0.2">
      <c r="B21" s="166" t="s">
        <v>193</v>
      </c>
      <c r="C21" s="167" t="s">
        <v>194</v>
      </c>
      <c r="D21" s="166" t="s">
        <v>250</v>
      </c>
      <c r="E21" s="177" t="s">
        <v>251</v>
      </c>
      <c r="F21" s="180" t="s">
        <v>269</v>
      </c>
      <c r="G21" s="180"/>
      <c r="H21" s="166" t="s">
        <v>198</v>
      </c>
      <c r="I21" s="166" t="s">
        <v>253</v>
      </c>
      <c r="J21" s="166" t="s">
        <v>254</v>
      </c>
      <c r="K21" s="166" t="s">
        <v>199</v>
      </c>
      <c r="L21" s="166" t="s">
        <v>199</v>
      </c>
      <c r="M21" s="180" t="s">
        <v>262</v>
      </c>
      <c r="N21" s="166" t="s">
        <v>274</v>
      </c>
      <c r="O21" s="169" t="s">
        <v>275</v>
      </c>
      <c r="P21" s="166" t="s">
        <v>230</v>
      </c>
      <c r="Q21" s="166" t="s">
        <v>231</v>
      </c>
      <c r="R21" s="169" t="s">
        <v>220</v>
      </c>
      <c r="S21" s="170">
        <v>45627</v>
      </c>
      <c r="T21" s="170">
        <v>45641</v>
      </c>
      <c r="U21" s="169" t="s">
        <v>72</v>
      </c>
      <c r="V21" s="26"/>
      <c r="W21" s="166"/>
      <c r="X21" s="171"/>
      <c r="Y21" s="166" t="s">
        <v>208</v>
      </c>
      <c r="Z21" s="166" t="s">
        <v>232</v>
      </c>
      <c r="AA21" s="166" t="s">
        <v>233</v>
      </c>
      <c r="AB21" s="166" t="s">
        <v>199</v>
      </c>
      <c r="AC21" s="166" t="s">
        <v>199</v>
      </c>
      <c r="AD21" s="166" t="s">
        <v>209</v>
      </c>
      <c r="AE21" s="166" t="s">
        <v>199</v>
      </c>
      <c r="AF21" s="166" t="s">
        <v>199</v>
      </c>
      <c r="AG21" s="166" t="s">
        <v>199</v>
      </c>
      <c r="AH21" s="166" t="s">
        <v>199</v>
      </c>
      <c r="AI21" s="166" t="s">
        <v>199</v>
      </c>
      <c r="AJ21" s="166" t="s">
        <v>199</v>
      </c>
      <c r="AK21" s="166" t="s">
        <v>199</v>
      </c>
      <c r="AL21" s="169" t="s">
        <v>234</v>
      </c>
    </row>
    <row r="22" spans="2:38" s="173" customFormat="1" ht="213.75" hidden="1" x14ac:dyDescent="0.2">
      <c r="B22" s="166" t="s">
        <v>193</v>
      </c>
      <c r="C22" s="167" t="s">
        <v>194</v>
      </c>
      <c r="D22" s="166" t="s">
        <v>250</v>
      </c>
      <c r="E22" s="177" t="s">
        <v>251</v>
      </c>
      <c r="F22" s="180" t="s">
        <v>269</v>
      </c>
      <c r="G22" s="180"/>
      <c r="H22" s="166" t="s">
        <v>198</v>
      </c>
      <c r="I22" s="166" t="s">
        <v>253</v>
      </c>
      <c r="J22" s="166" t="s">
        <v>199</v>
      </c>
      <c r="K22" s="166" t="s">
        <v>199</v>
      </c>
      <c r="L22" s="166" t="s">
        <v>199</v>
      </c>
      <c r="M22" s="180" t="s">
        <v>276</v>
      </c>
      <c r="N22" s="166" t="s">
        <v>277</v>
      </c>
      <c r="O22" s="166" t="s">
        <v>278</v>
      </c>
      <c r="P22" s="166" t="s">
        <v>279</v>
      </c>
      <c r="Q22" s="166"/>
      <c r="R22" s="166" t="s">
        <v>280</v>
      </c>
      <c r="S22" s="170">
        <v>45292</v>
      </c>
      <c r="T22" s="170">
        <v>45412</v>
      </c>
      <c r="U22" s="170" t="s">
        <v>281</v>
      </c>
      <c r="V22" s="26">
        <v>216056978</v>
      </c>
      <c r="W22" s="169" t="s">
        <v>282</v>
      </c>
      <c r="X22" s="171"/>
      <c r="Y22" s="166" t="s">
        <v>245</v>
      </c>
      <c r="Z22" s="166" t="s">
        <v>199</v>
      </c>
      <c r="AA22" s="166" t="s">
        <v>199</v>
      </c>
      <c r="AB22" s="166" t="s">
        <v>199</v>
      </c>
      <c r="AC22" s="166" t="s">
        <v>199</v>
      </c>
      <c r="AD22" s="166" t="s">
        <v>209</v>
      </c>
      <c r="AE22" s="166" t="s">
        <v>248</v>
      </c>
      <c r="AF22" s="166" t="s">
        <v>199</v>
      </c>
      <c r="AG22" s="166" t="s">
        <v>199</v>
      </c>
      <c r="AH22" s="166" t="s">
        <v>199</v>
      </c>
      <c r="AI22" s="166" t="s">
        <v>199</v>
      </c>
      <c r="AJ22" s="166" t="s">
        <v>199</v>
      </c>
      <c r="AK22" s="166" t="s">
        <v>199</v>
      </c>
      <c r="AL22" s="166" t="s">
        <v>283</v>
      </c>
    </row>
    <row r="23" spans="2:38" s="173" customFormat="1" ht="213.75" hidden="1" x14ac:dyDescent="0.2">
      <c r="B23" s="166" t="s">
        <v>193</v>
      </c>
      <c r="C23" s="167" t="s">
        <v>194</v>
      </c>
      <c r="D23" s="166" t="s">
        <v>250</v>
      </c>
      <c r="E23" s="177" t="s">
        <v>251</v>
      </c>
      <c r="F23" s="180" t="s">
        <v>269</v>
      </c>
      <c r="G23" s="180"/>
      <c r="H23" s="166" t="s">
        <v>198</v>
      </c>
      <c r="I23" s="166" t="s">
        <v>253</v>
      </c>
      <c r="J23" s="166" t="s">
        <v>199</v>
      </c>
      <c r="K23" s="166" t="s">
        <v>199</v>
      </c>
      <c r="L23" s="166" t="s">
        <v>199</v>
      </c>
      <c r="M23" s="181" t="s">
        <v>284</v>
      </c>
      <c r="N23" s="166" t="s">
        <v>285</v>
      </c>
      <c r="O23" s="166" t="s">
        <v>286</v>
      </c>
      <c r="P23" s="166" t="s">
        <v>287</v>
      </c>
      <c r="Q23" s="166"/>
      <c r="R23" s="166" t="s">
        <v>280</v>
      </c>
      <c r="S23" s="170">
        <v>45292</v>
      </c>
      <c r="T23" s="170">
        <v>45412</v>
      </c>
      <c r="U23" s="170" t="s">
        <v>281</v>
      </c>
      <c r="V23" s="26">
        <v>55626726</v>
      </c>
      <c r="W23" s="169" t="s">
        <v>288</v>
      </c>
      <c r="X23" s="171"/>
      <c r="Y23" s="166" t="s">
        <v>245</v>
      </c>
      <c r="Z23" s="166" t="s">
        <v>199</v>
      </c>
      <c r="AA23" s="166" t="s">
        <v>199</v>
      </c>
      <c r="AB23" s="166" t="s">
        <v>199</v>
      </c>
      <c r="AC23" s="166" t="s">
        <v>199</v>
      </c>
      <c r="AD23" s="166" t="s">
        <v>209</v>
      </c>
      <c r="AE23" s="166" t="s">
        <v>248</v>
      </c>
      <c r="AF23" s="166" t="s">
        <v>199</v>
      </c>
      <c r="AG23" s="166" t="s">
        <v>199</v>
      </c>
      <c r="AH23" s="166" t="s">
        <v>199</v>
      </c>
      <c r="AI23" s="166" t="s">
        <v>199</v>
      </c>
      <c r="AJ23" s="166" t="s">
        <v>199</v>
      </c>
      <c r="AK23" s="166" t="s">
        <v>199</v>
      </c>
      <c r="AL23" s="166" t="s">
        <v>283</v>
      </c>
    </row>
    <row r="24" spans="2:38" s="173" customFormat="1" ht="213.75" hidden="1" x14ac:dyDescent="0.2">
      <c r="B24" s="166" t="s">
        <v>193</v>
      </c>
      <c r="C24" s="167" t="s">
        <v>194</v>
      </c>
      <c r="D24" s="166" t="s">
        <v>250</v>
      </c>
      <c r="E24" s="177" t="s">
        <v>251</v>
      </c>
      <c r="F24" s="180" t="s">
        <v>269</v>
      </c>
      <c r="G24" s="180"/>
      <c r="H24" s="166" t="s">
        <v>198</v>
      </c>
      <c r="I24" s="166" t="s">
        <v>253</v>
      </c>
      <c r="J24" s="166" t="s">
        <v>199</v>
      </c>
      <c r="K24" s="166" t="s">
        <v>199</v>
      </c>
      <c r="L24" s="166" t="s">
        <v>199</v>
      </c>
      <c r="M24" s="180" t="s">
        <v>289</v>
      </c>
      <c r="N24" s="166" t="s">
        <v>290</v>
      </c>
      <c r="O24" s="166" t="s">
        <v>291</v>
      </c>
      <c r="P24" s="166" t="s">
        <v>292</v>
      </c>
      <c r="Q24" s="166"/>
      <c r="R24" s="166" t="s">
        <v>280</v>
      </c>
      <c r="S24" s="170">
        <v>45292</v>
      </c>
      <c r="T24" s="170">
        <v>45412</v>
      </c>
      <c r="U24" s="170" t="s">
        <v>281</v>
      </c>
      <c r="V24" s="26">
        <v>100635386</v>
      </c>
      <c r="W24" s="169" t="s">
        <v>293</v>
      </c>
      <c r="X24" s="171"/>
      <c r="Y24" s="166" t="s">
        <v>245</v>
      </c>
      <c r="Z24" s="166" t="s">
        <v>199</v>
      </c>
      <c r="AA24" s="166" t="s">
        <v>199</v>
      </c>
      <c r="AB24" s="166" t="s">
        <v>199</v>
      </c>
      <c r="AC24" s="166" t="s">
        <v>199</v>
      </c>
      <c r="AD24" s="166" t="s">
        <v>209</v>
      </c>
      <c r="AE24" s="166" t="s">
        <v>248</v>
      </c>
      <c r="AF24" s="166" t="s">
        <v>199</v>
      </c>
      <c r="AG24" s="166" t="s">
        <v>199</v>
      </c>
      <c r="AH24" s="166" t="s">
        <v>199</v>
      </c>
      <c r="AI24" s="166" t="s">
        <v>199</v>
      </c>
      <c r="AJ24" s="166" t="s">
        <v>199</v>
      </c>
      <c r="AK24" s="166" t="s">
        <v>199</v>
      </c>
      <c r="AL24" s="166" t="s">
        <v>294</v>
      </c>
    </row>
    <row r="25" spans="2:38" s="173" customFormat="1" ht="213.75" hidden="1" x14ac:dyDescent="0.2">
      <c r="B25" s="166" t="s">
        <v>193</v>
      </c>
      <c r="C25" s="167" t="s">
        <v>194</v>
      </c>
      <c r="D25" s="166" t="s">
        <v>250</v>
      </c>
      <c r="E25" s="177" t="s">
        <v>251</v>
      </c>
      <c r="F25" s="180" t="s">
        <v>269</v>
      </c>
      <c r="G25" s="180"/>
      <c r="H25" s="166" t="s">
        <v>198</v>
      </c>
      <c r="I25" s="166" t="s">
        <v>253</v>
      </c>
      <c r="J25" s="166" t="s">
        <v>199</v>
      </c>
      <c r="K25" s="166" t="s">
        <v>199</v>
      </c>
      <c r="L25" s="166" t="s">
        <v>199</v>
      </c>
      <c r="M25" s="177" t="s">
        <v>295</v>
      </c>
      <c r="N25" s="166" t="s">
        <v>296</v>
      </c>
      <c r="O25" s="166" t="s">
        <v>297</v>
      </c>
      <c r="P25" s="166" t="s">
        <v>298</v>
      </c>
      <c r="Q25" s="166"/>
      <c r="R25" s="166" t="s">
        <v>280</v>
      </c>
      <c r="S25" s="170">
        <v>45292</v>
      </c>
      <c r="T25" s="170">
        <v>45412</v>
      </c>
      <c r="U25" s="170" t="s">
        <v>281</v>
      </c>
      <c r="V25" s="26">
        <v>128191578</v>
      </c>
      <c r="W25" s="169" t="s">
        <v>299</v>
      </c>
      <c r="X25" s="171"/>
      <c r="Y25" s="166" t="s">
        <v>245</v>
      </c>
      <c r="Z25" s="166" t="s">
        <v>199</v>
      </c>
      <c r="AA25" s="166" t="s">
        <v>199</v>
      </c>
      <c r="AB25" s="166" t="s">
        <v>199</v>
      </c>
      <c r="AC25" s="166" t="s">
        <v>199</v>
      </c>
      <c r="AD25" s="166" t="s">
        <v>209</v>
      </c>
      <c r="AE25" s="166" t="s">
        <v>248</v>
      </c>
      <c r="AF25" s="166" t="s">
        <v>199</v>
      </c>
      <c r="AG25" s="166" t="s">
        <v>199</v>
      </c>
      <c r="AH25" s="166" t="s">
        <v>199</v>
      </c>
      <c r="AI25" s="166" t="s">
        <v>199</v>
      </c>
      <c r="AJ25" s="166" t="s">
        <v>199</v>
      </c>
      <c r="AK25" s="166" t="s">
        <v>199</v>
      </c>
      <c r="AL25" s="166" t="s">
        <v>283</v>
      </c>
    </row>
    <row r="26" spans="2:38" s="173" customFormat="1" ht="213.75" hidden="1" x14ac:dyDescent="0.2">
      <c r="B26" s="166" t="s">
        <v>193</v>
      </c>
      <c r="C26" s="167" t="s">
        <v>194</v>
      </c>
      <c r="D26" s="166" t="s">
        <v>250</v>
      </c>
      <c r="E26" s="177" t="s">
        <v>251</v>
      </c>
      <c r="F26" s="180" t="s">
        <v>269</v>
      </c>
      <c r="G26" s="180"/>
      <c r="H26" s="166" t="s">
        <v>198</v>
      </c>
      <c r="I26" s="166" t="s">
        <v>253</v>
      </c>
      <c r="J26" s="166" t="s">
        <v>199</v>
      </c>
      <c r="K26" s="166" t="s">
        <v>199</v>
      </c>
      <c r="L26" s="166" t="s">
        <v>199</v>
      </c>
      <c r="M26" s="180" t="s">
        <v>300</v>
      </c>
      <c r="N26" s="166" t="s">
        <v>277</v>
      </c>
      <c r="O26" s="166" t="s">
        <v>301</v>
      </c>
      <c r="P26" s="166" t="s">
        <v>279</v>
      </c>
      <c r="Q26" s="166"/>
      <c r="R26" s="166" t="s">
        <v>280</v>
      </c>
      <c r="S26" s="170">
        <v>45413</v>
      </c>
      <c r="T26" s="182">
        <v>45535</v>
      </c>
      <c r="U26" s="170" t="s">
        <v>281</v>
      </c>
      <c r="V26" s="26">
        <v>186551156</v>
      </c>
      <c r="W26" s="169" t="s">
        <v>302</v>
      </c>
      <c r="X26" s="171"/>
      <c r="Y26" s="166" t="s">
        <v>245</v>
      </c>
      <c r="Z26" s="166" t="s">
        <v>199</v>
      </c>
      <c r="AA26" s="166" t="s">
        <v>199</v>
      </c>
      <c r="AB26" s="166" t="s">
        <v>199</v>
      </c>
      <c r="AC26" s="166" t="s">
        <v>199</v>
      </c>
      <c r="AD26" s="166" t="s">
        <v>209</v>
      </c>
      <c r="AE26" s="166" t="s">
        <v>248</v>
      </c>
      <c r="AF26" s="166" t="s">
        <v>199</v>
      </c>
      <c r="AG26" s="166" t="s">
        <v>199</v>
      </c>
      <c r="AH26" s="166" t="s">
        <v>199</v>
      </c>
      <c r="AI26" s="166" t="s">
        <v>199</v>
      </c>
      <c r="AJ26" s="166" t="s">
        <v>199</v>
      </c>
      <c r="AK26" s="166" t="s">
        <v>199</v>
      </c>
      <c r="AL26" s="166" t="s">
        <v>283</v>
      </c>
    </row>
    <row r="27" spans="2:38" s="173" customFormat="1" ht="213.75" hidden="1" x14ac:dyDescent="0.2">
      <c r="B27" s="166" t="s">
        <v>193</v>
      </c>
      <c r="C27" s="167" t="s">
        <v>194</v>
      </c>
      <c r="D27" s="166" t="s">
        <v>250</v>
      </c>
      <c r="E27" s="177" t="s">
        <v>251</v>
      </c>
      <c r="F27" s="180" t="s">
        <v>269</v>
      </c>
      <c r="G27" s="180"/>
      <c r="H27" s="166" t="s">
        <v>198</v>
      </c>
      <c r="I27" s="166" t="s">
        <v>253</v>
      </c>
      <c r="J27" s="166" t="s">
        <v>199</v>
      </c>
      <c r="K27" s="166" t="s">
        <v>199</v>
      </c>
      <c r="L27" s="166" t="s">
        <v>199</v>
      </c>
      <c r="M27" s="181" t="s">
        <v>303</v>
      </c>
      <c r="N27" s="166" t="s">
        <v>285</v>
      </c>
      <c r="O27" s="166" t="s">
        <v>304</v>
      </c>
      <c r="P27" s="166" t="s">
        <v>287</v>
      </c>
      <c r="Q27" s="166"/>
      <c r="R27" s="166" t="s">
        <v>280</v>
      </c>
      <c r="S27" s="170">
        <v>45413</v>
      </c>
      <c r="T27" s="182">
        <v>45535</v>
      </c>
      <c r="U27" s="170" t="s">
        <v>281</v>
      </c>
      <c r="V27" s="26" t="s">
        <v>199</v>
      </c>
      <c r="W27" s="26" t="s">
        <v>199</v>
      </c>
      <c r="X27" s="171"/>
      <c r="Y27" s="166" t="s">
        <v>245</v>
      </c>
      <c r="Z27" s="166" t="s">
        <v>199</v>
      </c>
      <c r="AA27" s="166" t="s">
        <v>199</v>
      </c>
      <c r="AB27" s="166" t="s">
        <v>199</v>
      </c>
      <c r="AC27" s="166" t="s">
        <v>199</v>
      </c>
      <c r="AD27" s="166" t="s">
        <v>209</v>
      </c>
      <c r="AE27" s="166" t="s">
        <v>199</v>
      </c>
      <c r="AF27" s="166" t="s">
        <v>199</v>
      </c>
      <c r="AG27" s="166" t="s">
        <v>199</v>
      </c>
      <c r="AH27" s="166" t="s">
        <v>199</v>
      </c>
      <c r="AI27" s="166" t="s">
        <v>199</v>
      </c>
      <c r="AJ27" s="166" t="s">
        <v>199</v>
      </c>
      <c r="AK27" s="166" t="s">
        <v>199</v>
      </c>
      <c r="AL27" s="166" t="s">
        <v>283</v>
      </c>
    </row>
    <row r="28" spans="2:38" s="173" customFormat="1" ht="213.75" hidden="1" x14ac:dyDescent="0.2">
      <c r="B28" s="166" t="s">
        <v>193</v>
      </c>
      <c r="C28" s="167" t="s">
        <v>194</v>
      </c>
      <c r="D28" s="166" t="s">
        <v>250</v>
      </c>
      <c r="E28" s="177" t="s">
        <v>251</v>
      </c>
      <c r="F28" s="180" t="s">
        <v>269</v>
      </c>
      <c r="G28" s="180"/>
      <c r="H28" s="166" t="s">
        <v>198</v>
      </c>
      <c r="I28" s="166" t="s">
        <v>253</v>
      </c>
      <c r="J28" s="166" t="s">
        <v>199</v>
      </c>
      <c r="K28" s="166" t="s">
        <v>199</v>
      </c>
      <c r="L28" s="166" t="s">
        <v>199</v>
      </c>
      <c r="M28" s="180" t="s">
        <v>305</v>
      </c>
      <c r="N28" s="166" t="s">
        <v>290</v>
      </c>
      <c r="O28" s="166" t="s">
        <v>306</v>
      </c>
      <c r="P28" s="166" t="s">
        <v>292</v>
      </c>
      <c r="Q28" s="166"/>
      <c r="R28" s="166" t="s">
        <v>280</v>
      </c>
      <c r="S28" s="170">
        <v>45413</v>
      </c>
      <c r="T28" s="182">
        <v>45535</v>
      </c>
      <c r="U28" s="170" t="s">
        <v>281</v>
      </c>
      <c r="V28" s="26">
        <v>90135064</v>
      </c>
      <c r="W28" s="169" t="s">
        <v>307</v>
      </c>
      <c r="X28" s="171"/>
      <c r="Y28" s="166" t="s">
        <v>245</v>
      </c>
      <c r="Z28" s="166" t="s">
        <v>199</v>
      </c>
      <c r="AA28" s="166" t="s">
        <v>199</v>
      </c>
      <c r="AB28" s="166" t="s">
        <v>199</v>
      </c>
      <c r="AC28" s="166" t="s">
        <v>199</v>
      </c>
      <c r="AD28" s="166" t="s">
        <v>209</v>
      </c>
      <c r="AE28" s="166" t="s">
        <v>248</v>
      </c>
      <c r="AF28" s="166" t="s">
        <v>199</v>
      </c>
      <c r="AG28" s="166" t="s">
        <v>199</v>
      </c>
      <c r="AH28" s="166" t="s">
        <v>199</v>
      </c>
      <c r="AI28" s="166" t="s">
        <v>199</v>
      </c>
      <c r="AJ28" s="166" t="s">
        <v>199</v>
      </c>
      <c r="AK28" s="166" t="s">
        <v>199</v>
      </c>
      <c r="AL28" s="166" t="s">
        <v>294</v>
      </c>
    </row>
    <row r="29" spans="2:38" s="173" customFormat="1" ht="213.75" hidden="1" x14ac:dyDescent="0.2">
      <c r="B29" s="166" t="s">
        <v>193</v>
      </c>
      <c r="C29" s="167" t="s">
        <v>194</v>
      </c>
      <c r="D29" s="166" t="s">
        <v>250</v>
      </c>
      <c r="E29" s="177" t="s">
        <v>251</v>
      </c>
      <c r="F29" s="180" t="s">
        <v>269</v>
      </c>
      <c r="G29" s="180"/>
      <c r="H29" s="166" t="s">
        <v>198</v>
      </c>
      <c r="I29" s="166" t="s">
        <v>253</v>
      </c>
      <c r="J29" s="166" t="s">
        <v>199</v>
      </c>
      <c r="K29" s="166" t="s">
        <v>199</v>
      </c>
      <c r="L29" s="166" t="s">
        <v>199</v>
      </c>
      <c r="M29" s="177" t="s">
        <v>308</v>
      </c>
      <c r="N29" s="166" t="s">
        <v>296</v>
      </c>
      <c r="O29" s="166" t="s">
        <v>309</v>
      </c>
      <c r="P29" s="166" t="s">
        <v>298</v>
      </c>
      <c r="Q29" s="166"/>
      <c r="R29" s="166" t="s">
        <v>280</v>
      </c>
      <c r="S29" s="170">
        <v>45413</v>
      </c>
      <c r="T29" s="182">
        <v>45535</v>
      </c>
      <c r="U29" s="170" t="s">
        <v>281</v>
      </c>
      <c r="V29" s="183" t="s">
        <v>310</v>
      </c>
      <c r="W29" s="169" t="s">
        <v>311</v>
      </c>
      <c r="X29" s="171"/>
      <c r="Y29" s="166" t="s">
        <v>245</v>
      </c>
      <c r="Z29" s="166" t="s">
        <v>199</v>
      </c>
      <c r="AA29" s="166" t="s">
        <v>199</v>
      </c>
      <c r="AB29" s="166" t="s">
        <v>199</v>
      </c>
      <c r="AC29" s="166" t="s">
        <v>199</v>
      </c>
      <c r="AD29" s="166" t="s">
        <v>209</v>
      </c>
      <c r="AE29" s="166" t="s">
        <v>248</v>
      </c>
      <c r="AF29" s="166" t="s">
        <v>199</v>
      </c>
      <c r="AG29" s="166" t="s">
        <v>199</v>
      </c>
      <c r="AH29" s="166" t="s">
        <v>199</v>
      </c>
      <c r="AI29" s="166" t="s">
        <v>199</v>
      </c>
      <c r="AJ29" s="166" t="s">
        <v>199</v>
      </c>
      <c r="AK29" s="166" t="s">
        <v>199</v>
      </c>
      <c r="AL29" s="166" t="s">
        <v>283</v>
      </c>
    </row>
    <row r="30" spans="2:38" s="173" customFormat="1" ht="213.75" hidden="1" x14ac:dyDescent="0.2">
      <c r="B30" s="166" t="s">
        <v>193</v>
      </c>
      <c r="C30" s="167" t="s">
        <v>194</v>
      </c>
      <c r="D30" s="166" t="s">
        <v>250</v>
      </c>
      <c r="E30" s="177" t="s">
        <v>251</v>
      </c>
      <c r="F30" s="180" t="s">
        <v>269</v>
      </c>
      <c r="G30" s="180"/>
      <c r="H30" s="166" t="s">
        <v>198</v>
      </c>
      <c r="I30" s="166" t="s">
        <v>253</v>
      </c>
      <c r="J30" s="166" t="s">
        <v>199</v>
      </c>
      <c r="K30" s="166" t="s">
        <v>199</v>
      </c>
      <c r="L30" s="166" t="s">
        <v>199</v>
      </c>
      <c r="M30" s="180" t="s">
        <v>312</v>
      </c>
      <c r="N30" s="166" t="s">
        <v>277</v>
      </c>
      <c r="O30" s="166" t="s">
        <v>313</v>
      </c>
      <c r="P30" s="166" t="s">
        <v>279</v>
      </c>
      <c r="Q30" s="166"/>
      <c r="R30" s="166" t="s">
        <v>280</v>
      </c>
      <c r="S30" s="170">
        <v>45536</v>
      </c>
      <c r="T30" s="182">
        <v>45626</v>
      </c>
      <c r="U30" s="170" t="s">
        <v>281</v>
      </c>
      <c r="V30" s="26" t="s">
        <v>199</v>
      </c>
      <c r="W30" s="166" t="s">
        <v>199</v>
      </c>
      <c r="X30" s="171"/>
      <c r="Y30" s="166" t="s">
        <v>245</v>
      </c>
      <c r="Z30" s="166" t="s">
        <v>199</v>
      </c>
      <c r="AA30" s="166" t="s">
        <v>199</v>
      </c>
      <c r="AB30" s="166" t="s">
        <v>199</v>
      </c>
      <c r="AC30" s="166" t="s">
        <v>199</v>
      </c>
      <c r="AD30" s="166" t="s">
        <v>209</v>
      </c>
      <c r="AE30" s="166" t="s">
        <v>199</v>
      </c>
      <c r="AF30" s="166" t="s">
        <v>199</v>
      </c>
      <c r="AG30" s="166" t="s">
        <v>199</v>
      </c>
      <c r="AH30" s="166" t="s">
        <v>199</v>
      </c>
      <c r="AI30" s="166" t="s">
        <v>199</v>
      </c>
      <c r="AJ30" s="166" t="s">
        <v>199</v>
      </c>
      <c r="AK30" s="166" t="s">
        <v>199</v>
      </c>
      <c r="AL30" s="166" t="s">
        <v>283</v>
      </c>
    </row>
    <row r="31" spans="2:38" s="173" customFormat="1" ht="213.75" hidden="1" x14ac:dyDescent="0.2">
      <c r="B31" s="166" t="s">
        <v>193</v>
      </c>
      <c r="C31" s="167" t="s">
        <v>194</v>
      </c>
      <c r="D31" s="166" t="s">
        <v>250</v>
      </c>
      <c r="E31" s="177" t="s">
        <v>251</v>
      </c>
      <c r="F31" s="180" t="s">
        <v>269</v>
      </c>
      <c r="G31" s="180"/>
      <c r="H31" s="166" t="s">
        <v>198</v>
      </c>
      <c r="I31" s="166" t="s">
        <v>253</v>
      </c>
      <c r="J31" s="166" t="s">
        <v>199</v>
      </c>
      <c r="K31" s="166" t="s">
        <v>199</v>
      </c>
      <c r="L31" s="166" t="s">
        <v>199</v>
      </c>
      <c r="M31" s="181" t="s">
        <v>314</v>
      </c>
      <c r="N31" s="166" t="s">
        <v>285</v>
      </c>
      <c r="O31" s="166" t="s">
        <v>315</v>
      </c>
      <c r="P31" s="166" t="s">
        <v>287</v>
      </c>
      <c r="Q31" s="166"/>
      <c r="R31" s="166" t="s">
        <v>280</v>
      </c>
      <c r="S31" s="170">
        <v>45536</v>
      </c>
      <c r="T31" s="182">
        <v>45626</v>
      </c>
      <c r="U31" s="170" t="s">
        <v>281</v>
      </c>
      <c r="V31" s="26" t="s">
        <v>199</v>
      </c>
      <c r="W31" s="166" t="s">
        <v>199</v>
      </c>
      <c r="X31" s="171"/>
      <c r="Y31" s="166" t="s">
        <v>245</v>
      </c>
      <c r="Z31" s="166" t="s">
        <v>199</v>
      </c>
      <c r="AA31" s="166" t="s">
        <v>199</v>
      </c>
      <c r="AB31" s="166" t="s">
        <v>199</v>
      </c>
      <c r="AC31" s="166" t="s">
        <v>199</v>
      </c>
      <c r="AD31" s="166" t="s">
        <v>209</v>
      </c>
      <c r="AE31" s="166" t="s">
        <v>199</v>
      </c>
      <c r="AF31" s="166" t="s">
        <v>199</v>
      </c>
      <c r="AG31" s="166" t="s">
        <v>199</v>
      </c>
      <c r="AH31" s="166" t="s">
        <v>199</v>
      </c>
      <c r="AI31" s="166" t="s">
        <v>199</v>
      </c>
      <c r="AJ31" s="166" t="s">
        <v>199</v>
      </c>
      <c r="AK31" s="166" t="s">
        <v>199</v>
      </c>
      <c r="AL31" s="166" t="s">
        <v>283</v>
      </c>
    </row>
    <row r="32" spans="2:38" s="173" customFormat="1" ht="213.75" hidden="1" x14ac:dyDescent="0.2">
      <c r="B32" s="166" t="s">
        <v>193</v>
      </c>
      <c r="C32" s="167" t="s">
        <v>194</v>
      </c>
      <c r="D32" s="166" t="s">
        <v>250</v>
      </c>
      <c r="E32" s="177" t="s">
        <v>251</v>
      </c>
      <c r="F32" s="180" t="s">
        <v>269</v>
      </c>
      <c r="G32" s="180"/>
      <c r="H32" s="166" t="s">
        <v>198</v>
      </c>
      <c r="I32" s="166" t="s">
        <v>253</v>
      </c>
      <c r="J32" s="166" t="s">
        <v>199</v>
      </c>
      <c r="K32" s="166" t="s">
        <v>199</v>
      </c>
      <c r="L32" s="166" t="s">
        <v>199</v>
      </c>
      <c r="M32" s="180" t="s">
        <v>316</v>
      </c>
      <c r="N32" s="166" t="s">
        <v>290</v>
      </c>
      <c r="O32" s="166" t="s">
        <v>317</v>
      </c>
      <c r="P32" s="166" t="s">
        <v>292</v>
      </c>
      <c r="Q32" s="166"/>
      <c r="R32" s="166" t="s">
        <v>280</v>
      </c>
      <c r="S32" s="170">
        <v>45536</v>
      </c>
      <c r="T32" s="182">
        <v>45626</v>
      </c>
      <c r="U32" s="170" t="s">
        <v>281</v>
      </c>
      <c r="V32" s="26" t="s">
        <v>199</v>
      </c>
      <c r="W32" s="166" t="s">
        <v>199</v>
      </c>
      <c r="X32" s="171"/>
      <c r="Y32" s="166" t="s">
        <v>245</v>
      </c>
      <c r="Z32" s="166" t="s">
        <v>199</v>
      </c>
      <c r="AA32" s="166" t="s">
        <v>199</v>
      </c>
      <c r="AB32" s="166" t="s">
        <v>199</v>
      </c>
      <c r="AC32" s="166" t="s">
        <v>199</v>
      </c>
      <c r="AD32" s="166" t="s">
        <v>209</v>
      </c>
      <c r="AE32" s="166" t="s">
        <v>199</v>
      </c>
      <c r="AF32" s="166" t="s">
        <v>199</v>
      </c>
      <c r="AG32" s="166" t="s">
        <v>199</v>
      </c>
      <c r="AH32" s="166" t="s">
        <v>199</v>
      </c>
      <c r="AI32" s="166" t="s">
        <v>199</v>
      </c>
      <c r="AJ32" s="166" t="s">
        <v>199</v>
      </c>
      <c r="AK32" s="166" t="s">
        <v>199</v>
      </c>
      <c r="AL32" s="166" t="s">
        <v>294</v>
      </c>
    </row>
    <row r="33" spans="2:38" s="173" customFormat="1" ht="213.75" hidden="1" x14ac:dyDescent="0.2">
      <c r="B33" s="166" t="s">
        <v>193</v>
      </c>
      <c r="C33" s="167" t="s">
        <v>194</v>
      </c>
      <c r="D33" s="166" t="s">
        <v>250</v>
      </c>
      <c r="E33" s="177" t="s">
        <v>251</v>
      </c>
      <c r="F33" s="180" t="s">
        <v>269</v>
      </c>
      <c r="G33" s="180"/>
      <c r="H33" s="166" t="s">
        <v>198</v>
      </c>
      <c r="I33" s="166" t="s">
        <v>253</v>
      </c>
      <c r="J33" s="166" t="s">
        <v>199</v>
      </c>
      <c r="K33" s="166" t="s">
        <v>199</v>
      </c>
      <c r="L33" s="166" t="s">
        <v>199</v>
      </c>
      <c r="M33" s="177" t="s">
        <v>318</v>
      </c>
      <c r="N33" s="166" t="s">
        <v>296</v>
      </c>
      <c r="O33" s="166" t="s">
        <v>319</v>
      </c>
      <c r="P33" s="166" t="s">
        <v>298</v>
      </c>
      <c r="Q33" s="166"/>
      <c r="R33" s="166" t="s">
        <v>280</v>
      </c>
      <c r="S33" s="170">
        <v>45536</v>
      </c>
      <c r="T33" s="182">
        <v>45626</v>
      </c>
      <c r="U33" s="170" t="s">
        <v>281</v>
      </c>
      <c r="V33" s="26">
        <v>5000000</v>
      </c>
      <c r="W33" s="169">
        <v>174</v>
      </c>
      <c r="X33" s="171"/>
      <c r="Y33" s="166" t="s">
        <v>245</v>
      </c>
      <c r="Z33" s="166" t="s">
        <v>199</v>
      </c>
      <c r="AA33" s="166" t="s">
        <v>199</v>
      </c>
      <c r="AB33" s="166" t="s">
        <v>199</v>
      </c>
      <c r="AC33" s="166" t="s">
        <v>199</v>
      </c>
      <c r="AD33" s="166" t="s">
        <v>209</v>
      </c>
      <c r="AE33" s="166" t="s">
        <v>199</v>
      </c>
      <c r="AF33" s="166" t="s">
        <v>199</v>
      </c>
      <c r="AG33" s="166" t="s">
        <v>199</v>
      </c>
      <c r="AH33" s="166" t="s">
        <v>199</v>
      </c>
      <c r="AI33" s="166" t="s">
        <v>199</v>
      </c>
      <c r="AJ33" s="166" t="s">
        <v>199</v>
      </c>
      <c r="AK33" s="166" t="s">
        <v>199</v>
      </c>
      <c r="AL33" s="166" t="s">
        <v>283</v>
      </c>
    </row>
    <row r="34" spans="2:38" s="173" customFormat="1" ht="270.75" hidden="1" x14ac:dyDescent="0.2">
      <c r="B34" s="166" t="s">
        <v>193</v>
      </c>
      <c r="C34" s="167" t="s">
        <v>194</v>
      </c>
      <c r="D34" s="166" t="s">
        <v>250</v>
      </c>
      <c r="E34" s="177" t="s">
        <v>251</v>
      </c>
      <c r="F34" s="178" t="s">
        <v>320</v>
      </c>
      <c r="G34" s="178"/>
      <c r="H34" s="166" t="s">
        <v>198</v>
      </c>
      <c r="I34" s="166" t="s">
        <v>253</v>
      </c>
      <c r="J34" s="166" t="s">
        <v>254</v>
      </c>
      <c r="K34" s="166" t="s">
        <v>199</v>
      </c>
      <c r="L34" s="166" t="s">
        <v>199</v>
      </c>
      <c r="M34" s="178" t="s">
        <v>321</v>
      </c>
      <c r="N34" s="166" t="s">
        <v>322</v>
      </c>
      <c r="O34" s="169" t="s">
        <v>323</v>
      </c>
      <c r="P34" s="166" t="s">
        <v>242</v>
      </c>
      <c r="Q34" s="166" t="s">
        <v>324</v>
      </c>
      <c r="R34" s="169" t="s">
        <v>260</v>
      </c>
      <c r="S34" s="170">
        <v>45293</v>
      </c>
      <c r="T34" s="170">
        <v>45382</v>
      </c>
      <c r="U34" s="179" t="s">
        <v>260</v>
      </c>
      <c r="V34" s="26"/>
      <c r="W34" s="166"/>
      <c r="X34" s="171">
        <v>0.45</v>
      </c>
      <c r="Y34" s="166" t="s">
        <v>207</v>
      </c>
      <c r="Z34" s="166" t="s">
        <v>208</v>
      </c>
      <c r="AA34" s="166" t="s">
        <v>199</v>
      </c>
      <c r="AB34" s="166" t="s">
        <v>199</v>
      </c>
      <c r="AC34" s="166" t="s">
        <v>199</v>
      </c>
      <c r="AD34" s="166" t="s">
        <v>209</v>
      </c>
      <c r="AE34" s="166" t="s">
        <v>199</v>
      </c>
      <c r="AF34" s="166" t="s">
        <v>199</v>
      </c>
      <c r="AG34" s="166" t="s">
        <v>199</v>
      </c>
      <c r="AH34" s="166" t="s">
        <v>199</v>
      </c>
      <c r="AI34" s="166" t="s">
        <v>199</v>
      </c>
      <c r="AJ34" s="166" t="s">
        <v>199</v>
      </c>
      <c r="AK34" s="166" t="s">
        <v>199</v>
      </c>
      <c r="AL34" s="169" t="s">
        <v>261</v>
      </c>
    </row>
    <row r="35" spans="2:38" s="173" customFormat="1" ht="270.75" hidden="1" x14ac:dyDescent="0.2">
      <c r="B35" s="166" t="s">
        <v>193</v>
      </c>
      <c r="C35" s="167" t="s">
        <v>194</v>
      </c>
      <c r="D35" s="166" t="s">
        <v>250</v>
      </c>
      <c r="E35" s="177" t="s">
        <v>251</v>
      </c>
      <c r="F35" s="178" t="s">
        <v>320</v>
      </c>
      <c r="G35" s="178"/>
      <c r="H35" s="166" t="s">
        <v>198</v>
      </c>
      <c r="I35" s="166" t="s">
        <v>253</v>
      </c>
      <c r="J35" s="166" t="s">
        <v>254</v>
      </c>
      <c r="K35" s="166" t="s">
        <v>199</v>
      </c>
      <c r="L35" s="166" t="s">
        <v>199</v>
      </c>
      <c r="M35" s="178" t="s">
        <v>325</v>
      </c>
      <c r="N35" s="166" t="s">
        <v>326</v>
      </c>
      <c r="O35" s="169" t="s">
        <v>327</v>
      </c>
      <c r="P35" s="166" t="s">
        <v>242</v>
      </c>
      <c r="Q35" s="166" t="s">
        <v>328</v>
      </c>
      <c r="R35" s="169" t="s">
        <v>260</v>
      </c>
      <c r="S35" s="170">
        <v>45293</v>
      </c>
      <c r="T35" s="170">
        <v>45412</v>
      </c>
      <c r="U35" s="179" t="s">
        <v>260</v>
      </c>
      <c r="V35" s="26"/>
      <c r="W35" s="166"/>
      <c r="X35" s="171">
        <v>0.1</v>
      </c>
      <c r="Y35" s="166" t="s">
        <v>207</v>
      </c>
      <c r="Z35" s="166" t="s">
        <v>208</v>
      </c>
      <c r="AA35" s="166" t="s">
        <v>199</v>
      </c>
      <c r="AB35" s="166" t="s">
        <v>199</v>
      </c>
      <c r="AC35" s="166" t="s">
        <v>199</v>
      </c>
      <c r="AD35" s="166" t="s">
        <v>209</v>
      </c>
      <c r="AE35" s="166" t="s">
        <v>199</v>
      </c>
      <c r="AF35" s="166" t="s">
        <v>199</v>
      </c>
      <c r="AG35" s="166" t="s">
        <v>199</v>
      </c>
      <c r="AH35" s="166" t="s">
        <v>199</v>
      </c>
      <c r="AI35" s="166" t="s">
        <v>199</v>
      </c>
      <c r="AJ35" s="166" t="s">
        <v>199</v>
      </c>
      <c r="AK35" s="166" t="s">
        <v>199</v>
      </c>
      <c r="AL35" s="169" t="s">
        <v>261</v>
      </c>
    </row>
    <row r="36" spans="2:38" s="173" customFormat="1" ht="270.75" hidden="1" x14ac:dyDescent="0.2">
      <c r="B36" s="166" t="s">
        <v>193</v>
      </c>
      <c r="C36" s="167" t="s">
        <v>194</v>
      </c>
      <c r="D36" s="166" t="s">
        <v>250</v>
      </c>
      <c r="E36" s="177" t="s">
        <v>251</v>
      </c>
      <c r="F36" s="178" t="s">
        <v>320</v>
      </c>
      <c r="G36" s="178"/>
      <c r="H36" s="166" t="s">
        <v>198</v>
      </c>
      <c r="I36" s="166" t="s">
        <v>253</v>
      </c>
      <c r="J36" s="166" t="s">
        <v>254</v>
      </c>
      <c r="K36" s="166" t="s">
        <v>199</v>
      </c>
      <c r="L36" s="166" t="s">
        <v>199</v>
      </c>
      <c r="M36" s="178" t="s">
        <v>329</v>
      </c>
      <c r="N36" s="166" t="s">
        <v>330</v>
      </c>
      <c r="O36" s="169" t="s">
        <v>331</v>
      </c>
      <c r="P36" s="166" t="s">
        <v>218</v>
      </c>
      <c r="Q36" s="166" t="s">
        <v>332</v>
      </c>
      <c r="R36" s="169" t="s">
        <v>220</v>
      </c>
      <c r="S36" s="170">
        <v>45293</v>
      </c>
      <c r="T36" s="170">
        <v>45595</v>
      </c>
      <c r="U36" s="169" t="s">
        <v>72</v>
      </c>
      <c r="V36" s="26"/>
      <c r="W36" s="166"/>
      <c r="X36" s="171"/>
      <c r="Y36" s="166" t="s">
        <v>208</v>
      </c>
      <c r="Z36" s="166" t="s">
        <v>232</v>
      </c>
      <c r="AA36" s="166" t="s">
        <v>233</v>
      </c>
      <c r="AB36" s="166" t="s">
        <v>199</v>
      </c>
      <c r="AC36" s="166" t="s">
        <v>199</v>
      </c>
      <c r="AD36" s="166" t="s">
        <v>209</v>
      </c>
      <c r="AE36" s="166" t="s">
        <v>199</v>
      </c>
      <c r="AF36" s="166" t="s">
        <v>199</v>
      </c>
      <c r="AG36" s="166" t="s">
        <v>199</v>
      </c>
      <c r="AH36" s="166" t="s">
        <v>199</v>
      </c>
      <c r="AI36" s="166" t="s">
        <v>199</v>
      </c>
      <c r="AJ36" s="166" t="s">
        <v>199</v>
      </c>
      <c r="AK36" s="166" t="s">
        <v>199</v>
      </c>
      <c r="AL36" s="169" t="s">
        <v>234</v>
      </c>
    </row>
    <row r="37" spans="2:38" s="173" customFormat="1" ht="270.75" hidden="1" x14ac:dyDescent="0.2">
      <c r="B37" s="166" t="s">
        <v>193</v>
      </c>
      <c r="C37" s="167" t="s">
        <v>194</v>
      </c>
      <c r="D37" s="166" t="s">
        <v>250</v>
      </c>
      <c r="E37" s="177" t="s">
        <v>251</v>
      </c>
      <c r="F37" s="178" t="s">
        <v>320</v>
      </c>
      <c r="G37" s="178"/>
      <c r="H37" s="166" t="s">
        <v>198</v>
      </c>
      <c r="I37" s="166" t="s">
        <v>253</v>
      </c>
      <c r="J37" s="166" t="s">
        <v>254</v>
      </c>
      <c r="K37" s="166" t="s">
        <v>199</v>
      </c>
      <c r="L37" s="166" t="s">
        <v>199</v>
      </c>
      <c r="M37" s="178" t="s">
        <v>333</v>
      </c>
      <c r="N37" s="166" t="s">
        <v>334</v>
      </c>
      <c r="O37" s="169" t="s">
        <v>223</v>
      </c>
      <c r="P37" s="166" t="s">
        <v>242</v>
      </c>
      <c r="Q37" s="166" t="s">
        <v>328</v>
      </c>
      <c r="R37" s="169" t="s">
        <v>260</v>
      </c>
      <c r="S37" s="170">
        <v>45293</v>
      </c>
      <c r="T37" s="170">
        <v>45595</v>
      </c>
      <c r="U37" s="179" t="s">
        <v>260</v>
      </c>
      <c r="V37" s="26"/>
      <c r="W37" s="166"/>
      <c r="X37" s="171">
        <v>0.3</v>
      </c>
      <c r="Y37" s="166" t="s">
        <v>207</v>
      </c>
      <c r="Z37" s="166" t="s">
        <v>208</v>
      </c>
      <c r="AA37" s="166" t="s">
        <v>199</v>
      </c>
      <c r="AB37" s="166" t="s">
        <v>199</v>
      </c>
      <c r="AC37" s="166" t="s">
        <v>199</v>
      </c>
      <c r="AD37" s="166" t="s">
        <v>209</v>
      </c>
      <c r="AE37" s="166" t="s">
        <v>199</v>
      </c>
      <c r="AF37" s="166" t="s">
        <v>199</v>
      </c>
      <c r="AG37" s="166" t="s">
        <v>199</v>
      </c>
      <c r="AH37" s="166" t="s">
        <v>199</v>
      </c>
      <c r="AI37" s="166" t="s">
        <v>199</v>
      </c>
      <c r="AJ37" s="166" t="s">
        <v>199</v>
      </c>
      <c r="AK37" s="166" t="s">
        <v>199</v>
      </c>
      <c r="AL37" s="169" t="s">
        <v>261</v>
      </c>
    </row>
    <row r="38" spans="2:38" s="173" customFormat="1" ht="270.75" hidden="1" x14ac:dyDescent="0.2">
      <c r="B38" s="166" t="s">
        <v>193</v>
      </c>
      <c r="C38" s="167" t="s">
        <v>194</v>
      </c>
      <c r="D38" s="166" t="s">
        <v>250</v>
      </c>
      <c r="E38" s="177" t="s">
        <v>251</v>
      </c>
      <c r="F38" s="178" t="s">
        <v>320</v>
      </c>
      <c r="G38" s="178"/>
      <c r="H38" s="166" t="s">
        <v>198</v>
      </c>
      <c r="I38" s="166" t="s">
        <v>253</v>
      </c>
      <c r="J38" s="166" t="s">
        <v>254</v>
      </c>
      <c r="K38" s="166" t="s">
        <v>199</v>
      </c>
      <c r="L38" s="166" t="s">
        <v>199</v>
      </c>
      <c r="M38" s="178" t="s">
        <v>255</v>
      </c>
      <c r="N38" s="166" t="s">
        <v>335</v>
      </c>
      <c r="O38" s="169" t="s">
        <v>336</v>
      </c>
      <c r="P38" s="166" t="s">
        <v>242</v>
      </c>
      <c r="Q38" s="166" t="s">
        <v>324</v>
      </c>
      <c r="R38" s="169" t="s">
        <v>260</v>
      </c>
      <c r="S38" s="170">
        <v>45293</v>
      </c>
      <c r="T38" s="170">
        <v>45611</v>
      </c>
      <c r="U38" s="179" t="s">
        <v>260</v>
      </c>
      <c r="V38" s="26"/>
      <c r="W38" s="166"/>
      <c r="X38" s="171">
        <v>0.05</v>
      </c>
      <c r="Y38" s="166" t="s">
        <v>207</v>
      </c>
      <c r="Z38" s="166" t="s">
        <v>208</v>
      </c>
      <c r="AA38" s="166" t="s">
        <v>199</v>
      </c>
      <c r="AB38" s="166" t="s">
        <v>199</v>
      </c>
      <c r="AC38" s="166" t="s">
        <v>199</v>
      </c>
      <c r="AD38" s="166" t="s">
        <v>209</v>
      </c>
      <c r="AE38" s="166" t="s">
        <v>199</v>
      </c>
      <c r="AF38" s="166" t="s">
        <v>199</v>
      </c>
      <c r="AG38" s="166" t="s">
        <v>199</v>
      </c>
      <c r="AH38" s="166" t="s">
        <v>199</v>
      </c>
      <c r="AI38" s="166" t="s">
        <v>199</v>
      </c>
      <c r="AJ38" s="166" t="s">
        <v>199</v>
      </c>
      <c r="AK38" s="166" t="s">
        <v>199</v>
      </c>
      <c r="AL38" s="169" t="s">
        <v>261</v>
      </c>
    </row>
    <row r="39" spans="2:38" s="173" customFormat="1" ht="270.75" hidden="1" x14ac:dyDescent="0.2">
      <c r="B39" s="166" t="s">
        <v>193</v>
      </c>
      <c r="C39" s="167" t="s">
        <v>194</v>
      </c>
      <c r="D39" s="166" t="s">
        <v>250</v>
      </c>
      <c r="E39" s="177" t="s">
        <v>251</v>
      </c>
      <c r="F39" s="178" t="s">
        <v>320</v>
      </c>
      <c r="G39" s="178"/>
      <c r="H39" s="166" t="s">
        <v>198</v>
      </c>
      <c r="I39" s="166" t="s">
        <v>253</v>
      </c>
      <c r="J39" s="166" t="s">
        <v>254</v>
      </c>
      <c r="K39" s="166" t="s">
        <v>199</v>
      </c>
      <c r="L39" s="166" t="s">
        <v>199</v>
      </c>
      <c r="M39" s="178" t="s">
        <v>337</v>
      </c>
      <c r="N39" s="166" t="s">
        <v>338</v>
      </c>
      <c r="O39" s="169" t="s">
        <v>339</v>
      </c>
      <c r="P39" s="166" t="s">
        <v>230</v>
      </c>
      <c r="Q39" s="166" t="s">
        <v>231</v>
      </c>
      <c r="R39" s="169" t="s">
        <v>220</v>
      </c>
      <c r="S39" s="170">
        <v>45612</v>
      </c>
      <c r="T39" s="170">
        <v>45641</v>
      </c>
      <c r="U39" s="169" t="s">
        <v>72</v>
      </c>
      <c r="V39" s="26"/>
      <c r="W39" s="166"/>
      <c r="X39" s="171"/>
      <c r="Y39" s="166" t="s">
        <v>208</v>
      </c>
      <c r="Z39" s="166" t="s">
        <v>232</v>
      </c>
      <c r="AA39" s="166" t="s">
        <v>233</v>
      </c>
      <c r="AB39" s="166" t="s">
        <v>199</v>
      </c>
      <c r="AC39" s="166" t="s">
        <v>199</v>
      </c>
      <c r="AD39" s="166" t="s">
        <v>209</v>
      </c>
      <c r="AE39" s="166" t="s">
        <v>199</v>
      </c>
      <c r="AF39" s="166" t="s">
        <v>199</v>
      </c>
      <c r="AG39" s="166" t="s">
        <v>199</v>
      </c>
      <c r="AH39" s="166" t="s">
        <v>199</v>
      </c>
      <c r="AI39" s="166" t="s">
        <v>199</v>
      </c>
      <c r="AJ39" s="166" t="s">
        <v>199</v>
      </c>
      <c r="AK39" s="166" t="s">
        <v>199</v>
      </c>
      <c r="AL39" s="169" t="s">
        <v>234</v>
      </c>
    </row>
    <row r="40" spans="2:38" s="173" customFormat="1" ht="270.75" hidden="1" x14ac:dyDescent="0.2">
      <c r="B40" s="166" t="s">
        <v>193</v>
      </c>
      <c r="C40" s="167" t="s">
        <v>194</v>
      </c>
      <c r="D40" s="166" t="s">
        <v>250</v>
      </c>
      <c r="E40" s="177" t="s">
        <v>251</v>
      </c>
      <c r="F40" s="178" t="s">
        <v>320</v>
      </c>
      <c r="G40" s="178"/>
      <c r="H40" s="166" t="s">
        <v>198</v>
      </c>
      <c r="I40" s="166" t="s">
        <v>253</v>
      </c>
      <c r="J40" s="166" t="s">
        <v>254</v>
      </c>
      <c r="K40" s="166" t="s">
        <v>199</v>
      </c>
      <c r="L40" s="166" t="s">
        <v>199</v>
      </c>
      <c r="M40" s="178" t="s">
        <v>340</v>
      </c>
      <c r="N40" s="166" t="s">
        <v>340</v>
      </c>
      <c r="O40" s="169" t="s">
        <v>341</v>
      </c>
      <c r="P40" s="166" t="s">
        <v>242</v>
      </c>
      <c r="Q40" s="166" t="s">
        <v>342</v>
      </c>
      <c r="R40" s="169" t="s">
        <v>260</v>
      </c>
      <c r="S40" s="170">
        <v>45293</v>
      </c>
      <c r="T40" s="170">
        <v>45625</v>
      </c>
      <c r="U40" s="179" t="s">
        <v>260</v>
      </c>
      <c r="V40" s="26"/>
      <c r="W40" s="166"/>
      <c r="X40" s="171">
        <v>0.1</v>
      </c>
      <c r="Y40" s="166" t="s">
        <v>207</v>
      </c>
      <c r="Z40" s="166" t="s">
        <v>208</v>
      </c>
      <c r="AA40" s="166" t="s">
        <v>199</v>
      </c>
      <c r="AB40" s="166" t="s">
        <v>199</v>
      </c>
      <c r="AC40" s="166" t="s">
        <v>199</v>
      </c>
      <c r="AD40" s="166" t="s">
        <v>209</v>
      </c>
      <c r="AE40" s="166" t="s">
        <v>199</v>
      </c>
      <c r="AF40" s="166" t="s">
        <v>199</v>
      </c>
      <c r="AG40" s="166" t="s">
        <v>199</v>
      </c>
      <c r="AH40" s="166" t="s">
        <v>199</v>
      </c>
      <c r="AI40" s="166" t="s">
        <v>199</v>
      </c>
      <c r="AJ40" s="166" t="s">
        <v>199</v>
      </c>
      <c r="AK40" s="166" t="s">
        <v>199</v>
      </c>
      <c r="AL40" s="169" t="s">
        <v>261</v>
      </c>
    </row>
    <row r="41" spans="2:38" s="173" customFormat="1" ht="270.75" hidden="1" x14ac:dyDescent="0.2">
      <c r="B41" s="166" t="s">
        <v>193</v>
      </c>
      <c r="C41" s="167" t="s">
        <v>194</v>
      </c>
      <c r="D41" s="166" t="s">
        <v>250</v>
      </c>
      <c r="E41" s="177" t="s">
        <v>251</v>
      </c>
      <c r="F41" s="178" t="s">
        <v>343</v>
      </c>
      <c r="G41" s="178"/>
      <c r="H41" s="166" t="s">
        <v>198</v>
      </c>
      <c r="I41" s="166" t="s">
        <v>253</v>
      </c>
      <c r="J41" s="166" t="s">
        <v>254</v>
      </c>
      <c r="K41" s="166" t="s">
        <v>199</v>
      </c>
      <c r="L41" s="166" t="s">
        <v>199</v>
      </c>
      <c r="M41" s="178" t="s">
        <v>344</v>
      </c>
      <c r="N41" s="166" t="s">
        <v>345</v>
      </c>
      <c r="O41" s="169" t="s">
        <v>346</v>
      </c>
      <c r="P41" s="184" t="s">
        <v>347</v>
      </c>
      <c r="Q41" s="184" t="s">
        <v>348</v>
      </c>
      <c r="R41" s="184" t="s">
        <v>349</v>
      </c>
      <c r="S41" s="170">
        <v>45306</v>
      </c>
      <c r="T41" s="170">
        <v>45321</v>
      </c>
      <c r="U41" s="182" t="s">
        <v>50</v>
      </c>
      <c r="V41" s="25" t="s">
        <v>206</v>
      </c>
      <c r="W41" s="25" t="s">
        <v>206</v>
      </c>
      <c r="X41" s="171">
        <v>0.05</v>
      </c>
      <c r="Y41" s="166" t="s">
        <v>207</v>
      </c>
      <c r="Z41" s="166" t="s">
        <v>208</v>
      </c>
      <c r="AA41" s="166" t="s">
        <v>199</v>
      </c>
      <c r="AB41" s="166" t="s">
        <v>199</v>
      </c>
      <c r="AC41" s="166" t="s">
        <v>199</v>
      </c>
      <c r="AD41" s="166" t="s">
        <v>209</v>
      </c>
      <c r="AE41" s="166" t="s">
        <v>199</v>
      </c>
      <c r="AF41" s="166" t="s">
        <v>199</v>
      </c>
      <c r="AG41" s="166" t="s">
        <v>199</v>
      </c>
      <c r="AH41" s="166" t="s">
        <v>199</v>
      </c>
      <c r="AI41" s="166" t="s">
        <v>199</v>
      </c>
      <c r="AJ41" s="166" t="s">
        <v>199</v>
      </c>
      <c r="AK41" s="166" t="s">
        <v>199</v>
      </c>
      <c r="AL41" s="169" t="s">
        <v>261</v>
      </c>
    </row>
    <row r="42" spans="2:38" s="173" customFormat="1" ht="270.75" hidden="1" x14ac:dyDescent="0.2">
      <c r="B42" s="166" t="s">
        <v>193</v>
      </c>
      <c r="C42" s="167" t="s">
        <v>194</v>
      </c>
      <c r="D42" s="166" t="s">
        <v>250</v>
      </c>
      <c r="E42" s="177" t="s">
        <v>251</v>
      </c>
      <c r="F42" s="178" t="s">
        <v>343</v>
      </c>
      <c r="G42" s="178"/>
      <c r="H42" s="166" t="s">
        <v>198</v>
      </c>
      <c r="I42" s="166" t="s">
        <v>253</v>
      </c>
      <c r="J42" s="166" t="s">
        <v>254</v>
      </c>
      <c r="K42" s="166" t="s">
        <v>199</v>
      </c>
      <c r="L42" s="166" t="s">
        <v>199</v>
      </c>
      <c r="M42" s="178" t="s">
        <v>350</v>
      </c>
      <c r="N42" s="184" t="s">
        <v>351</v>
      </c>
      <c r="O42" s="169" t="s">
        <v>352</v>
      </c>
      <c r="P42" s="184" t="s">
        <v>347</v>
      </c>
      <c r="Q42" s="184" t="s">
        <v>348</v>
      </c>
      <c r="R42" s="184" t="s">
        <v>349</v>
      </c>
      <c r="S42" s="170">
        <v>45350</v>
      </c>
      <c r="T42" s="170">
        <v>45626</v>
      </c>
      <c r="U42" s="182" t="s">
        <v>353</v>
      </c>
      <c r="V42" s="25" t="s">
        <v>206</v>
      </c>
      <c r="W42" s="25" t="s">
        <v>206</v>
      </c>
      <c r="X42" s="171">
        <v>0.3</v>
      </c>
      <c r="Y42" s="166" t="s">
        <v>208</v>
      </c>
      <c r="Z42" s="166" t="s">
        <v>354</v>
      </c>
      <c r="AA42" s="166" t="s">
        <v>355</v>
      </c>
      <c r="AB42" s="166" t="s">
        <v>199</v>
      </c>
      <c r="AC42" s="166" t="s">
        <v>199</v>
      </c>
      <c r="AD42" s="166" t="s">
        <v>356</v>
      </c>
      <c r="AE42" s="166" t="s">
        <v>357</v>
      </c>
      <c r="AF42" s="166" t="s">
        <v>199</v>
      </c>
      <c r="AG42" s="166" t="s">
        <v>199</v>
      </c>
      <c r="AH42" s="166" t="s">
        <v>199</v>
      </c>
      <c r="AI42" s="166" t="s">
        <v>199</v>
      </c>
      <c r="AJ42" s="166" t="s">
        <v>199</v>
      </c>
      <c r="AK42" s="166" t="s">
        <v>199</v>
      </c>
      <c r="AL42" s="169" t="s">
        <v>261</v>
      </c>
    </row>
    <row r="43" spans="2:38" s="173" customFormat="1" ht="270.75" hidden="1" x14ac:dyDescent="0.2">
      <c r="B43" s="166" t="s">
        <v>193</v>
      </c>
      <c r="C43" s="167" t="s">
        <v>194</v>
      </c>
      <c r="D43" s="166" t="s">
        <v>250</v>
      </c>
      <c r="E43" s="177" t="s">
        <v>251</v>
      </c>
      <c r="F43" s="178" t="s">
        <v>343</v>
      </c>
      <c r="G43" s="178"/>
      <c r="H43" s="166" t="s">
        <v>198</v>
      </c>
      <c r="I43" s="166" t="s">
        <v>253</v>
      </c>
      <c r="J43" s="166" t="s">
        <v>254</v>
      </c>
      <c r="K43" s="166" t="s">
        <v>199</v>
      </c>
      <c r="L43" s="166" t="s">
        <v>199</v>
      </c>
      <c r="M43" s="178" t="s">
        <v>358</v>
      </c>
      <c r="N43" s="166" t="s">
        <v>359</v>
      </c>
      <c r="O43" s="169" t="s">
        <v>360</v>
      </c>
      <c r="P43" s="166" t="s">
        <v>218</v>
      </c>
      <c r="Q43" s="166" t="s">
        <v>332</v>
      </c>
      <c r="R43" s="169" t="s">
        <v>220</v>
      </c>
      <c r="S43" s="170">
        <v>45350</v>
      </c>
      <c r="T43" s="170">
        <v>45595</v>
      </c>
      <c r="U43" s="169" t="s">
        <v>84</v>
      </c>
      <c r="V43" s="25"/>
      <c r="W43" s="25"/>
      <c r="X43" s="171"/>
      <c r="Y43" s="166" t="s">
        <v>208</v>
      </c>
      <c r="Z43" s="166" t="s">
        <v>232</v>
      </c>
      <c r="AA43" s="166" t="s">
        <v>233</v>
      </c>
      <c r="AB43" s="166" t="s">
        <v>199</v>
      </c>
      <c r="AC43" s="166" t="s">
        <v>199</v>
      </c>
      <c r="AD43" s="166" t="s">
        <v>209</v>
      </c>
      <c r="AE43" s="166" t="s">
        <v>199</v>
      </c>
      <c r="AF43" s="166" t="s">
        <v>199</v>
      </c>
      <c r="AG43" s="166" t="s">
        <v>199</v>
      </c>
      <c r="AH43" s="166" t="s">
        <v>199</v>
      </c>
      <c r="AI43" s="166" t="s">
        <v>199</v>
      </c>
      <c r="AJ43" s="166" t="s">
        <v>199</v>
      </c>
      <c r="AK43" s="166" t="s">
        <v>199</v>
      </c>
      <c r="AL43" s="169" t="s">
        <v>234</v>
      </c>
    </row>
    <row r="44" spans="2:38" s="173" customFormat="1" ht="270.75" hidden="1" x14ac:dyDescent="0.2">
      <c r="B44" s="166" t="s">
        <v>193</v>
      </c>
      <c r="C44" s="167" t="s">
        <v>194</v>
      </c>
      <c r="D44" s="166" t="s">
        <v>250</v>
      </c>
      <c r="E44" s="177" t="s">
        <v>251</v>
      </c>
      <c r="F44" s="178" t="s">
        <v>343</v>
      </c>
      <c r="G44" s="178"/>
      <c r="H44" s="166" t="s">
        <v>198</v>
      </c>
      <c r="I44" s="166" t="s">
        <v>253</v>
      </c>
      <c r="J44" s="166" t="s">
        <v>254</v>
      </c>
      <c r="K44" s="166" t="s">
        <v>199</v>
      </c>
      <c r="L44" s="166" t="s">
        <v>199</v>
      </c>
      <c r="M44" s="178" t="s">
        <v>361</v>
      </c>
      <c r="N44" s="184" t="s">
        <v>362</v>
      </c>
      <c r="O44" s="169" t="s">
        <v>363</v>
      </c>
      <c r="P44" s="184" t="s">
        <v>347</v>
      </c>
      <c r="Q44" s="184" t="s">
        <v>348</v>
      </c>
      <c r="R44" s="184" t="s">
        <v>349</v>
      </c>
      <c r="S44" s="170">
        <v>45350</v>
      </c>
      <c r="T44" s="170">
        <v>45626</v>
      </c>
      <c r="U44" s="182" t="s">
        <v>353</v>
      </c>
      <c r="V44" s="25" t="s">
        <v>206</v>
      </c>
      <c r="W44" s="25" t="s">
        <v>206</v>
      </c>
      <c r="X44" s="171">
        <v>0.5</v>
      </c>
      <c r="Y44" s="166" t="s">
        <v>208</v>
      </c>
      <c r="Z44" s="166" t="s">
        <v>354</v>
      </c>
      <c r="AA44" s="166" t="s">
        <v>355</v>
      </c>
      <c r="AB44" s="166" t="s">
        <v>199</v>
      </c>
      <c r="AC44" s="166" t="s">
        <v>199</v>
      </c>
      <c r="AD44" s="166" t="s">
        <v>356</v>
      </c>
      <c r="AE44" s="166" t="s">
        <v>357</v>
      </c>
      <c r="AF44" s="166" t="s">
        <v>364</v>
      </c>
      <c r="AG44" s="166" t="s">
        <v>199</v>
      </c>
      <c r="AH44" s="166" t="s">
        <v>199</v>
      </c>
      <c r="AI44" s="166" t="s">
        <v>199</v>
      </c>
      <c r="AJ44" s="166" t="s">
        <v>365</v>
      </c>
      <c r="AK44" s="166" t="s">
        <v>366</v>
      </c>
      <c r="AL44" s="169" t="s">
        <v>261</v>
      </c>
    </row>
    <row r="45" spans="2:38" s="173" customFormat="1" ht="270.75" hidden="1" x14ac:dyDescent="0.2">
      <c r="B45" s="166" t="s">
        <v>193</v>
      </c>
      <c r="C45" s="167" t="s">
        <v>194</v>
      </c>
      <c r="D45" s="166" t="s">
        <v>250</v>
      </c>
      <c r="E45" s="177" t="s">
        <v>251</v>
      </c>
      <c r="F45" s="178" t="s">
        <v>343</v>
      </c>
      <c r="G45" s="178"/>
      <c r="H45" s="166" t="s">
        <v>198</v>
      </c>
      <c r="I45" s="166" t="s">
        <v>253</v>
      </c>
      <c r="J45" s="166" t="s">
        <v>254</v>
      </c>
      <c r="K45" s="166" t="s">
        <v>199</v>
      </c>
      <c r="L45" s="166" t="s">
        <v>199</v>
      </c>
      <c r="M45" s="178" t="s">
        <v>367</v>
      </c>
      <c r="N45" s="166" t="s">
        <v>368</v>
      </c>
      <c r="O45" s="169" t="s">
        <v>369</v>
      </c>
      <c r="P45" s="166" t="s">
        <v>230</v>
      </c>
      <c r="Q45" s="166" t="s">
        <v>231</v>
      </c>
      <c r="R45" s="169" t="s">
        <v>220</v>
      </c>
      <c r="S45" s="170">
        <v>45627</v>
      </c>
      <c r="T45" s="170">
        <v>45641</v>
      </c>
      <c r="U45" s="169" t="s">
        <v>84</v>
      </c>
      <c r="V45" s="25"/>
      <c r="W45" s="25"/>
      <c r="X45" s="171"/>
      <c r="Y45" s="166" t="s">
        <v>208</v>
      </c>
      <c r="Z45" s="166" t="s">
        <v>232</v>
      </c>
      <c r="AA45" s="166" t="s">
        <v>233</v>
      </c>
      <c r="AB45" s="166" t="s">
        <v>199</v>
      </c>
      <c r="AC45" s="166" t="s">
        <v>199</v>
      </c>
      <c r="AD45" s="166" t="s">
        <v>209</v>
      </c>
      <c r="AE45" s="166" t="s">
        <v>199</v>
      </c>
      <c r="AF45" s="166" t="s">
        <v>199</v>
      </c>
      <c r="AG45" s="166" t="s">
        <v>199</v>
      </c>
      <c r="AH45" s="166" t="s">
        <v>199</v>
      </c>
      <c r="AI45" s="166" t="s">
        <v>199</v>
      </c>
      <c r="AJ45" s="166" t="s">
        <v>199</v>
      </c>
      <c r="AK45" s="166" t="s">
        <v>199</v>
      </c>
      <c r="AL45" s="169" t="s">
        <v>234</v>
      </c>
    </row>
    <row r="46" spans="2:38" s="173" customFormat="1" ht="270.75" hidden="1" x14ac:dyDescent="0.2">
      <c r="B46" s="166" t="s">
        <v>193</v>
      </c>
      <c r="C46" s="167" t="s">
        <v>194</v>
      </c>
      <c r="D46" s="166" t="s">
        <v>250</v>
      </c>
      <c r="E46" s="177" t="s">
        <v>251</v>
      </c>
      <c r="F46" s="178" t="s">
        <v>343</v>
      </c>
      <c r="G46" s="178"/>
      <c r="H46" s="166" t="s">
        <v>198</v>
      </c>
      <c r="I46" s="166" t="s">
        <v>253</v>
      </c>
      <c r="J46" s="166" t="s">
        <v>254</v>
      </c>
      <c r="K46" s="166" t="s">
        <v>199</v>
      </c>
      <c r="L46" s="166" t="s">
        <v>199</v>
      </c>
      <c r="M46" s="178" t="s">
        <v>370</v>
      </c>
      <c r="N46" s="184" t="s">
        <v>371</v>
      </c>
      <c r="O46" s="169" t="s">
        <v>372</v>
      </c>
      <c r="P46" s="184" t="s">
        <v>347</v>
      </c>
      <c r="Q46" s="184" t="s">
        <v>348</v>
      </c>
      <c r="R46" s="184" t="s">
        <v>349</v>
      </c>
      <c r="S46" s="170">
        <v>45350</v>
      </c>
      <c r="T46" s="170">
        <v>45626</v>
      </c>
      <c r="U46" s="182" t="s">
        <v>373</v>
      </c>
      <c r="V46" s="25" t="s">
        <v>206</v>
      </c>
      <c r="W46" s="25" t="s">
        <v>206</v>
      </c>
      <c r="X46" s="171">
        <v>0.15</v>
      </c>
      <c r="Y46" s="166" t="s">
        <v>208</v>
      </c>
      <c r="Z46" s="166" t="s">
        <v>354</v>
      </c>
      <c r="AA46" s="166" t="s">
        <v>355</v>
      </c>
      <c r="AB46" s="166" t="s">
        <v>374</v>
      </c>
      <c r="AC46" s="166" t="s">
        <v>199</v>
      </c>
      <c r="AD46" s="166" t="s">
        <v>356</v>
      </c>
      <c r="AE46" s="166" t="s">
        <v>357</v>
      </c>
      <c r="AF46" s="166" t="s">
        <v>364</v>
      </c>
      <c r="AG46" s="166" t="s">
        <v>199</v>
      </c>
      <c r="AH46" s="166" t="s">
        <v>199</v>
      </c>
      <c r="AI46" s="166" t="s">
        <v>199</v>
      </c>
      <c r="AJ46" s="166" t="s">
        <v>365</v>
      </c>
      <c r="AK46" s="166" t="s">
        <v>366</v>
      </c>
      <c r="AL46" s="169" t="s">
        <v>261</v>
      </c>
    </row>
    <row r="47" spans="2:38" s="173" customFormat="1" ht="213.75" hidden="1" x14ac:dyDescent="0.2">
      <c r="B47" s="166" t="s">
        <v>193</v>
      </c>
      <c r="C47" s="167" t="s">
        <v>194</v>
      </c>
      <c r="D47" s="166" t="s">
        <v>375</v>
      </c>
      <c r="E47" s="175" t="s">
        <v>376</v>
      </c>
      <c r="F47" s="176" t="s">
        <v>377</v>
      </c>
      <c r="G47" s="176"/>
      <c r="H47" s="166" t="s">
        <v>198</v>
      </c>
      <c r="I47" s="166" t="s">
        <v>378</v>
      </c>
      <c r="J47" s="166" t="s">
        <v>379</v>
      </c>
      <c r="K47" s="166" t="s">
        <v>238</v>
      </c>
      <c r="L47" s="166" t="s">
        <v>199</v>
      </c>
      <c r="M47" s="176" t="s">
        <v>380</v>
      </c>
      <c r="N47" s="166" t="s">
        <v>381</v>
      </c>
      <c r="O47" s="169" t="s">
        <v>382</v>
      </c>
      <c r="P47" s="166" t="s">
        <v>383</v>
      </c>
      <c r="Q47" s="166" t="s">
        <v>199</v>
      </c>
      <c r="R47" s="169" t="s">
        <v>72</v>
      </c>
      <c r="S47" s="170">
        <v>45292</v>
      </c>
      <c r="T47" s="170">
        <v>45641</v>
      </c>
      <c r="U47" s="179" t="s">
        <v>199</v>
      </c>
      <c r="V47" s="26"/>
      <c r="W47" s="166"/>
      <c r="X47" s="171">
        <v>1</v>
      </c>
      <c r="Y47" s="166" t="s">
        <v>245</v>
      </c>
      <c r="Z47" s="166" t="s">
        <v>199</v>
      </c>
      <c r="AA47" s="166" t="s">
        <v>199</v>
      </c>
      <c r="AB47" s="166" t="s">
        <v>199</v>
      </c>
      <c r="AC47" s="166" t="s">
        <v>199</v>
      </c>
      <c r="AD47" s="166" t="s">
        <v>209</v>
      </c>
      <c r="AE47" s="166" t="s">
        <v>199</v>
      </c>
      <c r="AF47" s="166" t="s">
        <v>199</v>
      </c>
      <c r="AG47" s="166" t="s">
        <v>199</v>
      </c>
      <c r="AH47" s="166" t="s">
        <v>199</v>
      </c>
      <c r="AI47" s="166" t="s">
        <v>199</v>
      </c>
      <c r="AJ47" s="166" t="s">
        <v>199</v>
      </c>
      <c r="AK47" s="166" t="s">
        <v>199</v>
      </c>
      <c r="AL47" s="169" t="s">
        <v>261</v>
      </c>
    </row>
    <row r="48" spans="2:38" s="173" customFormat="1" ht="213.75" hidden="1" x14ac:dyDescent="0.2">
      <c r="B48" s="166" t="s">
        <v>193</v>
      </c>
      <c r="C48" s="167" t="s">
        <v>194</v>
      </c>
      <c r="D48" s="166" t="s">
        <v>375</v>
      </c>
      <c r="E48" s="177" t="s">
        <v>376</v>
      </c>
      <c r="F48" s="177" t="s">
        <v>384</v>
      </c>
      <c r="G48" s="177"/>
      <c r="H48" s="166" t="s">
        <v>198</v>
      </c>
      <c r="I48" s="166" t="s">
        <v>378</v>
      </c>
      <c r="J48" s="166" t="s">
        <v>379</v>
      </c>
      <c r="K48" s="166" t="s">
        <v>238</v>
      </c>
      <c r="L48" s="166"/>
      <c r="M48" s="177" t="s">
        <v>385</v>
      </c>
      <c r="N48" s="166" t="s">
        <v>386</v>
      </c>
      <c r="O48" s="169" t="s">
        <v>387</v>
      </c>
      <c r="P48" s="166" t="s">
        <v>383</v>
      </c>
      <c r="Q48" s="166" t="s">
        <v>199</v>
      </c>
      <c r="R48" s="169" t="s">
        <v>72</v>
      </c>
      <c r="S48" s="170">
        <v>45292</v>
      </c>
      <c r="T48" s="170">
        <v>45641</v>
      </c>
      <c r="U48" s="179" t="s">
        <v>199</v>
      </c>
      <c r="V48" s="26"/>
      <c r="W48" s="166"/>
      <c r="X48" s="166">
        <v>100</v>
      </c>
      <c r="Y48" s="166" t="s">
        <v>245</v>
      </c>
      <c r="Z48" s="166" t="s">
        <v>199</v>
      </c>
      <c r="AA48" s="166" t="s">
        <v>199</v>
      </c>
      <c r="AB48" s="166" t="s">
        <v>199</v>
      </c>
      <c r="AC48" s="166" t="s">
        <v>199</v>
      </c>
      <c r="AD48" s="166" t="s">
        <v>209</v>
      </c>
      <c r="AE48" s="166" t="s">
        <v>199</v>
      </c>
      <c r="AF48" s="166" t="s">
        <v>199</v>
      </c>
      <c r="AG48" s="166" t="s">
        <v>199</v>
      </c>
      <c r="AH48" s="166" t="s">
        <v>199</v>
      </c>
      <c r="AI48" s="166" t="s">
        <v>199</v>
      </c>
      <c r="AJ48" s="166" t="s">
        <v>199</v>
      </c>
      <c r="AK48" s="166" t="s">
        <v>199</v>
      </c>
      <c r="AL48" s="169" t="s">
        <v>261</v>
      </c>
    </row>
    <row r="49" spans="2:38" s="173" customFormat="1" ht="270.75" hidden="1" x14ac:dyDescent="0.2">
      <c r="B49" s="185" t="s">
        <v>193</v>
      </c>
      <c r="C49" s="167" t="s">
        <v>194</v>
      </c>
      <c r="D49" s="184" t="s">
        <v>388</v>
      </c>
      <c r="E49" s="186" t="s">
        <v>389</v>
      </c>
      <c r="F49" s="184" t="s">
        <v>390</v>
      </c>
      <c r="G49" s="184"/>
      <c r="H49" s="184" t="s">
        <v>391</v>
      </c>
      <c r="I49" s="184" t="s">
        <v>392</v>
      </c>
      <c r="J49" s="184" t="s">
        <v>254</v>
      </c>
      <c r="K49" s="184" t="s">
        <v>199</v>
      </c>
      <c r="L49" s="184" t="s">
        <v>199</v>
      </c>
      <c r="M49" s="166" t="s">
        <v>393</v>
      </c>
      <c r="N49" s="166" t="s">
        <v>394</v>
      </c>
      <c r="O49" s="169" t="s">
        <v>395</v>
      </c>
      <c r="P49" s="184" t="s">
        <v>396</v>
      </c>
      <c r="Q49" s="184" t="s">
        <v>397</v>
      </c>
      <c r="R49" s="184" t="s">
        <v>84</v>
      </c>
      <c r="S49" s="182">
        <v>45293</v>
      </c>
      <c r="T49" s="182">
        <v>45626</v>
      </c>
      <c r="U49" s="184" t="s">
        <v>398</v>
      </c>
      <c r="V49" s="184" t="s">
        <v>206</v>
      </c>
      <c r="W49" s="26" t="s">
        <v>206</v>
      </c>
      <c r="X49" s="171">
        <v>0.5</v>
      </c>
      <c r="Y49" s="184" t="s">
        <v>399</v>
      </c>
      <c r="Z49" s="184" t="s">
        <v>400</v>
      </c>
      <c r="AA49" s="184" t="s">
        <v>401</v>
      </c>
      <c r="AB49" s="184" t="s">
        <v>208</v>
      </c>
      <c r="AC49" s="184" t="s">
        <v>199</v>
      </c>
      <c r="AD49" s="184" t="s">
        <v>364</v>
      </c>
      <c r="AE49" s="184" t="s">
        <v>199</v>
      </c>
      <c r="AF49" s="184" t="s">
        <v>199</v>
      </c>
      <c r="AG49" s="184" t="s">
        <v>199</v>
      </c>
      <c r="AH49" s="184" t="s">
        <v>199</v>
      </c>
      <c r="AI49" s="184" t="s">
        <v>199</v>
      </c>
      <c r="AJ49" s="184" t="s">
        <v>402</v>
      </c>
      <c r="AK49" s="184" t="s">
        <v>403</v>
      </c>
      <c r="AL49" s="184" t="s">
        <v>404</v>
      </c>
    </row>
    <row r="50" spans="2:38" s="173" customFormat="1" ht="270.75" hidden="1" x14ac:dyDescent="0.2">
      <c r="B50" s="185" t="s">
        <v>193</v>
      </c>
      <c r="C50" s="167" t="s">
        <v>194</v>
      </c>
      <c r="D50" s="184" t="s">
        <v>388</v>
      </c>
      <c r="E50" s="186" t="s">
        <v>389</v>
      </c>
      <c r="F50" s="187" t="s">
        <v>390</v>
      </c>
      <c r="G50" s="187"/>
      <c r="H50" s="184" t="s">
        <v>391</v>
      </c>
      <c r="I50" s="184" t="s">
        <v>392</v>
      </c>
      <c r="J50" s="184" t="s">
        <v>254</v>
      </c>
      <c r="K50" s="184" t="s">
        <v>199</v>
      </c>
      <c r="L50" s="184" t="s">
        <v>199</v>
      </c>
      <c r="M50" s="168" t="s">
        <v>405</v>
      </c>
      <c r="N50" s="166" t="s">
        <v>406</v>
      </c>
      <c r="O50" s="169" t="s">
        <v>407</v>
      </c>
      <c r="P50" s="184" t="s">
        <v>396</v>
      </c>
      <c r="Q50" s="184" t="s">
        <v>397</v>
      </c>
      <c r="R50" s="184" t="s">
        <v>84</v>
      </c>
      <c r="S50" s="182">
        <v>45293</v>
      </c>
      <c r="T50" s="182">
        <v>45626</v>
      </c>
      <c r="U50" s="184" t="s">
        <v>398</v>
      </c>
      <c r="V50" s="184" t="s">
        <v>206</v>
      </c>
      <c r="W50" s="26" t="s">
        <v>206</v>
      </c>
      <c r="X50" s="171">
        <v>0.3</v>
      </c>
      <c r="Y50" s="184" t="s">
        <v>399</v>
      </c>
      <c r="Z50" s="184" t="s">
        <v>400</v>
      </c>
      <c r="AA50" s="184" t="s">
        <v>401</v>
      </c>
      <c r="AB50" s="184" t="s">
        <v>208</v>
      </c>
      <c r="AC50" s="184" t="s">
        <v>199</v>
      </c>
      <c r="AD50" s="184" t="s">
        <v>364</v>
      </c>
      <c r="AE50" s="184" t="s">
        <v>199</v>
      </c>
      <c r="AF50" s="184" t="s">
        <v>199</v>
      </c>
      <c r="AG50" s="184" t="s">
        <v>199</v>
      </c>
      <c r="AH50" s="184" t="s">
        <v>199</v>
      </c>
      <c r="AI50" s="184" t="s">
        <v>199</v>
      </c>
      <c r="AJ50" s="184" t="s">
        <v>408</v>
      </c>
      <c r="AK50" s="184" t="s">
        <v>409</v>
      </c>
      <c r="AL50" s="184" t="s">
        <v>404</v>
      </c>
    </row>
    <row r="51" spans="2:38" s="173" customFormat="1" ht="270.75" hidden="1" x14ac:dyDescent="0.2">
      <c r="B51" s="185" t="s">
        <v>193</v>
      </c>
      <c r="C51" s="167" t="s">
        <v>194</v>
      </c>
      <c r="D51" s="184" t="s">
        <v>388</v>
      </c>
      <c r="E51" s="186" t="s">
        <v>389</v>
      </c>
      <c r="F51" s="187" t="s">
        <v>390</v>
      </c>
      <c r="G51" s="187"/>
      <c r="H51" s="184" t="s">
        <v>391</v>
      </c>
      <c r="I51" s="184" t="s">
        <v>392</v>
      </c>
      <c r="J51" s="184" t="s">
        <v>254</v>
      </c>
      <c r="K51" s="184" t="s">
        <v>199</v>
      </c>
      <c r="L51" s="184" t="s">
        <v>199</v>
      </c>
      <c r="M51" s="168" t="s">
        <v>410</v>
      </c>
      <c r="N51" s="166" t="s">
        <v>411</v>
      </c>
      <c r="O51" s="169" t="s">
        <v>412</v>
      </c>
      <c r="P51" s="184" t="s">
        <v>396</v>
      </c>
      <c r="Q51" s="184" t="s">
        <v>397</v>
      </c>
      <c r="R51" s="184" t="s">
        <v>84</v>
      </c>
      <c r="S51" s="182">
        <v>45293</v>
      </c>
      <c r="T51" s="182">
        <v>45626</v>
      </c>
      <c r="U51" s="184" t="s">
        <v>398</v>
      </c>
      <c r="V51" s="184" t="s">
        <v>206</v>
      </c>
      <c r="W51" s="26" t="s">
        <v>206</v>
      </c>
      <c r="X51" s="171">
        <v>0.2</v>
      </c>
      <c r="Y51" s="184" t="s">
        <v>399</v>
      </c>
      <c r="Z51" s="184" t="s">
        <v>400</v>
      </c>
      <c r="AA51" s="184" t="s">
        <v>401</v>
      </c>
      <c r="AB51" s="184" t="s">
        <v>208</v>
      </c>
      <c r="AC51" s="184" t="s">
        <v>199</v>
      </c>
      <c r="AD51" s="184" t="s">
        <v>364</v>
      </c>
      <c r="AE51" s="184" t="s">
        <v>199</v>
      </c>
      <c r="AF51" s="184" t="s">
        <v>199</v>
      </c>
      <c r="AG51" s="184" t="s">
        <v>199</v>
      </c>
      <c r="AH51" s="184" t="s">
        <v>199</v>
      </c>
      <c r="AI51" s="184" t="s">
        <v>199</v>
      </c>
      <c r="AJ51" s="184" t="s">
        <v>402</v>
      </c>
      <c r="AK51" s="184" t="s">
        <v>403</v>
      </c>
      <c r="AL51" s="184" t="s">
        <v>404</v>
      </c>
    </row>
    <row r="52" spans="2:38" s="173" customFormat="1" ht="270.75" hidden="1" x14ac:dyDescent="0.2">
      <c r="B52" s="185" t="s">
        <v>193</v>
      </c>
      <c r="C52" s="167" t="s">
        <v>194</v>
      </c>
      <c r="D52" s="184" t="s">
        <v>388</v>
      </c>
      <c r="E52" s="186" t="s">
        <v>389</v>
      </c>
      <c r="F52" s="188" t="s">
        <v>413</v>
      </c>
      <c r="G52" s="188"/>
      <c r="H52" s="184" t="s">
        <v>391</v>
      </c>
      <c r="I52" s="184" t="s">
        <v>392</v>
      </c>
      <c r="J52" s="184" t="s">
        <v>254</v>
      </c>
      <c r="K52" s="184" t="s">
        <v>199</v>
      </c>
      <c r="L52" s="184" t="s">
        <v>199</v>
      </c>
      <c r="M52" s="178" t="s">
        <v>414</v>
      </c>
      <c r="N52" s="166" t="s">
        <v>415</v>
      </c>
      <c r="O52" s="169" t="s">
        <v>346</v>
      </c>
      <c r="P52" s="184" t="s">
        <v>396</v>
      </c>
      <c r="Q52" s="166" t="s">
        <v>416</v>
      </c>
      <c r="R52" s="166" t="s">
        <v>84</v>
      </c>
      <c r="S52" s="170">
        <v>45306</v>
      </c>
      <c r="T52" s="170">
        <v>45321</v>
      </c>
      <c r="U52" s="170" t="s">
        <v>50</v>
      </c>
      <c r="V52" s="25" t="s">
        <v>206</v>
      </c>
      <c r="W52" s="169" t="s">
        <v>206</v>
      </c>
      <c r="X52" s="171">
        <v>0.05</v>
      </c>
      <c r="Y52" s="166" t="s">
        <v>208</v>
      </c>
      <c r="Z52" s="166" t="s">
        <v>354</v>
      </c>
      <c r="AA52" s="166" t="s">
        <v>355</v>
      </c>
      <c r="AB52" s="166" t="s">
        <v>199</v>
      </c>
      <c r="AC52" s="169" t="s">
        <v>199</v>
      </c>
      <c r="AD52" s="166" t="s">
        <v>356</v>
      </c>
      <c r="AE52" s="166" t="s">
        <v>417</v>
      </c>
      <c r="AF52" s="166" t="s">
        <v>199</v>
      </c>
      <c r="AG52" s="166" t="s">
        <v>199</v>
      </c>
      <c r="AH52" s="166" t="s">
        <v>199</v>
      </c>
      <c r="AI52" s="166" t="s">
        <v>199</v>
      </c>
      <c r="AJ52" s="166" t="s">
        <v>199</v>
      </c>
      <c r="AK52" s="166" t="s">
        <v>199</v>
      </c>
      <c r="AL52" s="166" t="s">
        <v>418</v>
      </c>
    </row>
    <row r="53" spans="2:38" s="173" customFormat="1" ht="270.75" hidden="1" x14ac:dyDescent="0.2">
      <c r="B53" s="185" t="s">
        <v>193</v>
      </c>
      <c r="C53" s="167" t="s">
        <v>194</v>
      </c>
      <c r="D53" s="184" t="s">
        <v>388</v>
      </c>
      <c r="E53" s="186" t="s">
        <v>389</v>
      </c>
      <c r="F53" s="188" t="s">
        <v>413</v>
      </c>
      <c r="G53" s="188"/>
      <c r="H53" s="184" t="s">
        <v>391</v>
      </c>
      <c r="I53" s="184" t="s">
        <v>392</v>
      </c>
      <c r="J53" s="184" t="s">
        <v>254</v>
      </c>
      <c r="K53" s="184" t="s">
        <v>199</v>
      </c>
      <c r="L53" s="184" t="s">
        <v>199</v>
      </c>
      <c r="M53" s="178" t="s">
        <v>419</v>
      </c>
      <c r="N53" s="166" t="s">
        <v>420</v>
      </c>
      <c r="O53" s="169" t="s">
        <v>421</v>
      </c>
      <c r="P53" s="184" t="s">
        <v>396</v>
      </c>
      <c r="Q53" s="166" t="s">
        <v>416</v>
      </c>
      <c r="R53" s="166" t="s">
        <v>84</v>
      </c>
      <c r="S53" s="170">
        <v>45350</v>
      </c>
      <c r="T53" s="170">
        <v>45626</v>
      </c>
      <c r="U53" s="189" t="s">
        <v>422</v>
      </c>
      <c r="V53" s="25" t="s">
        <v>206</v>
      </c>
      <c r="W53" s="169" t="s">
        <v>206</v>
      </c>
      <c r="X53" s="171">
        <v>0.2</v>
      </c>
      <c r="Y53" s="166" t="s">
        <v>208</v>
      </c>
      <c r="Z53" s="166" t="s">
        <v>354</v>
      </c>
      <c r="AA53" s="166" t="s">
        <v>355</v>
      </c>
      <c r="AB53" s="166" t="s">
        <v>423</v>
      </c>
      <c r="AC53" s="169" t="s">
        <v>199</v>
      </c>
      <c r="AD53" s="166" t="s">
        <v>356</v>
      </c>
      <c r="AE53" s="166" t="s">
        <v>417</v>
      </c>
      <c r="AF53" s="166" t="s">
        <v>199</v>
      </c>
      <c r="AG53" s="166" t="s">
        <v>199</v>
      </c>
      <c r="AH53" s="166" t="s">
        <v>199</v>
      </c>
      <c r="AI53" s="166" t="s">
        <v>199</v>
      </c>
      <c r="AJ53" s="166" t="s">
        <v>199</v>
      </c>
      <c r="AK53" s="166" t="s">
        <v>199</v>
      </c>
      <c r="AL53" s="166" t="s">
        <v>418</v>
      </c>
    </row>
    <row r="54" spans="2:38" s="173" customFormat="1" ht="270.75" hidden="1" x14ac:dyDescent="0.2">
      <c r="B54" s="185" t="s">
        <v>193</v>
      </c>
      <c r="C54" s="167" t="s">
        <v>194</v>
      </c>
      <c r="D54" s="184" t="s">
        <v>388</v>
      </c>
      <c r="E54" s="186" t="s">
        <v>389</v>
      </c>
      <c r="F54" s="188" t="s">
        <v>413</v>
      </c>
      <c r="G54" s="188"/>
      <c r="H54" s="184" t="s">
        <v>391</v>
      </c>
      <c r="I54" s="184" t="s">
        <v>392</v>
      </c>
      <c r="J54" s="184" t="s">
        <v>254</v>
      </c>
      <c r="K54" s="184" t="s">
        <v>199</v>
      </c>
      <c r="L54" s="184" t="s">
        <v>199</v>
      </c>
      <c r="M54" s="178" t="s">
        <v>424</v>
      </c>
      <c r="N54" s="166" t="s">
        <v>351</v>
      </c>
      <c r="O54" s="169" t="s">
        <v>425</v>
      </c>
      <c r="P54" s="184" t="s">
        <v>396</v>
      </c>
      <c r="Q54" s="166" t="s">
        <v>416</v>
      </c>
      <c r="R54" s="166" t="s">
        <v>84</v>
      </c>
      <c r="S54" s="170">
        <v>45350</v>
      </c>
      <c r="T54" s="170">
        <v>45626</v>
      </c>
      <c r="U54" s="170" t="s">
        <v>50</v>
      </c>
      <c r="V54" s="25" t="s">
        <v>206</v>
      </c>
      <c r="W54" s="169" t="s">
        <v>206</v>
      </c>
      <c r="X54" s="171">
        <v>0.2</v>
      </c>
      <c r="Y54" s="166" t="s">
        <v>208</v>
      </c>
      <c r="Z54" s="166" t="s">
        <v>354</v>
      </c>
      <c r="AA54" s="166" t="s">
        <v>355</v>
      </c>
      <c r="AB54" s="166" t="s">
        <v>423</v>
      </c>
      <c r="AC54" s="169" t="s">
        <v>199</v>
      </c>
      <c r="AD54" s="166" t="s">
        <v>356</v>
      </c>
      <c r="AE54" s="166" t="s">
        <v>417</v>
      </c>
      <c r="AF54" s="166" t="s">
        <v>199</v>
      </c>
      <c r="AG54" s="166" t="s">
        <v>199</v>
      </c>
      <c r="AH54" s="166" t="s">
        <v>199</v>
      </c>
      <c r="AI54" s="166" t="s">
        <v>199</v>
      </c>
      <c r="AJ54" s="166" t="s">
        <v>199</v>
      </c>
      <c r="AK54" s="166" t="s">
        <v>199</v>
      </c>
      <c r="AL54" s="166" t="s">
        <v>418</v>
      </c>
    </row>
    <row r="55" spans="2:38" s="173" customFormat="1" ht="270.75" hidden="1" x14ac:dyDescent="0.2">
      <c r="B55" s="185" t="s">
        <v>193</v>
      </c>
      <c r="C55" s="167" t="s">
        <v>194</v>
      </c>
      <c r="D55" s="184" t="s">
        <v>388</v>
      </c>
      <c r="E55" s="186" t="s">
        <v>389</v>
      </c>
      <c r="F55" s="188" t="s">
        <v>413</v>
      </c>
      <c r="G55" s="188"/>
      <c r="H55" s="184" t="s">
        <v>391</v>
      </c>
      <c r="I55" s="184" t="s">
        <v>392</v>
      </c>
      <c r="J55" s="184" t="s">
        <v>254</v>
      </c>
      <c r="K55" s="184" t="s">
        <v>199</v>
      </c>
      <c r="L55" s="184" t="s">
        <v>199</v>
      </c>
      <c r="M55" s="178" t="s">
        <v>426</v>
      </c>
      <c r="N55" s="166" t="s">
        <v>427</v>
      </c>
      <c r="O55" s="169" t="s">
        <v>428</v>
      </c>
      <c r="P55" s="184" t="s">
        <v>396</v>
      </c>
      <c r="Q55" s="166" t="s">
        <v>416</v>
      </c>
      <c r="R55" s="166" t="s">
        <v>84</v>
      </c>
      <c r="S55" s="170">
        <v>45350</v>
      </c>
      <c r="T55" s="170">
        <v>45626</v>
      </c>
      <c r="U55" s="170" t="s">
        <v>50</v>
      </c>
      <c r="V55" s="25" t="s">
        <v>206</v>
      </c>
      <c r="W55" s="169" t="s">
        <v>206</v>
      </c>
      <c r="X55" s="171">
        <v>0.25</v>
      </c>
      <c r="Y55" s="166" t="s">
        <v>208</v>
      </c>
      <c r="Z55" s="166" t="s">
        <v>354</v>
      </c>
      <c r="AA55" s="166" t="s">
        <v>355</v>
      </c>
      <c r="AB55" s="166" t="s">
        <v>199</v>
      </c>
      <c r="AC55" s="169" t="s">
        <v>199</v>
      </c>
      <c r="AD55" s="166" t="s">
        <v>356</v>
      </c>
      <c r="AE55" s="166" t="s">
        <v>417</v>
      </c>
      <c r="AF55" s="166" t="s">
        <v>199</v>
      </c>
      <c r="AG55" s="166" t="s">
        <v>199</v>
      </c>
      <c r="AH55" s="166" t="s">
        <v>199</v>
      </c>
      <c r="AI55" s="166" t="s">
        <v>199</v>
      </c>
      <c r="AJ55" s="166" t="s">
        <v>199</v>
      </c>
      <c r="AK55" s="166" t="s">
        <v>199</v>
      </c>
      <c r="AL55" s="166" t="s">
        <v>418</v>
      </c>
    </row>
    <row r="56" spans="2:38" s="173" customFormat="1" ht="270.75" hidden="1" x14ac:dyDescent="0.2">
      <c r="B56" s="185" t="s">
        <v>193</v>
      </c>
      <c r="C56" s="167" t="s">
        <v>194</v>
      </c>
      <c r="D56" s="184" t="s">
        <v>388</v>
      </c>
      <c r="E56" s="186" t="s">
        <v>389</v>
      </c>
      <c r="F56" s="188" t="s">
        <v>413</v>
      </c>
      <c r="G56" s="188"/>
      <c r="H56" s="184" t="s">
        <v>391</v>
      </c>
      <c r="I56" s="184" t="s">
        <v>392</v>
      </c>
      <c r="J56" s="184" t="s">
        <v>254</v>
      </c>
      <c r="K56" s="184" t="s">
        <v>199</v>
      </c>
      <c r="L56" s="184" t="s">
        <v>199</v>
      </c>
      <c r="M56" s="178" t="s">
        <v>429</v>
      </c>
      <c r="N56" s="166" t="s">
        <v>430</v>
      </c>
      <c r="O56" s="169" t="s">
        <v>431</v>
      </c>
      <c r="P56" s="184" t="s">
        <v>396</v>
      </c>
      <c r="Q56" s="166" t="s">
        <v>416</v>
      </c>
      <c r="R56" s="166" t="s">
        <v>84</v>
      </c>
      <c r="S56" s="170">
        <v>45597</v>
      </c>
      <c r="T56" s="170">
        <v>45626</v>
      </c>
      <c r="U56" s="170" t="s">
        <v>50</v>
      </c>
      <c r="V56" s="25" t="s">
        <v>206</v>
      </c>
      <c r="W56" s="169" t="s">
        <v>206</v>
      </c>
      <c r="X56" s="171">
        <v>0.25</v>
      </c>
      <c r="Y56" s="166" t="s">
        <v>208</v>
      </c>
      <c r="Z56" s="166" t="s">
        <v>399</v>
      </c>
      <c r="AA56" s="166" t="s">
        <v>354</v>
      </c>
      <c r="AB56" s="166" t="s">
        <v>355</v>
      </c>
      <c r="AC56" s="169" t="s">
        <v>199</v>
      </c>
      <c r="AD56" s="166" t="s">
        <v>356</v>
      </c>
      <c r="AE56" s="166" t="s">
        <v>417</v>
      </c>
      <c r="AF56" s="166" t="s">
        <v>364</v>
      </c>
      <c r="AG56" s="166" t="s">
        <v>199</v>
      </c>
      <c r="AH56" s="166" t="s">
        <v>199</v>
      </c>
      <c r="AI56" s="166" t="s">
        <v>199</v>
      </c>
      <c r="AJ56" s="166" t="s">
        <v>408</v>
      </c>
      <c r="AK56" s="166" t="s">
        <v>409</v>
      </c>
      <c r="AL56" s="166" t="s">
        <v>418</v>
      </c>
    </row>
    <row r="57" spans="2:38" s="173" customFormat="1" ht="270.75" hidden="1" x14ac:dyDescent="0.2">
      <c r="B57" s="185" t="s">
        <v>193</v>
      </c>
      <c r="C57" s="167" t="s">
        <v>194</v>
      </c>
      <c r="D57" s="184" t="s">
        <v>388</v>
      </c>
      <c r="E57" s="186" t="s">
        <v>389</v>
      </c>
      <c r="F57" s="188" t="s">
        <v>413</v>
      </c>
      <c r="G57" s="188"/>
      <c r="H57" s="184" t="s">
        <v>391</v>
      </c>
      <c r="I57" s="184" t="s">
        <v>392</v>
      </c>
      <c r="J57" s="184" t="s">
        <v>254</v>
      </c>
      <c r="K57" s="184" t="s">
        <v>199</v>
      </c>
      <c r="L57" s="184" t="s">
        <v>199</v>
      </c>
      <c r="M57" s="178" t="s">
        <v>432</v>
      </c>
      <c r="N57" s="166" t="s">
        <v>433</v>
      </c>
      <c r="O57" s="169" t="s">
        <v>434</v>
      </c>
      <c r="P57" s="184" t="s">
        <v>396</v>
      </c>
      <c r="Q57" s="166" t="s">
        <v>416</v>
      </c>
      <c r="R57" s="166" t="s">
        <v>84</v>
      </c>
      <c r="S57" s="170">
        <v>45350</v>
      </c>
      <c r="T57" s="170">
        <v>45626</v>
      </c>
      <c r="U57" s="170" t="s">
        <v>50</v>
      </c>
      <c r="V57" s="25" t="s">
        <v>206</v>
      </c>
      <c r="W57" s="169" t="s">
        <v>206</v>
      </c>
      <c r="X57" s="171">
        <v>0.05</v>
      </c>
      <c r="Y57" s="166" t="s">
        <v>208</v>
      </c>
      <c r="Z57" s="166" t="s">
        <v>399</v>
      </c>
      <c r="AA57" s="166" t="s">
        <v>354</v>
      </c>
      <c r="AB57" s="166" t="s">
        <v>355</v>
      </c>
      <c r="AC57" s="169" t="s">
        <v>199</v>
      </c>
      <c r="AD57" s="166" t="s">
        <v>356</v>
      </c>
      <c r="AE57" s="166" t="s">
        <v>417</v>
      </c>
      <c r="AF57" s="166" t="s">
        <v>364</v>
      </c>
      <c r="AG57" s="166" t="s">
        <v>199</v>
      </c>
      <c r="AH57" s="166" t="s">
        <v>199</v>
      </c>
      <c r="AI57" s="166" t="s">
        <v>199</v>
      </c>
      <c r="AJ57" s="166" t="s">
        <v>408</v>
      </c>
      <c r="AK57" s="166" t="s">
        <v>409</v>
      </c>
      <c r="AL57" s="166" t="s">
        <v>418</v>
      </c>
    </row>
    <row r="58" spans="2:38" s="173" customFormat="1" ht="270.75" hidden="1" x14ac:dyDescent="0.2">
      <c r="B58" s="185" t="s">
        <v>193</v>
      </c>
      <c r="C58" s="167" t="s">
        <v>194</v>
      </c>
      <c r="D58" s="184" t="s">
        <v>388</v>
      </c>
      <c r="E58" s="186" t="s">
        <v>389</v>
      </c>
      <c r="F58" s="188" t="s">
        <v>413</v>
      </c>
      <c r="G58" s="188"/>
      <c r="H58" s="184" t="s">
        <v>391</v>
      </c>
      <c r="I58" s="184" t="s">
        <v>392</v>
      </c>
      <c r="J58" s="184" t="s">
        <v>254</v>
      </c>
      <c r="K58" s="184" t="s">
        <v>199</v>
      </c>
      <c r="L58" s="184" t="s">
        <v>199</v>
      </c>
      <c r="M58" s="178" t="s">
        <v>435</v>
      </c>
      <c r="N58" s="166" t="s">
        <v>436</v>
      </c>
      <c r="O58" s="169" t="s">
        <v>437</v>
      </c>
      <c r="P58" s="166" t="s">
        <v>438</v>
      </c>
      <c r="Q58" s="166" t="s">
        <v>439</v>
      </c>
      <c r="R58" s="166" t="s">
        <v>220</v>
      </c>
      <c r="S58" s="170">
        <v>45352</v>
      </c>
      <c r="T58" s="170">
        <v>45596</v>
      </c>
      <c r="U58" s="170" t="s">
        <v>84</v>
      </c>
      <c r="V58" s="25"/>
      <c r="W58" s="169"/>
      <c r="X58" s="171"/>
      <c r="Y58" s="166" t="s">
        <v>208</v>
      </c>
      <c r="Z58" s="166" t="s">
        <v>399</v>
      </c>
      <c r="AA58" s="166" t="s">
        <v>354</v>
      </c>
      <c r="AB58" s="166" t="s">
        <v>355</v>
      </c>
      <c r="AC58" s="169" t="s">
        <v>199</v>
      </c>
      <c r="AD58" s="166" t="s">
        <v>356</v>
      </c>
      <c r="AE58" s="166" t="s">
        <v>417</v>
      </c>
      <c r="AF58" s="166" t="s">
        <v>199</v>
      </c>
      <c r="AG58" s="166" t="s">
        <v>199</v>
      </c>
      <c r="AH58" s="166" t="s">
        <v>199</v>
      </c>
      <c r="AI58" s="166" t="s">
        <v>199</v>
      </c>
      <c r="AJ58" s="166" t="s">
        <v>199</v>
      </c>
      <c r="AK58" s="166" t="s">
        <v>199</v>
      </c>
      <c r="AL58" s="166" t="s">
        <v>234</v>
      </c>
    </row>
    <row r="59" spans="2:38" s="173" customFormat="1" ht="270.75" hidden="1" x14ac:dyDescent="0.2">
      <c r="B59" s="185" t="s">
        <v>193</v>
      </c>
      <c r="C59" s="167" t="s">
        <v>194</v>
      </c>
      <c r="D59" s="184" t="s">
        <v>388</v>
      </c>
      <c r="E59" s="186" t="s">
        <v>389</v>
      </c>
      <c r="F59" s="187" t="s">
        <v>440</v>
      </c>
      <c r="G59" s="187"/>
      <c r="H59" s="184" t="s">
        <v>391</v>
      </c>
      <c r="I59" s="184" t="s">
        <v>392</v>
      </c>
      <c r="J59" s="184" t="s">
        <v>254</v>
      </c>
      <c r="K59" s="184" t="s">
        <v>199</v>
      </c>
      <c r="L59" s="184" t="s">
        <v>199</v>
      </c>
      <c r="M59" s="168" t="s">
        <v>441</v>
      </c>
      <c r="N59" s="166" t="s">
        <v>442</v>
      </c>
      <c r="O59" s="169" t="s">
        <v>443</v>
      </c>
      <c r="P59" s="166" t="s">
        <v>444</v>
      </c>
      <c r="Q59" s="166" t="s">
        <v>445</v>
      </c>
      <c r="R59" s="166" t="s">
        <v>84</v>
      </c>
      <c r="S59" s="170">
        <v>45350</v>
      </c>
      <c r="T59" s="170">
        <v>45442</v>
      </c>
      <c r="U59" s="170" t="s">
        <v>99</v>
      </c>
      <c r="V59" s="26">
        <v>8000000</v>
      </c>
      <c r="W59" s="169">
        <v>618</v>
      </c>
      <c r="X59" s="171">
        <v>0.15</v>
      </c>
      <c r="Y59" s="166" t="s">
        <v>207</v>
      </c>
      <c r="Z59" s="166" t="s">
        <v>208</v>
      </c>
      <c r="AA59" s="166" t="s">
        <v>199</v>
      </c>
      <c r="AB59" s="166" t="s">
        <v>199</v>
      </c>
      <c r="AC59" s="169" t="s">
        <v>199</v>
      </c>
      <c r="AD59" s="166" t="s">
        <v>209</v>
      </c>
      <c r="AE59" s="166" t="s">
        <v>248</v>
      </c>
      <c r="AF59" s="166" t="s">
        <v>199</v>
      </c>
      <c r="AG59" s="166" t="s">
        <v>199</v>
      </c>
      <c r="AH59" s="166" t="s">
        <v>199</v>
      </c>
      <c r="AI59" s="166" t="s">
        <v>199</v>
      </c>
      <c r="AJ59" s="166" t="s">
        <v>199</v>
      </c>
      <c r="AK59" s="166" t="s">
        <v>199</v>
      </c>
      <c r="AL59" s="166" t="s">
        <v>418</v>
      </c>
    </row>
    <row r="60" spans="2:38" s="173" customFormat="1" ht="270.75" hidden="1" x14ac:dyDescent="0.2">
      <c r="B60" s="185" t="s">
        <v>193</v>
      </c>
      <c r="C60" s="167" t="s">
        <v>194</v>
      </c>
      <c r="D60" s="184" t="s">
        <v>388</v>
      </c>
      <c r="E60" s="186" t="s">
        <v>389</v>
      </c>
      <c r="F60" s="187" t="s">
        <v>440</v>
      </c>
      <c r="G60" s="187"/>
      <c r="H60" s="184" t="s">
        <v>391</v>
      </c>
      <c r="I60" s="184" t="s">
        <v>392</v>
      </c>
      <c r="J60" s="184" t="s">
        <v>254</v>
      </c>
      <c r="K60" s="184" t="s">
        <v>199</v>
      </c>
      <c r="L60" s="184" t="s">
        <v>199</v>
      </c>
      <c r="M60" s="168" t="s">
        <v>446</v>
      </c>
      <c r="N60" s="166" t="s">
        <v>447</v>
      </c>
      <c r="O60" s="169" t="s">
        <v>448</v>
      </c>
      <c r="P60" s="166" t="s">
        <v>444</v>
      </c>
      <c r="Q60" s="166" t="s">
        <v>445</v>
      </c>
      <c r="R60" s="166" t="s">
        <v>84</v>
      </c>
      <c r="S60" s="170">
        <v>45444</v>
      </c>
      <c r="T60" s="170">
        <v>45596</v>
      </c>
      <c r="U60" s="170" t="s">
        <v>99</v>
      </c>
      <c r="V60" s="26">
        <v>30000000</v>
      </c>
      <c r="W60" s="169">
        <v>618</v>
      </c>
      <c r="X60" s="171">
        <v>0.7</v>
      </c>
      <c r="Y60" s="166" t="s">
        <v>208</v>
      </c>
      <c r="Z60" s="166" t="s">
        <v>399</v>
      </c>
      <c r="AA60" s="166" t="s">
        <v>374</v>
      </c>
      <c r="AB60" s="166" t="s">
        <v>449</v>
      </c>
      <c r="AC60" s="169" t="s">
        <v>199</v>
      </c>
      <c r="AD60" s="166" t="s">
        <v>364</v>
      </c>
      <c r="AE60" s="166" t="s">
        <v>248</v>
      </c>
      <c r="AF60" s="166" t="s">
        <v>199</v>
      </c>
      <c r="AG60" s="166" t="s">
        <v>199</v>
      </c>
      <c r="AH60" s="166" t="s">
        <v>199</v>
      </c>
      <c r="AI60" s="166" t="s">
        <v>199</v>
      </c>
      <c r="AJ60" s="166" t="s">
        <v>408</v>
      </c>
      <c r="AK60" s="166" t="s">
        <v>409</v>
      </c>
      <c r="AL60" s="166" t="s">
        <v>418</v>
      </c>
    </row>
    <row r="61" spans="2:38" s="173" customFormat="1" ht="270.75" hidden="1" x14ac:dyDescent="0.2">
      <c r="B61" s="185" t="s">
        <v>193</v>
      </c>
      <c r="C61" s="167" t="s">
        <v>194</v>
      </c>
      <c r="D61" s="184" t="s">
        <v>388</v>
      </c>
      <c r="E61" s="186" t="s">
        <v>389</v>
      </c>
      <c r="F61" s="187" t="s">
        <v>440</v>
      </c>
      <c r="G61" s="187"/>
      <c r="H61" s="184" t="s">
        <v>391</v>
      </c>
      <c r="I61" s="184" t="s">
        <v>392</v>
      </c>
      <c r="J61" s="184" t="s">
        <v>254</v>
      </c>
      <c r="K61" s="184" t="s">
        <v>199</v>
      </c>
      <c r="L61" s="184" t="s">
        <v>199</v>
      </c>
      <c r="M61" s="168" t="s">
        <v>450</v>
      </c>
      <c r="N61" s="166" t="s">
        <v>451</v>
      </c>
      <c r="O61" s="169" t="s">
        <v>452</v>
      </c>
      <c r="P61" s="166" t="s">
        <v>444</v>
      </c>
      <c r="Q61" s="166" t="s">
        <v>445</v>
      </c>
      <c r="R61" s="166" t="s">
        <v>84</v>
      </c>
      <c r="S61" s="170">
        <v>45597</v>
      </c>
      <c r="T61" s="170">
        <v>45626</v>
      </c>
      <c r="U61" s="170" t="s">
        <v>199</v>
      </c>
      <c r="V61" s="26">
        <v>8000000</v>
      </c>
      <c r="W61" s="169">
        <v>618</v>
      </c>
      <c r="X61" s="171">
        <v>0.15</v>
      </c>
      <c r="Y61" s="166" t="s">
        <v>208</v>
      </c>
      <c r="Z61" s="166" t="s">
        <v>400</v>
      </c>
      <c r="AA61" s="166" t="s">
        <v>199</v>
      </c>
      <c r="AB61" s="166" t="s">
        <v>199</v>
      </c>
      <c r="AC61" s="169" t="s">
        <v>199</v>
      </c>
      <c r="AD61" s="166" t="s">
        <v>364</v>
      </c>
      <c r="AE61" s="166" t="s">
        <v>248</v>
      </c>
      <c r="AF61" s="166" t="s">
        <v>199</v>
      </c>
      <c r="AG61" s="166" t="s">
        <v>199</v>
      </c>
      <c r="AH61" s="166" t="s">
        <v>199</v>
      </c>
      <c r="AI61" s="166" t="s">
        <v>199</v>
      </c>
      <c r="AJ61" s="166" t="s">
        <v>402</v>
      </c>
      <c r="AK61" s="166" t="s">
        <v>403</v>
      </c>
      <c r="AL61" s="166" t="s">
        <v>418</v>
      </c>
    </row>
    <row r="62" spans="2:38" s="173" customFormat="1" ht="128.25" hidden="1" x14ac:dyDescent="0.2">
      <c r="B62" s="185" t="s">
        <v>453</v>
      </c>
      <c r="C62" s="190" t="s">
        <v>454</v>
      </c>
      <c r="D62" s="184" t="s">
        <v>455</v>
      </c>
      <c r="E62" s="184" t="s">
        <v>456</v>
      </c>
      <c r="F62" s="184" t="s">
        <v>457</v>
      </c>
      <c r="G62" s="184"/>
      <c r="H62" s="184" t="s">
        <v>458</v>
      </c>
      <c r="I62" s="184" t="s">
        <v>199</v>
      </c>
      <c r="J62" s="166" t="s">
        <v>199</v>
      </c>
      <c r="K62" s="166" t="s">
        <v>199</v>
      </c>
      <c r="L62" s="166" t="s">
        <v>199</v>
      </c>
      <c r="M62" s="166" t="s">
        <v>459</v>
      </c>
      <c r="N62" s="166" t="s">
        <v>460</v>
      </c>
      <c r="O62" s="169" t="s">
        <v>461</v>
      </c>
      <c r="P62" s="184" t="s">
        <v>396</v>
      </c>
      <c r="Q62" s="166" t="s">
        <v>462</v>
      </c>
      <c r="R62" s="166" t="s">
        <v>84</v>
      </c>
      <c r="S62" s="170">
        <v>45324</v>
      </c>
      <c r="T62" s="170">
        <v>45626</v>
      </c>
      <c r="U62" s="170" t="s">
        <v>281</v>
      </c>
      <c r="V62" s="25">
        <v>65000000</v>
      </c>
      <c r="W62" s="169">
        <v>549</v>
      </c>
      <c r="X62" s="171"/>
      <c r="Y62" s="166" t="s">
        <v>463</v>
      </c>
      <c r="Z62" s="166" t="s">
        <v>423</v>
      </c>
      <c r="AA62" s="166" t="s">
        <v>199</v>
      </c>
      <c r="AB62" s="166" t="s">
        <v>199</v>
      </c>
      <c r="AC62" s="169" t="s">
        <v>199</v>
      </c>
      <c r="AD62" s="166" t="s">
        <v>209</v>
      </c>
      <c r="AE62" s="166" t="s">
        <v>248</v>
      </c>
      <c r="AF62" s="166" t="s">
        <v>199</v>
      </c>
      <c r="AG62" s="166" t="s">
        <v>199</v>
      </c>
      <c r="AH62" s="166" t="s">
        <v>199</v>
      </c>
      <c r="AI62" s="166" t="s">
        <v>199</v>
      </c>
      <c r="AJ62" s="166" t="s">
        <v>199</v>
      </c>
      <c r="AK62" s="166" t="s">
        <v>199</v>
      </c>
      <c r="AL62" s="166" t="s">
        <v>418</v>
      </c>
    </row>
    <row r="63" spans="2:38" s="173" customFormat="1" ht="128.25" hidden="1" x14ac:dyDescent="0.2">
      <c r="B63" s="166" t="s">
        <v>453</v>
      </c>
      <c r="C63" s="167" t="s">
        <v>454</v>
      </c>
      <c r="D63" s="166" t="s">
        <v>455</v>
      </c>
      <c r="E63" s="184" t="s">
        <v>456</v>
      </c>
      <c r="F63" s="184" t="s">
        <v>457</v>
      </c>
      <c r="G63" s="184"/>
      <c r="H63" s="184" t="s">
        <v>458</v>
      </c>
      <c r="I63" s="166" t="s">
        <v>199</v>
      </c>
      <c r="J63" s="166" t="s">
        <v>199</v>
      </c>
      <c r="K63" s="166" t="s">
        <v>199</v>
      </c>
      <c r="L63" s="166" t="s">
        <v>199</v>
      </c>
      <c r="M63" s="166" t="s">
        <v>464</v>
      </c>
      <c r="N63" s="166" t="s">
        <v>465</v>
      </c>
      <c r="O63" s="169" t="s">
        <v>466</v>
      </c>
      <c r="P63" s="166" t="s">
        <v>347</v>
      </c>
      <c r="Q63" s="166" t="s">
        <v>445</v>
      </c>
      <c r="R63" s="166" t="s">
        <v>84</v>
      </c>
      <c r="S63" s="170">
        <v>45324</v>
      </c>
      <c r="T63" s="170">
        <v>45626</v>
      </c>
      <c r="U63" s="170" t="s">
        <v>84</v>
      </c>
      <c r="V63" s="25" t="s">
        <v>206</v>
      </c>
      <c r="W63" s="169" t="s">
        <v>206</v>
      </c>
      <c r="X63" s="171">
        <v>1</v>
      </c>
      <c r="Y63" s="166" t="s">
        <v>423</v>
      </c>
      <c r="Z63" s="166" t="s">
        <v>463</v>
      </c>
      <c r="AA63" s="166" t="s">
        <v>467</v>
      </c>
      <c r="AB63" s="166" t="s">
        <v>199</v>
      </c>
      <c r="AC63" s="169" t="s">
        <v>199</v>
      </c>
      <c r="AD63" s="166" t="s">
        <v>209</v>
      </c>
      <c r="AE63" s="166" t="s">
        <v>199</v>
      </c>
      <c r="AF63" s="166" t="s">
        <v>199</v>
      </c>
      <c r="AG63" s="166" t="s">
        <v>199</v>
      </c>
      <c r="AH63" s="166" t="s">
        <v>199</v>
      </c>
      <c r="AI63" s="166" t="s">
        <v>199</v>
      </c>
      <c r="AJ63" s="166" t="s">
        <v>199</v>
      </c>
      <c r="AK63" s="166" t="s">
        <v>199</v>
      </c>
      <c r="AL63" s="166" t="s">
        <v>418</v>
      </c>
    </row>
    <row r="64" spans="2:38" s="173" customFormat="1" ht="128.25" hidden="1" x14ac:dyDescent="0.2">
      <c r="B64" s="166" t="s">
        <v>453</v>
      </c>
      <c r="C64" s="167" t="s">
        <v>454</v>
      </c>
      <c r="D64" s="166" t="s">
        <v>455</v>
      </c>
      <c r="E64" s="184" t="s">
        <v>456</v>
      </c>
      <c r="F64" s="166" t="s">
        <v>457</v>
      </c>
      <c r="G64" s="166"/>
      <c r="H64" s="166" t="s">
        <v>458</v>
      </c>
      <c r="I64" s="166" t="s">
        <v>199</v>
      </c>
      <c r="J64" s="166" t="s">
        <v>199</v>
      </c>
      <c r="K64" s="166" t="s">
        <v>199</v>
      </c>
      <c r="L64" s="166" t="s">
        <v>199</v>
      </c>
      <c r="M64" s="166" t="s">
        <v>468</v>
      </c>
      <c r="N64" s="166" t="s">
        <v>469</v>
      </c>
      <c r="O64" s="169" t="s">
        <v>470</v>
      </c>
      <c r="P64" s="166" t="s">
        <v>471</v>
      </c>
      <c r="Q64" s="166" t="s">
        <v>1659</v>
      </c>
      <c r="R64" s="166" t="s">
        <v>133</v>
      </c>
      <c r="S64" s="170">
        <v>45292</v>
      </c>
      <c r="T64" s="170">
        <v>45641</v>
      </c>
      <c r="U64" s="170" t="s">
        <v>133</v>
      </c>
      <c r="V64" s="26"/>
      <c r="W64" s="166"/>
      <c r="X64" s="191">
        <v>0.25</v>
      </c>
      <c r="Y64" s="166" t="s">
        <v>463</v>
      </c>
      <c r="Z64" s="166" t="s">
        <v>423</v>
      </c>
      <c r="AA64" s="169" t="s">
        <v>199</v>
      </c>
      <c r="AB64" s="166" t="s">
        <v>199</v>
      </c>
      <c r="AC64" s="166" t="s">
        <v>199</v>
      </c>
      <c r="AD64" s="166" t="s">
        <v>209</v>
      </c>
      <c r="AE64" s="166" t="s">
        <v>199</v>
      </c>
      <c r="AF64" s="166" t="s">
        <v>199</v>
      </c>
      <c r="AG64" s="166" t="s">
        <v>199</v>
      </c>
      <c r="AH64" s="166" t="s">
        <v>199</v>
      </c>
      <c r="AI64" s="166" t="s">
        <v>199</v>
      </c>
      <c r="AJ64" s="166" t="s">
        <v>199</v>
      </c>
      <c r="AK64" s="166" t="s">
        <v>199</v>
      </c>
      <c r="AL64" s="166" t="s">
        <v>472</v>
      </c>
    </row>
    <row r="65" spans="2:38" s="173" customFormat="1" ht="128.25" hidden="1" x14ac:dyDescent="0.2">
      <c r="B65" s="166" t="s">
        <v>453</v>
      </c>
      <c r="C65" s="167" t="s">
        <v>454</v>
      </c>
      <c r="D65" s="166" t="s">
        <v>455</v>
      </c>
      <c r="E65" s="184" t="s">
        <v>456</v>
      </c>
      <c r="F65" s="166" t="s">
        <v>457</v>
      </c>
      <c r="G65" s="166"/>
      <c r="H65" s="166" t="s">
        <v>458</v>
      </c>
      <c r="I65" s="166" t="s">
        <v>199</v>
      </c>
      <c r="J65" s="166" t="s">
        <v>199</v>
      </c>
      <c r="K65" s="166" t="s">
        <v>199</v>
      </c>
      <c r="L65" s="166" t="s">
        <v>199</v>
      </c>
      <c r="M65" s="166" t="s">
        <v>473</v>
      </c>
      <c r="N65" s="166" t="s">
        <v>474</v>
      </c>
      <c r="O65" s="169" t="s">
        <v>475</v>
      </c>
      <c r="P65" s="166" t="s">
        <v>471</v>
      </c>
      <c r="Q65" s="166" t="s">
        <v>1659</v>
      </c>
      <c r="R65" s="166" t="s">
        <v>133</v>
      </c>
      <c r="S65" s="170">
        <v>45292</v>
      </c>
      <c r="T65" s="170">
        <v>45641</v>
      </c>
      <c r="U65" s="170" t="s">
        <v>133</v>
      </c>
      <c r="V65" s="26"/>
      <c r="W65" s="166"/>
      <c r="X65" s="191">
        <v>0.25</v>
      </c>
      <c r="Y65" s="166" t="s">
        <v>463</v>
      </c>
      <c r="Z65" s="166" t="s">
        <v>476</v>
      </c>
      <c r="AA65" s="166" t="s">
        <v>423</v>
      </c>
      <c r="AB65" s="166" t="s">
        <v>199</v>
      </c>
      <c r="AC65" s="166" t="s">
        <v>199</v>
      </c>
      <c r="AD65" s="166" t="s">
        <v>209</v>
      </c>
      <c r="AE65" s="166" t="s">
        <v>199</v>
      </c>
      <c r="AF65" s="166" t="s">
        <v>199</v>
      </c>
      <c r="AG65" s="166" t="s">
        <v>199</v>
      </c>
      <c r="AH65" s="166" t="s">
        <v>199</v>
      </c>
      <c r="AI65" s="166" t="s">
        <v>199</v>
      </c>
      <c r="AJ65" s="166" t="s">
        <v>199</v>
      </c>
      <c r="AK65" s="166" t="s">
        <v>199</v>
      </c>
      <c r="AL65" s="166" t="s">
        <v>472</v>
      </c>
    </row>
    <row r="66" spans="2:38" s="173" customFormat="1" ht="128.25" hidden="1" x14ac:dyDescent="0.2">
      <c r="B66" s="166" t="s">
        <v>453</v>
      </c>
      <c r="C66" s="167" t="s">
        <v>454</v>
      </c>
      <c r="D66" s="166" t="s">
        <v>455</v>
      </c>
      <c r="E66" s="184" t="s">
        <v>456</v>
      </c>
      <c r="F66" s="166" t="s">
        <v>457</v>
      </c>
      <c r="G66" s="166"/>
      <c r="H66" s="166" t="s">
        <v>458</v>
      </c>
      <c r="I66" s="166" t="s">
        <v>199</v>
      </c>
      <c r="J66" s="166" t="s">
        <v>199</v>
      </c>
      <c r="K66" s="166" t="s">
        <v>199</v>
      </c>
      <c r="L66" s="166" t="s">
        <v>199</v>
      </c>
      <c r="M66" s="166" t="s">
        <v>477</v>
      </c>
      <c r="N66" s="166" t="s">
        <v>478</v>
      </c>
      <c r="O66" s="169" t="s">
        <v>479</v>
      </c>
      <c r="P66" s="166" t="s">
        <v>471</v>
      </c>
      <c r="Q66" s="166" t="s">
        <v>1659</v>
      </c>
      <c r="R66" s="166" t="s">
        <v>133</v>
      </c>
      <c r="S66" s="170">
        <v>45292</v>
      </c>
      <c r="T66" s="170">
        <v>45641</v>
      </c>
      <c r="U66" s="170" t="s">
        <v>133</v>
      </c>
      <c r="V66" s="26"/>
      <c r="W66" s="166"/>
      <c r="X66" s="191">
        <v>0.25</v>
      </c>
      <c r="Y66" s="166" t="s">
        <v>463</v>
      </c>
      <c r="Z66" s="166" t="s">
        <v>476</v>
      </c>
      <c r="AA66" s="166" t="s">
        <v>423</v>
      </c>
      <c r="AB66" s="166" t="s">
        <v>199</v>
      </c>
      <c r="AC66" s="166" t="s">
        <v>199</v>
      </c>
      <c r="AD66" s="166" t="s">
        <v>209</v>
      </c>
      <c r="AE66" s="166" t="s">
        <v>199</v>
      </c>
      <c r="AF66" s="166" t="s">
        <v>199</v>
      </c>
      <c r="AG66" s="166" t="s">
        <v>199</v>
      </c>
      <c r="AH66" s="166" t="s">
        <v>199</v>
      </c>
      <c r="AI66" s="166" t="s">
        <v>199</v>
      </c>
      <c r="AJ66" s="166" t="s">
        <v>199</v>
      </c>
      <c r="AK66" s="166" t="s">
        <v>199</v>
      </c>
      <c r="AL66" s="166" t="s">
        <v>472</v>
      </c>
    </row>
    <row r="67" spans="2:38" s="173" customFormat="1" ht="128.25" hidden="1" x14ac:dyDescent="0.2">
      <c r="B67" s="166" t="s">
        <v>453</v>
      </c>
      <c r="C67" s="167" t="s">
        <v>454</v>
      </c>
      <c r="D67" s="166" t="s">
        <v>455</v>
      </c>
      <c r="E67" s="184" t="s">
        <v>456</v>
      </c>
      <c r="F67" s="166" t="s">
        <v>457</v>
      </c>
      <c r="G67" s="166"/>
      <c r="H67" s="166" t="s">
        <v>458</v>
      </c>
      <c r="I67" s="166" t="s">
        <v>199</v>
      </c>
      <c r="J67" s="166" t="s">
        <v>199</v>
      </c>
      <c r="K67" s="166" t="s">
        <v>199</v>
      </c>
      <c r="L67" s="166" t="s">
        <v>199</v>
      </c>
      <c r="M67" s="166" t="s">
        <v>480</v>
      </c>
      <c r="N67" s="166" t="s">
        <v>481</v>
      </c>
      <c r="O67" s="169" t="s">
        <v>482</v>
      </c>
      <c r="P67" s="166" t="s">
        <v>471</v>
      </c>
      <c r="Q67" s="166" t="s">
        <v>1660</v>
      </c>
      <c r="R67" s="166" t="s">
        <v>133</v>
      </c>
      <c r="S67" s="170">
        <v>45611</v>
      </c>
      <c r="T67" s="170">
        <v>45641</v>
      </c>
      <c r="U67" s="170" t="s">
        <v>133</v>
      </c>
      <c r="V67" s="26"/>
      <c r="W67" s="166"/>
      <c r="X67" s="191">
        <v>0.25</v>
      </c>
      <c r="Y67" s="166" t="s">
        <v>463</v>
      </c>
      <c r="Z67" s="166" t="s">
        <v>208</v>
      </c>
      <c r="AA67" s="166" t="s">
        <v>423</v>
      </c>
      <c r="AB67" s="166" t="s">
        <v>199</v>
      </c>
      <c r="AC67" s="166" t="s">
        <v>199</v>
      </c>
      <c r="AD67" s="166" t="s">
        <v>209</v>
      </c>
      <c r="AE67" s="166" t="s">
        <v>199</v>
      </c>
      <c r="AF67" s="166" t="s">
        <v>199</v>
      </c>
      <c r="AG67" s="166" t="s">
        <v>199</v>
      </c>
      <c r="AH67" s="166" t="s">
        <v>199</v>
      </c>
      <c r="AI67" s="166" t="s">
        <v>199</v>
      </c>
      <c r="AJ67" s="166" t="s">
        <v>199</v>
      </c>
      <c r="AK67" s="166" t="s">
        <v>199</v>
      </c>
      <c r="AL67" s="166" t="s">
        <v>472</v>
      </c>
    </row>
    <row r="68" spans="2:38" s="173" customFormat="1" ht="128.25" hidden="1" x14ac:dyDescent="0.2">
      <c r="B68" s="166" t="s">
        <v>453</v>
      </c>
      <c r="C68" s="167" t="s">
        <v>454</v>
      </c>
      <c r="D68" s="166" t="s">
        <v>455</v>
      </c>
      <c r="E68" s="184" t="s">
        <v>456</v>
      </c>
      <c r="F68" s="166" t="s">
        <v>457</v>
      </c>
      <c r="G68" s="166"/>
      <c r="H68" s="166" t="s">
        <v>458</v>
      </c>
      <c r="I68" s="166" t="s">
        <v>199</v>
      </c>
      <c r="J68" s="166" t="s">
        <v>199</v>
      </c>
      <c r="K68" s="166" t="s">
        <v>199</v>
      </c>
      <c r="L68" s="166" t="s">
        <v>199</v>
      </c>
      <c r="M68" s="166" t="s">
        <v>483</v>
      </c>
      <c r="N68" s="166" t="s">
        <v>484</v>
      </c>
      <c r="O68" s="169" t="s">
        <v>485</v>
      </c>
      <c r="P68" s="166" t="s">
        <v>486</v>
      </c>
      <c r="Q68" s="166"/>
      <c r="R68" s="166" t="s">
        <v>99</v>
      </c>
      <c r="S68" s="170">
        <v>45352</v>
      </c>
      <c r="T68" s="170">
        <v>45427</v>
      </c>
      <c r="U68" s="170" t="s">
        <v>281</v>
      </c>
      <c r="V68" s="26"/>
      <c r="W68" s="166"/>
      <c r="X68" s="166"/>
      <c r="Y68" s="166" t="s">
        <v>207</v>
      </c>
      <c r="Z68" s="166" t="s">
        <v>208</v>
      </c>
      <c r="AA68" s="166" t="s">
        <v>423</v>
      </c>
      <c r="AB68" s="166" t="s">
        <v>199</v>
      </c>
      <c r="AC68" s="169" t="s">
        <v>199</v>
      </c>
      <c r="AD68" s="166" t="s">
        <v>487</v>
      </c>
      <c r="AE68" s="166" t="s">
        <v>199</v>
      </c>
      <c r="AF68" s="166" t="s">
        <v>199</v>
      </c>
      <c r="AG68" s="166" t="s">
        <v>199</v>
      </c>
      <c r="AH68" s="166" t="s">
        <v>199</v>
      </c>
      <c r="AI68" s="166" t="s">
        <v>199</v>
      </c>
      <c r="AJ68" s="166" t="s">
        <v>199</v>
      </c>
      <c r="AK68" s="166" t="s">
        <v>199</v>
      </c>
      <c r="AL68" s="166" t="s">
        <v>472</v>
      </c>
    </row>
    <row r="69" spans="2:38" s="173" customFormat="1" ht="128.25" hidden="1" x14ac:dyDescent="0.2">
      <c r="B69" s="166" t="s">
        <v>453</v>
      </c>
      <c r="C69" s="167" t="s">
        <v>454</v>
      </c>
      <c r="D69" s="166" t="s">
        <v>455</v>
      </c>
      <c r="E69" s="184" t="s">
        <v>456</v>
      </c>
      <c r="F69" s="166" t="s">
        <v>457</v>
      </c>
      <c r="G69" s="166"/>
      <c r="H69" s="166" t="s">
        <v>458</v>
      </c>
      <c r="I69" s="166" t="s">
        <v>199</v>
      </c>
      <c r="J69" s="166" t="s">
        <v>199</v>
      </c>
      <c r="K69" s="166" t="s">
        <v>199</v>
      </c>
      <c r="L69" s="166" t="s">
        <v>199</v>
      </c>
      <c r="M69" s="166" t="s">
        <v>488</v>
      </c>
      <c r="N69" s="166" t="s">
        <v>489</v>
      </c>
      <c r="O69" s="169" t="s">
        <v>490</v>
      </c>
      <c r="P69" s="58" t="s">
        <v>491</v>
      </c>
      <c r="Q69" s="166" t="s">
        <v>492</v>
      </c>
      <c r="R69" s="166" t="s">
        <v>99</v>
      </c>
      <c r="S69" s="170">
        <v>45428</v>
      </c>
      <c r="T69" s="170">
        <v>45107</v>
      </c>
      <c r="U69" s="170" t="s">
        <v>281</v>
      </c>
      <c r="V69" s="26"/>
      <c r="W69" s="166"/>
      <c r="X69" s="166"/>
      <c r="Y69" s="166" t="s">
        <v>207</v>
      </c>
      <c r="Z69" s="166" t="s">
        <v>208</v>
      </c>
      <c r="AA69" s="166" t="s">
        <v>423</v>
      </c>
      <c r="AB69" s="166" t="s">
        <v>199</v>
      </c>
      <c r="AC69" s="169" t="s">
        <v>199</v>
      </c>
      <c r="AD69" s="166" t="s">
        <v>487</v>
      </c>
      <c r="AE69" s="166" t="s">
        <v>199</v>
      </c>
      <c r="AF69" s="166" t="s">
        <v>199</v>
      </c>
      <c r="AG69" s="166" t="s">
        <v>199</v>
      </c>
      <c r="AH69" s="166" t="s">
        <v>199</v>
      </c>
      <c r="AI69" s="166" t="s">
        <v>199</v>
      </c>
      <c r="AJ69" s="166" t="s">
        <v>199</v>
      </c>
      <c r="AK69" s="166" t="s">
        <v>199</v>
      </c>
      <c r="AL69" s="166" t="s">
        <v>472</v>
      </c>
    </row>
    <row r="70" spans="2:38" s="173" customFormat="1" ht="128.25" hidden="1" x14ac:dyDescent="0.2">
      <c r="B70" s="166" t="s">
        <v>453</v>
      </c>
      <c r="C70" s="167" t="s">
        <v>454</v>
      </c>
      <c r="D70" s="166" t="s">
        <v>455</v>
      </c>
      <c r="E70" s="184" t="s">
        <v>456</v>
      </c>
      <c r="F70" s="166" t="s">
        <v>493</v>
      </c>
      <c r="G70" s="166"/>
      <c r="H70" s="166" t="s">
        <v>458</v>
      </c>
      <c r="I70" s="166" t="s">
        <v>199</v>
      </c>
      <c r="J70" s="166" t="s">
        <v>199</v>
      </c>
      <c r="K70" s="166" t="s">
        <v>199</v>
      </c>
      <c r="L70" s="166" t="s">
        <v>199</v>
      </c>
      <c r="M70" s="166" t="s">
        <v>494</v>
      </c>
      <c r="N70" s="166" t="s">
        <v>495</v>
      </c>
      <c r="O70" s="166" t="s">
        <v>496</v>
      </c>
      <c r="P70" s="166" t="s">
        <v>486</v>
      </c>
      <c r="Q70" s="166"/>
      <c r="R70" s="166" t="s">
        <v>99</v>
      </c>
      <c r="S70" s="179">
        <v>45293</v>
      </c>
      <c r="T70" s="179">
        <v>45322</v>
      </c>
      <c r="U70" s="170" t="s">
        <v>133</v>
      </c>
      <c r="V70" s="26"/>
      <c r="W70" s="166"/>
      <c r="X70" s="191">
        <v>0.5</v>
      </c>
      <c r="Y70" s="166" t="s">
        <v>400</v>
      </c>
      <c r="Z70" s="166" t="s">
        <v>199</v>
      </c>
      <c r="AA70" s="166" t="s">
        <v>199</v>
      </c>
      <c r="AB70" s="166" t="s">
        <v>199</v>
      </c>
      <c r="AC70" s="166" t="s">
        <v>199</v>
      </c>
      <c r="AD70" s="166" t="s">
        <v>364</v>
      </c>
      <c r="AE70" s="166" t="s">
        <v>248</v>
      </c>
      <c r="AF70" s="166" t="s">
        <v>199</v>
      </c>
      <c r="AG70" s="166" t="s">
        <v>199</v>
      </c>
      <c r="AH70" s="166" t="s">
        <v>199</v>
      </c>
      <c r="AI70" s="166" t="s">
        <v>199</v>
      </c>
      <c r="AJ70" s="166" t="s">
        <v>402</v>
      </c>
      <c r="AK70" s="166" t="s">
        <v>403</v>
      </c>
      <c r="AL70" s="166" t="s">
        <v>497</v>
      </c>
    </row>
    <row r="71" spans="2:38" s="173" customFormat="1" ht="128.25" hidden="1" x14ac:dyDescent="0.2">
      <c r="B71" s="166" t="s">
        <v>453</v>
      </c>
      <c r="C71" s="167" t="s">
        <v>454</v>
      </c>
      <c r="D71" s="166" t="s">
        <v>455</v>
      </c>
      <c r="E71" s="184" t="s">
        <v>456</v>
      </c>
      <c r="F71" s="166" t="s">
        <v>493</v>
      </c>
      <c r="G71" s="166"/>
      <c r="H71" s="166" t="s">
        <v>458</v>
      </c>
      <c r="I71" s="166" t="s">
        <v>199</v>
      </c>
      <c r="J71" s="166" t="s">
        <v>199</v>
      </c>
      <c r="K71" s="166" t="s">
        <v>199</v>
      </c>
      <c r="L71" s="166" t="s">
        <v>199</v>
      </c>
      <c r="M71" s="166" t="s">
        <v>498</v>
      </c>
      <c r="N71" s="166" t="s">
        <v>499</v>
      </c>
      <c r="O71" s="166" t="s">
        <v>500</v>
      </c>
      <c r="P71" s="166" t="s">
        <v>501</v>
      </c>
      <c r="Q71" s="166"/>
      <c r="R71" s="166" t="s">
        <v>99</v>
      </c>
      <c r="S71" s="182">
        <v>45422</v>
      </c>
      <c r="T71" s="182">
        <v>45656</v>
      </c>
      <c r="U71" s="170" t="s">
        <v>133</v>
      </c>
      <c r="V71" s="26"/>
      <c r="W71" s="166"/>
      <c r="X71" s="191">
        <v>0.5</v>
      </c>
      <c r="Y71" s="166" t="s">
        <v>400</v>
      </c>
      <c r="Z71" s="166" t="s">
        <v>199</v>
      </c>
      <c r="AA71" s="166" t="s">
        <v>199</v>
      </c>
      <c r="AB71" s="166" t="s">
        <v>199</v>
      </c>
      <c r="AC71" s="166" t="s">
        <v>199</v>
      </c>
      <c r="AD71" s="166" t="s">
        <v>364</v>
      </c>
      <c r="AE71" s="166" t="s">
        <v>248</v>
      </c>
      <c r="AF71" s="166" t="s">
        <v>199</v>
      </c>
      <c r="AG71" s="166" t="s">
        <v>199</v>
      </c>
      <c r="AH71" s="166" t="s">
        <v>199</v>
      </c>
      <c r="AI71" s="166" t="s">
        <v>199</v>
      </c>
      <c r="AJ71" s="166" t="s">
        <v>402</v>
      </c>
      <c r="AK71" s="166" t="s">
        <v>502</v>
      </c>
      <c r="AL71" s="166" t="s">
        <v>497</v>
      </c>
    </row>
    <row r="72" spans="2:38" s="173" customFormat="1" ht="128.25" hidden="1" x14ac:dyDescent="0.2">
      <c r="B72" s="166" t="s">
        <v>453</v>
      </c>
      <c r="C72" s="167" t="s">
        <v>454</v>
      </c>
      <c r="D72" s="166" t="s">
        <v>455</v>
      </c>
      <c r="E72" s="184" t="s">
        <v>456</v>
      </c>
      <c r="F72" s="166" t="s">
        <v>493</v>
      </c>
      <c r="G72" s="166"/>
      <c r="H72" s="166" t="s">
        <v>458</v>
      </c>
      <c r="I72" s="166" t="s">
        <v>199</v>
      </c>
      <c r="J72" s="166" t="s">
        <v>199</v>
      </c>
      <c r="K72" s="166" t="s">
        <v>199</v>
      </c>
      <c r="L72" s="166" t="s">
        <v>199</v>
      </c>
      <c r="M72" s="166" t="s">
        <v>503</v>
      </c>
      <c r="N72" s="166" t="s">
        <v>504</v>
      </c>
      <c r="O72" s="169" t="s">
        <v>505</v>
      </c>
      <c r="P72" s="166" t="s">
        <v>471</v>
      </c>
      <c r="Q72" s="166" t="s">
        <v>1660</v>
      </c>
      <c r="R72" s="166" t="s">
        <v>133</v>
      </c>
      <c r="S72" s="170">
        <v>45292</v>
      </c>
      <c r="T72" s="170">
        <v>45322</v>
      </c>
      <c r="U72" s="170" t="s">
        <v>133</v>
      </c>
      <c r="V72" s="26"/>
      <c r="W72" s="166"/>
      <c r="X72" s="191">
        <v>0.6</v>
      </c>
      <c r="Y72" s="166" t="s">
        <v>463</v>
      </c>
      <c r="Z72" s="166" t="s">
        <v>208</v>
      </c>
      <c r="AA72" s="166" t="s">
        <v>423</v>
      </c>
      <c r="AB72" s="166" t="s">
        <v>199</v>
      </c>
      <c r="AC72" s="166" t="s">
        <v>199</v>
      </c>
      <c r="AD72" s="166" t="s">
        <v>209</v>
      </c>
      <c r="AE72" s="166" t="s">
        <v>199</v>
      </c>
      <c r="AF72" s="166" t="s">
        <v>199</v>
      </c>
      <c r="AG72" s="166" t="s">
        <v>199</v>
      </c>
      <c r="AH72" s="166" t="s">
        <v>199</v>
      </c>
      <c r="AI72" s="166" t="s">
        <v>199</v>
      </c>
      <c r="AJ72" s="166" t="s">
        <v>199</v>
      </c>
      <c r="AK72" s="166" t="s">
        <v>199</v>
      </c>
      <c r="AL72" s="166" t="s">
        <v>472</v>
      </c>
    </row>
    <row r="73" spans="2:38" s="173" customFormat="1" ht="128.25" hidden="1" x14ac:dyDescent="0.2">
      <c r="B73" s="166" t="s">
        <v>453</v>
      </c>
      <c r="C73" s="167" t="s">
        <v>454</v>
      </c>
      <c r="D73" s="166" t="s">
        <v>455</v>
      </c>
      <c r="E73" s="184" t="s">
        <v>456</v>
      </c>
      <c r="F73" s="166" t="s">
        <v>493</v>
      </c>
      <c r="G73" s="166"/>
      <c r="H73" s="166" t="s">
        <v>458</v>
      </c>
      <c r="I73" s="166" t="s">
        <v>199</v>
      </c>
      <c r="J73" s="166" t="s">
        <v>199</v>
      </c>
      <c r="K73" s="166" t="s">
        <v>199</v>
      </c>
      <c r="L73" s="166" t="s">
        <v>199</v>
      </c>
      <c r="M73" s="166" t="s">
        <v>506</v>
      </c>
      <c r="N73" s="166" t="s">
        <v>481</v>
      </c>
      <c r="O73" s="169" t="s">
        <v>507</v>
      </c>
      <c r="P73" s="166" t="s">
        <v>471</v>
      </c>
      <c r="Q73" s="166" t="s">
        <v>1661</v>
      </c>
      <c r="R73" s="166" t="s">
        <v>133</v>
      </c>
      <c r="S73" s="170">
        <v>45323</v>
      </c>
      <c r="T73" s="170">
        <v>45350</v>
      </c>
      <c r="U73" s="170" t="s">
        <v>281</v>
      </c>
      <c r="V73" s="26"/>
      <c r="W73" s="166"/>
      <c r="X73" s="191">
        <v>0.4</v>
      </c>
      <c r="Y73" s="166" t="s">
        <v>463</v>
      </c>
      <c r="Z73" s="166" t="s">
        <v>208</v>
      </c>
      <c r="AA73" s="166" t="s">
        <v>423</v>
      </c>
      <c r="AB73" s="166" t="s">
        <v>199</v>
      </c>
      <c r="AC73" s="166" t="s">
        <v>199</v>
      </c>
      <c r="AD73" s="166" t="s">
        <v>209</v>
      </c>
      <c r="AE73" s="166" t="s">
        <v>199</v>
      </c>
      <c r="AF73" s="166" t="s">
        <v>199</v>
      </c>
      <c r="AG73" s="166" t="s">
        <v>199</v>
      </c>
      <c r="AH73" s="166" t="s">
        <v>199</v>
      </c>
      <c r="AI73" s="166" t="s">
        <v>199</v>
      </c>
      <c r="AJ73" s="166" t="s">
        <v>199</v>
      </c>
      <c r="AK73" s="166" t="s">
        <v>199</v>
      </c>
      <c r="AL73" s="166" t="s">
        <v>472</v>
      </c>
    </row>
    <row r="74" spans="2:38" s="173" customFormat="1" ht="128.25" hidden="1" x14ac:dyDescent="0.2">
      <c r="B74" s="166" t="s">
        <v>453</v>
      </c>
      <c r="C74" s="167" t="s">
        <v>454</v>
      </c>
      <c r="D74" s="166" t="s">
        <v>455</v>
      </c>
      <c r="E74" s="184" t="s">
        <v>456</v>
      </c>
      <c r="F74" s="166" t="s">
        <v>508</v>
      </c>
      <c r="G74" s="166"/>
      <c r="H74" s="166" t="s">
        <v>458</v>
      </c>
      <c r="I74" s="166" t="s">
        <v>199</v>
      </c>
      <c r="J74" s="166" t="s">
        <v>199</v>
      </c>
      <c r="K74" s="166" t="s">
        <v>199</v>
      </c>
      <c r="L74" s="166" t="s">
        <v>199</v>
      </c>
      <c r="M74" s="166" t="s">
        <v>509</v>
      </c>
      <c r="N74" s="166" t="s">
        <v>510</v>
      </c>
      <c r="O74" s="169" t="s">
        <v>511</v>
      </c>
      <c r="P74" s="166" t="s">
        <v>471</v>
      </c>
      <c r="Q74" s="166" t="s">
        <v>1661</v>
      </c>
      <c r="R74" s="166" t="s">
        <v>133</v>
      </c>
      <c r="S74" s="170">
        <v>45292</v>
      </c>
      <c r="T74" s="170">
        <v>45473</v>
      </c>
      <c r="U74" s="170" t="s">
        <v>512</v>
      </c>
      <c r="V74" s="26"/>
      <c r="W74" s="166"/>
      <c r="X74" s="191">
        <v>0.5</v>
      </c>
      <c r="Y74" s="166" t="s">
        <v>463</v>
      </c>
      <c r="Z74" s="166" t="s">
        <v>374</v>
      </c>
      <c r="AA74" s="166" t="s">
        <v>199</v>
      </c>
      <c r="AB74" s="166" t="s">
        <v>199</v>
      </c>
      <c r="AC74" s="166" t="s">
        <v>199</v>
      </c>
      <c r="AD74" s="166" t="s">
        <v>513</v>
      </c>
      <c r="AE74" s="166" t="s">
        <v>199</v>
      </c>
      <c r="AF74" s="166" t="s">
        <v>199</v>
      </c>
      <c r="AG74" s="166" t="s">
        <v>199</v>
      </c>
      <c r="AH74" s="166" t="s">
        <v>199</v>
      </c>
      <c r="AI74" s="166" t="s">
        <v>199</v>
      </c>
      <c r="AJ74" s="166" t="s">
        <v>199</v>
      </c>
      <c r="AK74" s="166" t="s">
        <v>199</v>
      </c>
      <c r="AL74" s="166" t="s">
        <v>472</v>
      </c>
    </row>
    <row r="75" spans="2:38" s="173" customFormat="1" ht="128.25" hidden="1" x14ac:dyDescent="0.2">
      <c r="B75" s="166" t="s">
        <v>453</v>
      </c>
      <c r="C75" s="167" t="s">
        <v>454</v>
      </c>
      <c r="D75" s="166" t="s">
        <v>455</v>
      </c>
      <c r="E75" s="184" t="s">
        <v>456</v>
      </c>
      <c r="F75" s="166" t="s">
        <v>508</v>
      </c>
      <c r="G75" s="166"/>
      <c r="H75" s="166" t="s">
        <v>458</v>
      </c>
      <c r="I75" s="166" t="s">
        <v>199</v>
      </c>
      <c r="J75" s="166" t="s">
        <v>199</v>
      </c>
      <c r="K75" s="166" t="s">
        <v>199</v>
      </c>
      <c r="L75" s="166" t="s">
        <v>199</v>
      </c>
      <c r="M75" s="166" t="s">
        <v>514</v>
      </c>
      <c r="N75" s="166" t="s">
        <v>515</v>
      </c>
      <c r="O75" s="169" t="s">
        <v>511</v>
      </c>
      <c r="P75" s="166" t="s">
        <v>471</v>
      </c>
      <c r="Q75" s="166" t="s">
        <v>1662</v>
      </c>
      <c r="R75" s="166" t="s">
        <v>133</v>
      </c>
      <c r="S75" s="170">
        <v>45474</v>
      </c>
      <c r="T75" s="170">
        <v>45641</v>
      </c>
      <c r="U75" s="170" t="s">
        <v>512</v>
      </c>
      <c r="V75" s="26"/>
      <c r="W75" s="166"/>
      <c r="X75" s="191">
        <v>0.5</v>
      </c>
      <c r="Y75" s="166" t="s">
        <v>463</v>
      </c>
      <c r="Z75" s="166" t="s">
        <v>374</v>
      </c>
      <c r="AA75" s="166" t="s">
        <v>199</v>
      </c>
      <c r="AB75" s="166" t="s">
        <v>199</v>
      </c>
      <c r="AC75" s="166" t="s">
        <v>199</v>
      </c>
      <c r="AD75" s="166" t="s">
        <v>513</v>
      </c>
      <c r="AE75" s="166" t="s">
        <v>199</v>
      </c>
      <c r="AF75" s="166" t="s">
        <v>199</v>
      </c>
      <c r="AG75" s="166" t="s">
        <v>199</v>
      </c>
      <c r="AH75" s="166" t="s">
        <v>199</v>
      </c>
      <c r="AI75" s="166" t="s">
        <v>199</v>
      </c>
      <c r="AJ75" s="166" t="s">
        <v>199</v>
      </c>
      <c r="AK75" s="166" t="s">
        <v>199</v>
      </c>
      <c r="AL75" s="166" t="s">
        <v>472</v>
      </c>
    </row>
    <row r="76" spans="2:38" s="173" customFormat="1" ht="199.5" hidden="1" x14ac:dyDescent="0.2">
      <c r="B76" s="166" t="s">
        <v>516</v>
      </c>
      <c r="C76" s="167" t="s">
        <v>517</v>
      </c>
      <c r="D76" s="166" t="s">
        <v>518</v>
      </c>
      <c r="E76" s="166" t="s">
        <v>519</v>
      </c>
      <c r="F76" s="166" t="s">
        <v>520</v>
      </c>
      <c r="G76" s="166"/>
      <c r="H76" s="166" t="s">
        <v>281</v>
      </c>
      <c r="I76" s="166" t="s">
        <v>199</v>
      </c>
      <c r="J76" s="166" t="s">
        <v>199</v>
      </c>
      <c r="K76" s="166" t="s">
        <v>199</v>
      </c>
      <c r="L76" s="166" t="s">
        <v>199</v>
      </c>
      <c r="M76" s="166" t="s">
        <v>521</v>
      </c>
      <c r="N76" s="166" t="s">
        <v>522</v>
      </c>
      <c r="O76" s="169" t="s">
        <v>523</v>
      </c>
      <c r="P76" s="166" t="s">
        <v>524</v>
      </c>
      <c r="Q76" s="166" t="s">
        <v>525</v>
      </c>
      <c r="R76" s="166" t="s">
        <v>0</v>
      </c>
      <c r="S76" s="170">
        <v>45292</v>
      </c>
      <c r="T76" s="170">
        <v>45382</v>
      </c>
      <c r="U76" s="170" t="s">
        <v>0</v>
      </c>
      <c r="V76" s="26"/>
      <c r="W76" s="166"/>
      <c r="X76" s="171">
        <v>0.5</v>
      </c>
      <c r="Y76" s="166" t="s">
        <v>400</v>
      </c>
      <c r="Z76" s="166" t="s">
        <v>526</v>
      </c>
      <c r="AA76" s="166" t="s">
        <v>199</v>
      </c>
      <c r="AB76" s="166" t="s">
        <v>199</v>
      </c>
      <c r="AC76" s="166" t="s">
        <v>199</v>
      </c>
      <c r="AD76" s="166" t="s">
        <v>364</v>
      </c>
      <c r="AE76" s="166" t="s">
        <v>199</v>
      </c>
      <c r="AF76" s="166" t="s">
        <v>199</v>
      </c>
      <c r="AG76" s="166" t="s">
        <v>199</v>
      </c>
      <c r="AH76" s="166" t="s">
        <v>199</v>
      </c>
      <c r="AI76" s="166" t="s">
        <v>199</v>
      </c>
      <c r="AJ76" s="166" t="s">
        <v>402</v>
      </c>
      <c r="AK76" s="166" t="s">
        <v>527</v>
      </c>
      <c r="AL76" s="166" t="s">
        <v>528</v>
      </c>
    </row>
    <row r="77" spans="2:38" s="173" customFormat="1" ht="199.5" hidden="1" x14ac:dyDescent="0.2">
      <c r="B77" s="166" t="s">
        <v>516</v>
      </c>
      <c r="C77" s="167" t="s">
        <v>517</v>
      </c>
      <c r="D77" s="166" t="s">
        <v>518</v>
      </c>
      <c r="E77" s="166" t="s">
        <v>519</v>
      </c>
      <c r="F77" s="166" t="s">
        <v>520</v>
      </c>
      <c r="G77" s="166"/>
      <c r="H77" s="166" t="s">
        <v>281</v>
      </c>
      <c r="I77" s="166" t="s">
        <v>199</v>
      </c>
      <c r="J77" s="166" t="s">
        <v>199</v>
      </c>
      <c r="K77" s="166" t="s">
        <v>199</v>
      </c>
      <c r="L77" s="166" t="s">
        <v>199</v>
      </c>
      <c r="M77" s="166" t="s">
        <v>529</v>
      </c>
      <c r="N77" s="166" t="s">
        <v>530</v>
      </c>
      <c r="O77" s="169" t="s">
        <v>531</v>
      </c>
      <c r="P77" s="166" t="s">
        <v>524</v>
      </c>
      <c r="Q77" s="166" t="s">
        <v>525</v>
      </c>
      <c r="R77" s="166" t="s">
        <v>0</v>
      </c>
      <c r="S77" s="170">
        <v>45383</v>
      </c>
      <c r="T77" s="170">
        <v>45473</v>
      </c>
      <c r="U77" s="170" t="s">
        <v>512</v>
      </c>
      <c r="V77" s="26"/>
      <c r="W77" s="166"/>
      <c r="X77" s="171">
        <v>0.5</v>
      </c>
      <c r="Y77" s="166" t="s">
        <v>400</v>
      </c>
      <c r="Z77" s="166" t="s">
        <v>526</v>
      </c>
      <c r="AA77" s="166" t="s">
        <v>199</v>
      </c>
      <c r="AB77" s="166" t="s">
        <v>199</v>
      </c>
      <c r="AC77" s="166" t="s">
        <v>199</v>
      </c>
      <c r="AD77" s="166" t="s">
        <v>364</v>
      </c>
      <c r="AE77" s="166" t="s">
        <v>199</v>
      </c>
      <c r="AF77" s="166" t="s">
        <v>199</v>
      </c>
      <c r="AG77" s="166" t="s">
        <v>199</v>
      </c>
      <c r="AH77" s="166" t="s">
        <v>199</v>
      </c>
      <c r="AI77" s="166" t="s">
        <v>199</v>
      </c>
      <c r="AJ77" s="166" t="s">
        <v>402</v>
      </c>
      <c r="AK77" s="166" t="s">
        <v>527</v>
      </c>
      <c r="AL77" s="166" t="s">
        <v>528</v>
      </c>
    </row>
    <row r="78" spans="2:38" s="173" customFormat="1" ht="199.5" hidden="1" x14ac:dyDescent="0.2">
      <c r="B78" s="166" t="s">
        <v>516</v>
      </c>
      <c r="C78" s="167" t="s">
        <v>517</v>
      </c>
      <c r="D78" s="166" t="s">
        <v>518</v>
      </c>
      <c r="E78" s="166" t="s">
        <v>519</v>
      </c>
      <c r="F78" s="166" t="s">
        <v>520</v>
      </c>
      <c r="G78" s="166"/>
      <c r="H78" s="166" t="s">
        <v>281</v>
      </c>
      <c r="I78" s="166" t="s">
        <v>199</v>
      </c>
      <c r="J78" s="166" t="s">
        <v>199</v>
      </c>
      <c r="K78" s="166" t="s">
        <v>199</v>
      </c>
      <c r="L78" s="166" t="s">
        <v>199</v>
      </c>
      <c r="M78" s="166" t="s">
        <v>532</v>
      </c>
      <c r="N78" s="166" t="s">
        <v>533</v>
      </c>
      <c r="O78" s="169" t="s">
        <v>534</v>
      </c>
      <c r="P78" s="166" t="s">
        <v>535</v>
      </c>
      <c r="Q78" s="166" t="s">
        <v>536</v>
      </c>
      <c r="R78" s="166" t="s">
        <v>537</v>
      </c>
      <c r="S78" s="170">
        <v>45323</v>
      </c>
      <c r="T78" s="170">
        <v>45641</v>
      </c>
      <c r="U78" s="170" t="s">
        <v>512</v>
      </c>
      <c r="V78" s="26"/>
      <c r="W78" s="166"/>
      <c r="X78" s="171">
        <v>1</v>
      </c>
      <c r="Y78" s="166" t="s">
        <v>207</v>
      </c>
      <c r="Z78" s="166" t="s">
        <v>400</v>
      </c>
      <c r="AA78" s="166" t="s">
        <v>199</v>
      </c>
      <c r="AB78" s="166" t="s">
        <v>199</v>
      </c>
      <c r="AC78" s="166" t="s">
        <v>199</v>
      </c>
      <c r="AD78" s="166" t="s">
        <v>364</v>
      </c>
      <c r="AE78" s="166" t="s">
        <v>199</v>
      </c>
      <c r="AF78" s="166" t="s">
        <v>199</v>
      </c>
      <c r="AG78" s="166" t="s">
        <v>199</v>
      </c>
      <c r="AH78" s="166" t="s">
        <v>199</v>
      </c>
      <c r="AI78" s="166" t="s">
        <v>199</v>
      </c>
      <c r="AJ78" s="166" t="s">
        <v>402</v>
      </c>
      <c r="AK78" s="166" t="s">
        <v>403</v>
      </c>
      <c r="AL78" s="166" t="s">
        <v>538</v>
      </c>
    </row>
    <row r="79" spans="2:38" s="173" customFormat="1" ht="199.5" hidden="1" x14ac:dyDescent="0.2">
      <c r="B79" s="166" t="s">
        <v>516</v>
      </c>
      <c r="C79" s="167" t="s">
        <v>517</v>
      </c>
      <c r="D79" s="166" t="s">
        <v>539</v>
      </c>
      <c r="E79" s="166" t="s">
        <v>540</v>
      </c>
      <c r="F79" s="166" t="s">
        <v>541</v>
      </c>
      <c r="G79" s="166" t="s">
        <v>542</v>
      </c>
      <c r="H79" s="166" t="s">
        <v>281</v>
      </c>
      <c r="I79" s="166" t="s">
        <v>199</v>
      </c>
      <c r="J79" s="166" t="s">
        <v>199</v>
      </c>
      <c r="K79" s="166" t="s">
        <v>199</v>
      </c>
      <c r="L79" s="166" t="s">
        <v>199</v>
      </c>
      <c r="M79" s="166" t="s">
        <v>543</v>
      </c>
      <c r="N79" s="166" t="s">
        <v>544</v>
      </c>
      <c r="O79" s="169" t="s">
        <v>545</v>
      </c>
      <c r="P79" s="166" t="s">
        <v>525</v>
      </c>
      <c r="Q79" s="166" t="s">
        <v>524</v>
      </c>
      <c r="R79" s="166" t="s">
        <v>0</v>
      </c>
      <c r="S79" s="170">
        <v>45383</v>
      </c>
      <c r="T79" s="170">
        <v>45397</v>
      </c>
      <c r="U79" s="170" t="s">
        <v>512</v>
      </c>
      <c r="V79" s="26"/>
      <c r="W79" s="166"/>
      <c r="X79" s="171">
        <v>0.15</v>
      </c>
      <c r="Y79" s="166" t="s">
        <v>526</v>
      </c>
      <c r="Z79" s="166" t="s">
        <v>208</v>
      </c>
      <c r="AA79" s="166" t="s">
        <v>199</v>
      </c>
      <c r="AB79" s="166" t="s">
        <v>199</v>
      </c>
      <c r="AC79" s="166" t="s">
        <v>199</v>
      </c>
      <c r="AD79" s="166" t="s">
        <v>364</v>
      </c>
      <c r="AE79" s="166" t="s">
        <v>199</v>
      </c>
      <c r="AF79" s="166"/>
      <c r="AG79" s="166"/>
      <c r="AH79" s="166"/>
      <c r="AI79" s="166" t="s">
        <v>199</v>
      </c>
      <c r="AJ79" s="166" t="s">
        <v>365</v>
      </c>
      <c r="AK79" s="166" t="s">
        <v>366</v>
      </c>
      <c r="AL79" s="166" t="s">
        <v>528</v>
      </c>
    </row>
    <row r="80" spans="2:38" s="173" customFormat="1" ht="199.5" hidden="1" x14ac:dyDescent="0.2">
      <c r="B80" s="166" t="s">
        <v>516</v>
      </c>
      <c r="C80" s="167" t="s">
        <v>517</v>
      </c>
      <c r="D80" s="166" t="s">
        <v>539</v>
      </c>
      <c r="E80" s="166" t="s">
        <v>540</v>
      </c>
      <c r="F80" s="166" t="s">
        <v>541</v>
      </c>
      <c r="G80" s="166" t="s">
        <v>542</v>
      </c>
      <c r="H80" s="166" t="s">
        <v>281</v>
      </c>
      <c r="I80" s="166" t="s">
        <v>199</v>
      </c>
      <c r="J80" s="166" t="s">
        <v>199</v>
      </c>
      <c r="K80" s="166" t="s">
        <v>199</v>
      </c>
      <c r="L80" s="166" t="s">
        <v>199</v>
      </c>
      <c r="M80" s="166" t="s">
        <v>546</v>
      </c>
      <c r="N80" s="166" t="s">
        <v>547</v>
      </c>
      <c r="O80" s="169" t="s">
        <v>548</v>
      </c>
      <c r="P80" s="166" t="s">
        <v>525</v>
      </c>
      <c r="Q80" s="166" t="s">
        <v>524</v>
      </c>
      <c r="R80" s="166" t="s">
        <v>0</v>
      </c>
      <c r="S80" s="170">
        <v>45474</v>
      </c>
      <c r="T80" s="170">
        <v>45488</v>
      </c>
      <c r="U80" s="170" t="s">
        <v>512</v>
      </c>
      <c r="V80" s="26"/>
      <c r="W80" s="166"/>
      <c r="X80" s="171">
        <v>0.15</v>
      </c>
      <c r="Y80" s="166" t="s">
        <v>526</v>
      </c>
      <c r="Z80" s="166" t="s">
        <v>208</v>
      </c>
      <c r="AA80" s="166" t="s">
        <v>199</v>
      </c>
      <c r="AB80" s="166" t="s">
        <v>199</v>
      </c>
      <c r="AC80" s="166" t="s">
        <v>199</v>
      </c>
      <c r="AD80" s="166" t="s">
        <v>364</v>
      </c>
      <c r="AE80" s="166" t="s">
        <v>199</v>
      </c>
      <c r="AF80" s="166" t="s">
        <v>199</v>
      </c>
      <c r="AG80" s="166" t="s">
        <v>199</v>
      </c>
      <c r="AH80" s="166" t="s">
        <v>199</v>
      </c>
      <c r="AI80" s="166" t="s">
        <v>199</v>
      </c>
      <c r="AJ80" s="166" t="s">
        <v>365</v>
      </c>
      <c r="AK80" s="166" t="s">
        <v>366</v>
      </c>
      <c r="AL80" s="166" t="s">
        <v>528</v>
      </c>
    </row>
    <row r="81" spans="2:38" s="173" customFormat="1" ht="199.5" hidden="1" x14ac:dyDescent="0.2">
      <c r="B81" s="166" t="s">
        <v>516</v>
      </c>
      <c r="C81" s="167" t="s">
        <v>517</v>
      </c>
      <c r="D81" s="166" t="s">
        <v>539</v>
      </c>
      <c r="E81" s="166" t="s">
        <v>540</v>
      </c>
      <c r="F81" s="166" t="s">
        <v>541</v>
      </c>
      <c r="G81" s="166" t="s">
        <v>542</v>
      </c>
      <c r="H81" s="166" t="s">
        <v>281</v>
      </c>
      <c r="I81" s="166" t="s">
        <v>199</v>
      </c>
      <c r="J81" s="166" t="s">
        <v>199</v>
      </c>
      <c r="K81" s="166" t="s">
        <v>199</v>
      </c>
      <c r="L81" s="166" t="s">
        <v>199</v>
      </c>
      <c r="M81" s="166" t="s">
        <v>549</v>
      </c>
      <c r="N81" s="166" t="s">
        <v>550</v>
      </c>
      <c r="O81" s="169" t="s">
        <v>551</v>
      </c>
      <c r="P81" s="166" t="s">
        <v>525</v>
      </c>
      <c r="Q81" s="166" t="s">
        <v>524</v>
      </c>
      <c r="R81" s="166" t="s">
        <v>0</v>
      </c>
      <c r="S81" s="170">
        <v>45566</v>
      </c>
      <c r="T81" s="170">
        <v>45580</v>
      </c>
      <c r="U81" s="170" t="s">
        <v>512</v>
      </c>
      <c r="V81" s="26"/>
      <c r="W81" s="166"/>
      <c r="X81" s="171">
        <v>0.2</v>
      </c>
      <c r="Y81" s="166" t="s">
        <v>526</v>
      </c>
      <c r="Z81" s="166" t="s">
        <v>208</v>
      </c>
      <c r="AA81" s="166" t="s">
        <v>199</v>
      </c>
      <c r="AB81" s="166" t="s">
        <v>199</v>
      </c>
      <c r="AC81" s="166" t="s">
        <v>199</v>
      </c>
      <c r="AD81" s="166" t="s">
        <v>364</v>
      </c>
      <c r="AE81" s="166" t="s">
        <v>199</v>
      </c>
      <c r="AF81" s="166" t="s">
        <v>199</v>
      </c>
      <c r="AG81" s="166" t="s">
        <v>199</v>
      </c>
      <c r="AH81" s="166" t="s">
        <v>199</v>
      </c>
      <c r="AI81" s="166" t="s">
        <v>199</v>
      </c>
      <c r="AJ81" s="166" t="s">
        <v>365</v>
      </c>
      <c r="AK81" s="166" t="s">
        <v>366</v>
      </c>
      <c r="AL81" s="166" t="s">
        <v>528</v>
      </c>
    </row>
    <row r="82" spans="2:38" s="173" customFormat="1" ht="199.5" hidden="1" x14ac:dyDescent="0.2">
      <c r="B82" s="166" t="s">
        <v>516</v>
      </c>
      <c r="C82" s="167" t="s">
        <v>517</v>
      </c>
      <c r="D82" s="166" t="s">
        <v>539</v>
      </c>
      <c r="E82" s="166" t="s">
        <v>540</v>
      </c>
      <c r="F82" s="166"/>
      <c r="G82" s="166"/>
      <c r="H82" s="166" t="s">
        <v>552</v>
      </c>
      <c r="I82" s="166" t="s">
        <v>199</v>
      </c>
      <c r="J82" s="166" t="s">
        <v>199</v>
      </c>
      <c r="K82" s="166" t="s">
        <v>199</v>
      </c>
      <c r="L82" s="166" t="s">
        <v>199</v>
      </c>
      <c r="M82" s="166" t="s">
        <v>553</v>
      </c>
      <c r="N82" s="166" t="s">
        <v>554</v>
      </c>
      <c r="O82" s="169" t="s">
        <v>555</v>
      </c>
      <c r="P82" s="166" t="s">
        <v>525</v>
      </c>
      <c r="Q82" s="166" t="s">
        <v>524</v>
      </c>
      <c r="R82" s="166" t="s">
        <v>0</v>
      </c>
      <c r="S82" s="170">
        <v>45383</v>
      </c>
      <c r="T82" s="170">
        <v>45397</v>
      </c>
      <c r="U82" s="170" t="s">
        <v>512</v>
      </c>
      <c r="V82" s="26"/>
      <c r="W82" s="166"/>
      <c r="X82" s="171">
        <v>0.15</v>
      </c>
      <c r="Y82" s="166" t="s">
        <v>526</v>
      </c>
      <c r="Z82" s="166" t="s">
        <v>208</v>
      </c>
      <c r="AA82" s="166" t="s">
        <v>199</v>
      </c>
      <c r="AB82" s="166" t="s">
        <v>199</v>
      </c>
      <c r="AC82" s="166" t="s">
        <v>199</v>
      </c>
      <c r="AD82" s="166" t="s">
        <v>364</v>
      </c>
      <c r="AE82" s="166" t="s">
        <v>199</v>
      </c>
      <c r="AF82" s="166" t="s">
        <v>199</v>
      </c>
      <c r="AG82" s="166" t="s">
        <v>199</v>
      </c>
      <c r="AH82" s="166" t="s">
        <v>199</v>
      </c>
      <c r="AI82" s="166" t="s">
        <v>199</v>
      </c>
      <c r="AJ82" s="166" t="s">
        <v>402</v>
      </c>
      <c r="AK82" s="166" t="s">
        <v>556</v>
      </c>
      <c r="AL82" s="166" t="s">
        <v>528</v>
      </c>
    </row>
    <row r="83" spans="2:38" s="173" customFormat="1" ht="199.5" hidden="1" x14ac:dyDescent="0.2">
      <c r="B83" s="166" t="s">
        <v>516</v>
      </c>
      <c r="C83" s="167" t="s">
        <v>517</v>
      </c>
      <c r="D83" s="166" t="s">
        <v>539</v>
      </c>
      <c r="E83" s="166" t="s">
        <v>540</v>
      </c>
      <c r="F83" s="166"/>
      <c r="G83" s="166"/>
      <c r="H83" s="166" t="s">
        <v>281</v>
      </c>
      <c r="I83" s="166" t="s">
        <v>199</v>
      </c>
      <c r="J83" s="166" t="s">
        <v>199</v>
      </c>
      <c r="K83" s="166" t="s">
        <v>199</v>
      </c>
      <c r="L83" s="166" t="s">
        <v>199</v>
      </c>
      <c r="M83" s="166" t="s">
        <v>557</v>
      </c>
      <c r="N83" s="166" t="s">
        <v>554</v>
      </c>
      <c r="O83" s="169" t="s">
        <v>558</v>
      </c>
      <c r="P83" s="166" t="s">
        <v>525</v>
      </c>
      <c r="Q83" s="166" t="s">
        <v>524</v>
      </c>
      <c r="R83" s="166" t="s">
        <v>0</v>
      </c>
      <c r="S83" s="170">
        <v>45474</v>
      </c>
      <c r="T83" s="170">
        <v>45488</v>
      </c>
      <c r="U83" s="170" t="s">
        <v>512</v>
      </c>
      <c r="V83" s="26"/>
      <c r="W83" s="166"/>
      <c r="X83" s="171">
        <v>0.15</v>
      </c>
      <c r="Y83" s="166" t="s">
        <v>526</v>
      </c>
      <c r="Z83" s="166" t="s">
        <v>208</v>
      </c>
      <c r="AA83" s="166" t="s">
        <v>199</v>
      </c>
      <c r="AB83" s="166" t="s">
        <v>199</v>
      </c>
      <c r="AC83" s="166" t="s">
        <v>199</v>
      </c>
      <c r="AD83" s="166" t="s">
        <v>364</v>
      </c>
      <c r="AE83" s="166" t="s">
        <v>199</v>
      </c>
      <c r="AF83" s="166" t="s">
        <v>199</v>
      </c>
      <c r="AG83" s="166" t="s">
        <v>199</v>
      </c>
      <c r="AH83" s="166" t="s">
        <v>199</v>
      </c>
      <c r="AI83" s="166" t="s">
        <v>199</v>
      </c>
      <c r="AJ83" s="166" t="s">
        <v>365</v>
      </c>
      <c r="AK83" s="166" t="s">
        <v>366</v>
      </c>
      <c r="AL83" s="166" t="s">
        <v>528</v>
      </c>
    </row>
    <row r="84" spans="2:38" s="173" customFormat="1" ht="199.5" hidden="1" x14ac:dyDescent="0.2">
      <c r="B84" s="166" t="s">
        <v>516</v>
      </c>
      <c r="C84" s="167" t="s">
        <v>517</v>
      </c>
      <c r="D84" s="166" t="s">
        <v>539</v>
      </c>
      <c r="E84" s="166" t="s">
        <v>540</v>
      </c>
      <c r="F84" s="166"/>
      <c r="G84" s="166"/>
      <c r="H84" s="166" t="s">
        <v>281</v>
      </c>
      <c r="I84" s="166" t="s">
        <v>199</v>
      </c>
      <c r="J84" s="166" t="s">
        <v>199</v>
      </c>
      <c r="K84" s="166" t="s">
        <v>199</v>
      </c>
      <c r="L84" s="166" t="s">
        <v>199</v>
      </c>
      <c r="M84" s="166" t="s">
        <v>559</v>
      </c>
      <c r="N84" s="166" t="s">
        <v>554</v>
      </c>
      <c r="O84" s="169" t="s">
        <v>558</v>
      </c>
      <c r="P84" s="166" t="s">
        <v>525</v>
      </c>
      <c r="Q84" s="166" t="s">
        <v>524</v>
      </c>
      <c r="R84" s="166" t="s">
        <v>0</v>
      </c>
      <c r="S84" s="170">
        <v>45566</v>
      </c>
      <c r="T84" s="170">
        <v>45580</v>
      </c>
      <c r="U84" s="170" t="s">
        <v>512</v>
      </c>
      <c r="V84" s="26"/>
      <c r="W84" s="166"/>
      <c r="X84" s="171">
        <v>0.2</v>
      </c>
      <c r="Y84" s="166" t="s">
        <v>526</v>
      </c>
      <c r="Z84" s="166" t="s">
        <v>208</v>
      </c>
      <c r="AA84" s="166" t="s">
        <v>199</v>
      </c>
      <c r="AB84" s="166" t="s">
        <v>199</v>
      </c>
      <c r="AC84" s="166" t="s">
        <v>199</v>
      </c>
      <c r="AD84" s="166" t="s">
        <v>364</v>
      </c>
      <c r="AE84" s="166" t="s">
        <v>199</v>
      </c>
      <c r="AF84" s="166" t="s">
        <v>199</v>
      </c>
      <c r="AG84" s="166" t="s">
        <v>199</v>
      </c>
      <c r="AH84" s="166" t="s">
        <v>199</v>
      </c>
      <c r="AI84" s="166" t="s">
        <v>199</v>
      </c>
      <c r="AJ84" s="166" t="s">
        <v>402</v>
      </c>
      <c r="AK84" s="166" t="s">
        <v>556</v>
      </c>
      <c r="AL84" s="166" t="s">
        <v>528</v>
      </c>
    </row>
    <row r="85" spans="2:38" s="173" customFormat="1" ht="199.5" hidden="1" x14ac:dyDescent="0.2">
      <c r="B85" s="166" t="s">
        <v>516</v>
      </c>
      <c r="C85" s="167" t="s">
        <v>517</v>
      </c>
      <c r="D85" s="166" t="s">
        <v>539</v>
      </c>
      <c r="E85" s="166" t="s">
        <v>540</v>
      </c>
      <c r="F85" s="166" t="s">
        <v>541</v>
      </c>
      <c r="G85" s="166"/>
      <c r="H85" s="166" t="s">
        <v>281</v>
      </c>
      <c r="I85" s="166" t="s">
        <v>199</v>
      </c>
      <c r="J85" s="166" t="s">
        <v>199</v>
      </c>
      <c r="K85" s="166" t="s">
        <v>199</v>
      </c>
      <c r="L85" s="166" t="s">
        <v>199</v>
      </c>
      <c r="M85" s="166" t="s">
        <v>591</v>
      </c>
      <c r="N85" s="166" t="s">
        <v>592</v>
      </c>
      <c r="O85" s="166" t="s">
        <v>593</v>
      </c>
      <c r="P85" s="166" t="s">
        <v>501</v>
      </c>
      <c r="Q85" s="166" t="s">
        <v>575</v>
      </c>
      <c r="R85" s="166" t="s">
        <v>99</v>
      </c>
      <c r="S85" s="182">
        <v>45352</v>
      </c>
      <c r="T85" s="182">
        <v>45275</v>
      </c>
      <c r="U85" s="170" t="s">
        <v>281</v>
      </c>
      <c r="V85" s="26"/>
      <c r="W85" s="166"/>
      <c r="X85" s="166"/>
      <c r="Y85" s="166" t="s">
        <v>400</v>
      </c>
      <c r="Z85" s="166" t="s">
        <v>199</v>
      </c>
      <c r="AA85" s="166" t="s">
        <v>199</v>
      </c>
      <c r="AB85" s="166" t="s">
        <v>199</v>
      </c>
      <c r="AC85" s="166" t="s">
        <v>199</v>
      </c>
      <c r="AD85" s="166" t="s">
        <v>364</v>
      </c>
      <c r="AE85" s="166" t="s">
        <v>248</v>
      </c>
      <c r="AF85" s="166" t="s">
        <v>199</v>
      </c>
      <c r="AG85" s="166" t="s">
        <v>199</v>
      </c>
      <c r="AH85" s="166" t="s">
        <v>199</v>
      </c>
      <c r="AI85" s="166" t="s">
        <v>199</v>
      </c>
      <c r="AJ85" s="166" t="s">
        <v>402</v>
      </c>
      <c r="AK85" s="166" t="s">
        <v>403</v>
      </c>
      <c r="AL85" s="166" t="s">
        <v>199</v>
      </c>
    </row>
    <row r="86" spans="2:38" s="173" customFormat="1" ht="199.5" hidden="1" x14ac:dyDescent="0.2">
      <c r="B86" s="166" t="s">
        <v>516</v>
      </c>
      <c r="C86" s="167" t="s">
        <v>517</v>
      </c>
      <c r="D86" s="166" t="s">
        <v>539</v>
      </c>
      <c r="E86" s="166" t="s">
        <v>540</v>
      </c>
      <c r="F86" s="166" t="s">
        <v>541</v>
      </c>
      <c r="G86" s="166"/>
      <c r="H86" s="166" t="s">
        <v>281</v>
      </c>
      <c r="I86" s="166" t="s">
        <v>199</v>
      </c>
      <c r="J86" s="166" t="s">
        <v>199</v>
      </c>
      <c r="K86" s="166" t="s">
        <v>199</v>
      </c>
      <c r="L86" s="166" t="s">
        <v>199</v>
      </c>
      <c r="M86" s="166" t="s">
        <v>560</v>
      </c>
      <c r="N86" s="166" t="s">
        <v>561</v>
      </c>
      <c r="O86" s="169" t="s">
        <v>562</v>
      </c>
      <c r="P86" s="166" t="s">
        <v>535</v>
      </c>
      <c r="Q86" s="166" t="s">
        <v>563</v>
      </c>
      <c r="R86" s="166" t="s">
        <v>537</v>
      </c>
      <c r="S86" s="179">
        <v>45323</v>
      </c>
      <c r="T86" s="170">
        <v>45381</v>
      </c>
      <c r="U86" s="170" t="s">
        <v>281</v>
      </c>
      <c r="V86" s="26"/>
      <c r="W86" s="166"/>
      <c r="X86" s="171">
        <v>0.25</v>
      </c>
      <c r="Y86" s="166" t="s">
        <v>207</v>
      </c>
      <c r="Z86" s="166" t="s">
        <v>199</v>
      </c>
      <c r="AA86" s="166" t="s">
        <v>199</v>
      </c>
      <c r="AB86" s="166" t="s">
        <v>199</v>
      </c>
      <c r="AC86" s="166" t="s">
        <v>199</v>
      </c>
      <c r="AD86" s="166" t="s">
        <v>364</v>
      </c>
      <c r="AE86" s="166" t="s">
        <v>199</v>
      </c>
      <c r="AF86" s="166" t="s">
        <v>199</v>
      </c>
      <c r="AG86" s="166" t="s">
        <v>199</v>
      </c>
      <c r="AH86" s="166" t="s">
        <v>199</v>
      </c>
      <c r="AI86" s="166" t="s">
        <v>199</v>
      </c>
      <c r="AJ86" s="166" t="s">
        <v>365</v>
      </c>
      <c r="AK86" s="166" t="s">
        <v>366</v>
      </c>
      <c r="AL86" s="166" t="s">
        <v>538</v>
      </c>
    </row>
    <row r="87" spans="2:38" s="173" customFormat="1" ht="199.5" hidden="1" x14ac:dyDescent="0.2">
      <c r="B87" s="166" t="s">
        <v>516</v>
      </c>
      <c r="C87" s="167" t="s">
        <v>517</v>
      </c>
      <c r="D87" s="166" t="s">
        <v>539</v>
      </c>
      <c r="E87" s="166" t="s">
        <v>540</v>
      </c>
      <c r="F87" s="166" t="s">
        <v>541</v>
      </c>
      <c r="G87" s="166"/>
      <c r="H87" s="166" t="s">
        <v>281</v>
      </c>
      <c r="I87" s="166" t="s">
        <v>199</v>
      </c>
      <c r="J87" s="166" t="s">
        <v>199</v>
      </c>
      <c r="K87" s="166" t="s">
        <v>199</v>
      </c>
      <c r="L87" s="166" t="s">
        <v>199</v>
      </c>
      <c r="M87" s="166" t="s">
        <v>564</v>
      </c>
      <c r="N87" s="166" t="s">
        <v>565</v>
      </c>
      <c r="O87" s="169" t="s">
        <v>566</v>
      </c>
      <c r="P87" s="166" t="s">
        <v>535</v>
      </c>
      <c r="Q87" s="166" t="s">
        <v>536</v>
      </c>
      <c r="R87" s="166" t="s">
        <v>537</v>
      </c>
      <c r="S87" s="170">
        <v>45383</v>
      </c>
      <c r="T87" s="170">
        <v>45641</v>
      </c>
      <c r="U87" s="170" t="s">
        <v>281</v>
      </c>
      <c r="V87" s="26"/>
      <c r="W87" s="166"/>
      <c r="X87" s="171">
        <v>0.25</v>
      </c>
      <c r="Y87" s="166" t="s">
        <v>401</v>
      </c>
      <c r="Z87" s="166" t="s">
        <v>199</v>
      </c>
      <c r="AA87" s="166" t="s">
        <v>199</v>
      </c>
      <c r="AB87" s="166" t="s">
        <v>199</v>
      </c>
      <c r="AC87" s="166" t="s">
        <v>199</v>
      </c>
      <c r="AD87" s="166" t="s">
        <v>364</v>
      </c>
      <c r="AE87" s="166" t="s">
        <v>199</v>
      </c>
      <c r="AF87" s="166" t="s">
        <v>199</v>
      </c>
      <c r="AG87" s="166" t="s">
        <v>199</v>
      </c>
      <c r="AH87" s="166" t="s">
        <v>199</v>
      </c>
      <c r="AI87" s="166" t="s">
        <v>199</v>
      </c>
      <c r="AJ87" s="166" t="s">
        <v>365</v>
      </c>
      <c r="AK87" s="166" t="s">
        <v>366</v>
      </c>
      <c r="AL87" s="166" t="s">
        <v>538</v>
      </c>
    </row>
    <row r="88" spans="2:38" s="173" customFormat="1" ht="199.5" hidden="1" x14ac:dyDescent="0.2">
      <c r="B88" s="166" t="s">
        <v>516</v>
      </c>
      <c r="C88" s="167" t="s">
        <v>517</v>
      </c>
      <c r="D88" s="166" t="s">
        <v>539</v>
      </c>
      <c r="E88" s="166" t="s">
        <v>540</v>
      </c>
      <c r="F88" s="166" t="s">
        <v>541</v>
      </c>
      <c r="G88" s="166"/>
      <c r="H88" s="166" t="s">
        <v>281</v>
      </c>
      <c r="I88" s="166" t="s">
        <v>199</v>
      </c>
      <c r="J88" s="166" t="s">
        <v>199</v>
      </c>
      <c r="K88" s="166" t="s">
        <v>199</v>
      </c>
      <c r="L88" s="166" t="s">
        <v>199</v>
      </c>
      <c r="M88" s="166" t="s">
        <v>567</v>
      </c>
      <c r="N88" s="166" t="s">
        <v>568</v>
      </c>
      <c r="O88" s="169" t="s">
        <v>569</v>
      </c>
      <c r="P88" s="166" t="s">
        <v>535</v>
      </c>
      <c r="Q88" s="166" t="s">
        <v>536</v>
      </c>
      <c r="R88" s="166" t="s">
        <v>537</v>
      </c>
      <c r="S88" s="170">
        <v>45383</v>
      </c>
      <c r="T88" s="170">
        <v>45641</v>
      </c>
      <c r="U88" s="170" t="s">
        <v>281</v>
      </c>
      <c r="V88" s="26"/>
      <c r="W88" s="166"/>
      <c r="X88" s="171">
        <v>0.5</v>
      </c>
      <c r="Y88" s="166" t="s">
        <v>401</v>
      </c>
      <c r="Z88" s="166" t="s">
        <v>199</v>
      </c>
      <c r="AA88" s="166" t="s">
        <v>199</v>
      </c>
      <c r="AB88" s="166" t="s">
        <v>199</v>
      </c>
      <c r="AC88" s="166" t="s">
        <v>199</v>
      </c>
      <c r="AD88" s="166" t="s">
        <v>364</v>
      </c>
      <c r="AE88" s="166" t="s">
        <v>199</v>
      </c>
      <c r="AF88" s="166" t="s">
        <v>199</v>
      </c>
      <c r="AG88" s="166" t="s">
        <v>199</v>
      </c>
      <c r="AH88" s="166" t="s">
        <v>199</v>
      </c>
      <c r="AI88" s="166" t="s">
        <v>199</v>
      </c>
      <c r="AJ88" s="166" t="s">
        <v>365</v>
      </c>
      <c r="AK88" s="166" t="s">
        <v>366</v>
      </c>
      <c r="AL88" s="166" t="s">
        <v>570</v>
      </c>
    </row>
    <row r="89" spans="2:38" s="173" customFormat="1" ht="199.5" hidden="1" x14ac:dyDescent="0.2">
      <c r="B89" s="166" t="s">
        <v>516</v>
      </c>
      <c r="C89" s="167" t="s">
        <v>517</v>
      </c>
      <c r="D89" s="166" t="s">
        <v>539</v>
      </c>
      <c r="E89" s="166" t="s">
        <v>540</v>
      </c>
      <c r="F89" s="166" t="s">
        <v>571</v>
      </c>
      <c r="G89" s="166"/>
      <c r="H89" s="166" t="s">
        <v>281</v>
      </c>
      <c r="I89" s="166" t="s">
        <v>199</v>
      </c>
      <c r="J89" s="166" t="s">
        <v>199</v>
      </c>
      <c r="K89" s="166" t="s">
        <v>199</v>
      </c>
      <c r="L89" s="166" t="s">
        <v>199</v>
      </c>
      <c r="M89" s="166" t="s">
        <v>572</v>
      </c>
      <c r="N89" s="166" t="s">
        <v>573</v>
      </c>
      <c r="O89" s="166" t="s">
        <v>574</v>
      </c>
      <c r="P89" s="166" t="s">
        <v>501</v>
      </c>
      <c r="Q89" s="166" t="s">
        <v>575</v>
      </c>
      <c r="R89" s="166" t="s">
        <v>99</v>
      </c>
      <c r="S89" s="179">
        <v>45323</v>
      </c>
      <c r="T89" s="179" t="s">
        <v>576</v>
      </c>
      <c r="U89" s="170" t="s">
        <v>281</v>
      </c>
      <c r="V89" s="26"/>
      <c r="W89" s="166"/>
      <c r="X89" s="191">
        <v>0.3</v>
      </c>
      <c r="Y89" s="166" t="s">
        <v>401</v>
      </c>
      <c r="Z89" s="166" t="s">
        <v>199</v>
      </c>
      <c r="AA89" s="166" t="s">
        <v>199</v>
      </c>
      <c r="AB89" s="166" t="s">
        <v>199</v>
      </c>
      <c r="AC89" s="166" t="s">
        <v>199</v>
      </c>
      <c r="AD89" s="166" t="s">
        <v>364</v>
      </c>
      <c r="AE89" s="166" t="s">
        <v>248</v>
      </c>
      <c r="AF89" s="166" t="s">
        <v>199</v>
      </c>
      <c r="AG89" s="166" t="s">
        <v>199</v>
      </c>
      <c r="AH89" s="166" t="s">
        <v>199</v>
      </c>
      <c r="AI89" s="166" t="s">
        <v>199</v>
      </c>
      <c r="AJ89" s="166" t="s">
        <v>577</v>
      </c>
      <c r="AK89" s="166" t="s">
        <v>578</v>
      </c>
      <c r="AL89" s="166" t="s">
        <v>497</v>
      </c>
    </row>
    <row r="90" spans="2:38" s="173" customFormat="1" ht="199.5" hidden="1" x14ac:dyDescent="0.2">
      <c r="B90" s="166" t="s">
        <v>516</v>
      </c>
      <c r="C90" s="167" t="s">
        <v>517</v>
      </c>
      <c r="D90" s="166" t="s">
        <v>539</v>
      </c>
      <c r="E90" s="166" t="s">
        <v>540</v>
      </c>
      <c r="F90" s="166" t="s">
        <v>571</v>
      </c>
      <c r="G90" s="166"/>
      <c r="H90" s="166" t="s">
        <v>281</v>
      </c>
      <c r="I90" s="166" t="s">
        <v>199</v>
      </c>
      <c r="J90" s="166" t="s">
        <v>199</v>
      </c>
      <c r="K90" s="166" t="s">
        <v>199</v>
      </c>
      <c r="L90" s="166" t="s">
        <v>199</v>
      </c>
      <c r="M90" s="166" t="s">
        <v>579</v>
      </c>
      <c r="N90" s="166" t="s">
        <v>580</v>
      </c>
      <c r="O90" s="166" t="s">
        <v>581</v>
      </c>
      <c r="P90" s="166" t="s">
        <v>501</v>
      </c>
      <c r="Q90" s="166" t="s">
        <v>575</v>
      </c>
      <c r="R90" s="166" t="s">
        <v>99</v>
      </c>
      <c r="S90" s="179">
        <v>45383</v>
      </c>
      <c r="T90" s="179">
        <v>45412</v>
      </c>
      <c r="U90" s="170" t="s">
        <v>281</v>
      </c>
      <c r="V90" s="26"/>
      <c r="W90" s="166"/>
      <c r="X90" s="191">
        <v>0.3</v>
      </c>
      <c r="Y90" s="166" t="s">
        <v>401</v>
      </c>
      <c r="Z90" s="166" t="s">
        <v>199</v>
      </c>
      <c r="AA90" s="166" t="s">
        <v>199</v>
      </c>
      <c r="AB90" s="166" t="s">
        <v>199</v>
      </c>
      <c r="AC90" s="166" t="s">
        <v>199</v>
      </c>
      <c r="AD90" s="166" t="s">
        <v>364</v>
      </c>
      <c r="AE90" s="166" t="s">
        <v>248</v>
      </c>
      <c r="AF90" s="166" t="s">
        <v>199</v>
      </c>
      <c r="AG90" s="166" t="s">
        <v>199</v>
      </c>
      <c r="AH90" s="166" t="s">
        <v>199</v>
      </c>
      <c r="AI90" s="166" t="s">
        <v>199</v>
      </c>
      <c r="AJ90" s="166" t="s">
        <v>577</v>
      </c>
      <c r="AK90" s="166" t="s">
        <v>578</v>
      </c>
      <c r="AL90" s="166" t="s">
        <v>497</v>
      </c>
    </row>
    <row r="91" spans="2:38" s="173" customFormat="1" ht="199.5" hidden="1" x14ac:dyDescent="0.2">
      <c r="B91" s="166" t="s">
        <v>516</v>
      </c>
      <c r="C91" s="167" t="s">
        <v>517</v>
      </c>
      <c r="D91" s="166" t="s">
        <v>539</v>
      </c>
      <c r="E91" s="166" t="s">
        <v>540</v>
      </c>
      <c r="F91" s="166" t="s">
        <v>571</v>
      </c>
      <c r="G91" s="166"/>
      <c r="H91" s="166" t="s">
        <v>281</v>
      </c>
      <c r="I91" s="166" t="s">
        <v>199</v>
      </c>
      <c r="J91" s="166" t="s">
        <v>199</v>
      </c>
      <c r="K91" s="166" t="s">
        <v>199</v>
      </c>
      <c r="L91" s="166" t="s">
        <v>199</v>
      </c>
      <c r="M91" s="166" t="s">
        <v>582</v>
      </c>
      <c r="N91" s="166" t="s">
        <v>583</v>
      </c>
      <c r="O91" s="166" t="s">
        <v>584</v>
      </c>
      <c r="P91" s="166" t="s">
        <v>501</v>
      </c>
      <c r="Q91" s="166" t="s">
        <v>575</v>
      </c>
      <c r="R91" s="166" t="s">
        <v>99</v>
      </c>
      <c r="S91" s="179">
        <v>45536</v>
      </c>
      <c r="T91" s="179">
        <v>45596</v>
      </c>
      <c r="U91" s="170" t="s">
        <v>281</v>
      </c>
      <c r="V91" s="26"/>
      <c r="W91" s="166"/>
      <c r="X91" s="191">
        <v>0.4</v>
      </c>
      <c r="Y91" s="166" t="s">
        <v>401</v>
      </c>
      <c r="Z91" s="166" t="s">
        <v>199</v>
      </c>
      <c r="AA91" s="166" t="s">
        <v>199</v>
      </c>
      <c r="AB91" s="166" t="s">
        <v>199</v>
      </c>
      <c r="AC91" s="166" t="s">
        <v>199</v>
      </c>
      <c r="AD91" s="166" t="s">
        <v>364</v>
      </c>
      <c r="AE91" s="166" t="s">
        <v>248</v>
      </c>
      <c r="AF91" s="166" t="s">
        <v>199</v>
      </c>
      <c r="AG91" s="166" t="s">
        <v>199</v>
      </c>
      <c r="AH91" s="166" t="s">
        <v>199</v>
      </c>
      <c r="AI91" s="166" t="s">
        <v>199</v>
      </c>
      <c r="AJ91" s="166" t="s">
        <v>577</v>
      </c>
      <c r="AK91" s="166" t="s">
        <v>578</v>
      </c>
      <c r="AL91" s="166" t="s">
        <v>497</v>
      </c>
    </row>
    <row r="92" spans="2:38" s="173" customFormat="1" ht="199.5" hidden="1" x14ac:dyDescent="0.2">
      <c r="B92" s="166" t="s">
        <v>516</v>
      </c>
      <c r="C92" s="167" t="s">
        <v>517</v>
      </c>
      <c r="D92" s="166" t="s">
        <v>539</v>
      </c>
      <c r="E92" s="166" t="s">
        <v>540</v>
      </c>
      <c r="F92" s="166" t="s">
        <v>571</v>
      </c>
      <c r="G92" s="166"/>
      <c r="H92" s="166" t="s">
        <v>281</v>
      </c>
      <c r="I92" s="166" t="s">
        <v>199</v>
      </c>
      <c r="J92" s="166" t="s">
        <v>199</v>
      </c>
      <c r="K92" s="166" t="s">
        <v>199</v>
      </c>
      <c r="L92" s="166" t="s">
        <v>199</v>
      </c>
      <c r="M92" s="166" t="s">
        <v>585</v>
      </c>
      <c r="N92" s="166" t="s">
        <v>586</v>
      </c>
      <c r="O92" s="169" t="s">
        <v>587</v>
      </c>
      <c r="P92" s="166" t="s">
        <v>535</v>
      </c>
      <c r="Q92" s="166" t="s">
        <v>536</v>
      </c>
      <c r="R92" s="166" t="s">
        <v>537</v>
      </c>
      <c r="S92" s="170">
        <v>45323</v>
      </c>
      <c r="T92" s="170">
        <v>45473</v>
      </c>
      <c r="U92" s="170" t="s">
        <v>281</v>
      </c>
      <c r="V92" s="26"/>
      <c r="W92" s="166"/>
      <c r="X92" s="171">
        <v>0.3</v>
      </c>
      <c r="Y92" s="166" t="s">
        <v>400</v>
      </c>
      <c r="Z92" s="166" t="s">
        <v>207</v>
      </c>
      <c r="AA92" s="166" t="s">
        <v>199</v>
      </c>
      <c r="AB92" s="166" t="s">
        <v>199</v>
      </c>
      <c r="AC92" s="166" t="s">
        <v>199</v>
      </c>
      <c r="AD92" s="166" t="s">
        <v>364</v>
      </c>
      <c r="AE92" s="166" t="s">
        <v>199</v>
      </c>
      <c r="AF92" s="166" t="s">
        <v>199</v>
      </c>
      <c r="AG92" s="166" t="s">
        <v>199</v>
      </c>
      <c r="AH92" s="166" t="s">
        <v>199</v>
      </c>
      <c r="AI92" s="166" t="s">
        <v>199</v>
      </c>
      <c r="AJ92" s="166" t="s">
        <v>402</v>
      </c>
      <c r="AK92" s="166" t="s">
        <v>403</v>
      </c>
      <c r="AL92" s="166" t="s">
        <v>570</v>
      </c>
    </row>
    <row r="93" spans="2:38" s="173" customFormat="1" ht="199.5" hidden="1" x14ac:dyDescent="0.2">
      <c r="B93" s="166" t="s">
        <v>516</v>
      </c>
      <c r="C93" s="167" t="s">
        <v>517</v>
      </c>
      <c r="D93" s="166" t="s">
        <v>539</v>
      </c>
      <c r="E93" s="166" t="s">
        <v>540</v>
      </c>
      <c r="F93" s="166" t="s">
        <v>571</v>
      </c>
      <c r="G93" s="166"/>
      <c r="H93" s="166" t="s">
        <v>281</v>
      </c>
      <c r="I93" s="166" t="s">
        <v>199</v>
      </c>
      <c r="J93" s="166" t="s">
        <v>199</v>
      </c>
      <c r="K93" s="166" t="s">
        <v>199</v>
      </c>
      <c r="L93" s="166" t="s">
        <v>199</v>
      </c>
      <c r="M93" s="166" t="s">
        <v>588</v>
      </c>
      <c r="N93" s="166" t="s">
        <v>589</v>
      </c>
      <c r="O93" s="169" t="s">
        <v>590</v>
      </c>
      <c r="P93" s="166" t="s">
        <v>535</v>
      </c>
      <c r="Q93" s="166" t="s">
        <v>536</v>
      </c>
      <c r="R93" s="166" t="s">
        <v>537</v>
      </c>
      <c r="S93" s="170">
        <v>45383</v>
      </c>
      <c r="T93" s="170">
        <v>45641</v>
      </c>
      <c r="U93" s="170" t="s">
        <v>512</v>
      </c>
      <c r="V93" s="26"/>
      <c r="W93" s="166"/>
      <c r="X93" s="171">
        <v>0.7</v>
      </c>
      <c r="Y93" s="166" t="s">
        <v>400</v>
      </c>
      <c r="Z93" s="166" t="s">
        <v>199</v>
      </c>
      <c r="AA93" s="166" t="s">
        <v>199</v>
      </c>
      <c r="AB93" s="166" t="s">
        <v>199</v>
      </c>
      <c r="AC93" s="166" t="s">
        <v>199</v>
      </c>
      <c r="AD93" s="166" t="s">
        <v>364</v>
      </c>
      <c r="AE93" s="166" t="s">
        <v>199</v>
      </c>
      <c r="AF93" s="166" t="s">
        <v>199</v>
      </c>
      <c r="AG93" s="166" t="s">
        <v>199</v>
      </c>
      <c r="AH93" s="166" t="s">
        <v>199</v>
      </c>
      <c r="AI93" s="166" t="s">
        <v>199</v>
      </c>
      <c r="AJ93" s="166" t="s">
        <v>402</v>
      </c>
      <c r="AK93" s="166" t="s">
        <v>403</v>
      </c>
      <c r="AL93" s="166" t="s">
        <v>538</v>
      </c>
    </row>
    <row r="94" spans="2:38" s="173" customFormat="1" ht="128.25" hidden="1" x14ac:dyDescent="0.2">
      <c r="B94" s="166" t="s">
        <v>453</v>
      </c>
      <c r="C94" s="167" t="s">
        <v>454</v>
      </c>
      <c r="D94" s="166" t="s">
        <v>594</v>
      </c>
      <c r="E94" s="166" t="s">
        <v>595</v>
      </c>
      <c r="F94" s="166" t="s">
        <v>596</v>
      </c>
      <c r="G94" s="166"/>
      <c r="H94" s="166" t="s">
        <v>552</v>
      </c>
      <c r="I94" s="166" t="s">
        <v>199</v>
      </c>
      <c r="J94" s="166" t="s">
        <v>199</v>
      </c>
      <c r="K94" s="166" t="s">
        <v>199</v>
      </c>
      <c r="L94" s="166" t="s">
        <v>199</v>
      </c>
      <c r="M94" s="166" t="s">
        <v>597</v>
      </c>
      <c r="N94" s="166" t="s">
        <v>598</v>
      </c>
      <c r="O94" s="169" t="s">
        <v>599</v>
      </c>
      <c r="P94" s="166" t="s">
        <v>525</v>
      </c>
      <c r="Q94" s="166" t="s">
        <v>524</v>
      </c>
      <c r="R94" s="166" t="s">
        <v>0</v>
      </c>
      <c r="S94" s="170">
        <v>45292</v>
      </c>
      <c r="T94" s="170">
        <v>45473</v>
      </c>
      <c r="U94" s="170" t="s">
        <v>512</v>
      </c>
      <c r="V94" s="26"/>
      <c r="W94" s="166"/>
      <c r="X94" s="171">
        <v>0.5</v>
      </c>
      <c r="Y94" s="166" t="s">
        <v>526</v>
      </c>
      <c r="Z94" s="166" t="s">
        <v>208</v>
      </c>
      <c r="AA94" s="166" t="s">
        <v>199</v>
      </c>
      <c r="AB94" s="166" t="s">
        <v>199</v>
      </c>
      <c r="AC94" s="166" t="s">
        <v>199</v>
      </c>
      <c r="AD94" s="166" t="s">
        <v>364</v>
      </c>
      <c r="AE94" s="166" t="s">
        <v>199</v>
      </c>
      <c r="AF94" s="166" t="s">
        <v>199</v>
      </c>
      <c r="AG94" s="166" t="s">
        <v>199</v>
      </c>
      <c r="AH94" s="166" t="s">
        <v>199</v>
      </c>
      <c r="AI94" s="166" t="s">
        <v>199</v>
      </c>
      <c r="AJ94" s="166" t="s">
        <v>402</v>
      </c>
      <c r="AK94" s="166" t="s">
        <v>600</v>
      </c>
      <c r="AL94" s="166" t="s">
        <v>528</v>
      </c>
    </row>
    <row r="95" spans="2:38" s="173" customFormat="1" ht="128.25" hidden="1" x14ac:dyDescent="0.2">
      <c r="B95" s="166" t="s">
        <v>453</v>
      </c>
      <c r="C95" s="167" t="s">
        <v>454</v>
      </c>
      <c r="D95" s="166" t="s">
        <v>594</v>
      </c>
      <c r="E95" s="166" t="s">
        <v>595</v>
      </c>
      <c r="F95" s="166" t="s">
        <v>596</v>
      </c>
      <c r="G95" s="166"/>
      <c r="H95" s="166" t="s">
        <v>552</v>
      </c>
      <c r="I95" s="166" t="s">
        <v>199</v>
      </c>
      <c r="J95" s="166" t="s">
        <v>199</v>
      </c>
      <c r="K95" s="166" t="s">
        <v>199</v>
      </c>
      <c r="L95" s="166" t="s">
        <v>199</v>
      </c>
      <c r="M95" s="166" t="s">
        <v>601</v>
      </c>
      <c r="N95" s="166" t="s">
        <v>602</v>
      </c>
      <c r="O95" s="169" t="s">
        <v>603</v>
      </c>
      <c r="P95" s="166" t="s">
        <v>525</v>
      </c>
      <c r="Q95" s="166" t="s">
        <v>524</v>
      </c>
      <c r="R95" s="166" t="s">
        <v>0</v>
      </c>
      <c r="S95" s="170">
        <v>45474</v>
      </c>
      <c r="T95" s="170">
        <v>45641</v>
      </c>
      <c r="U95" s="170" t="s">
        <v>512</v>
      </c>
      <c r="V95" s="26"/>
      <c r="W95" s="166"/>
      <c r="X95" s="171">
        <v>0.5</v>
      </c>
      <c r="Y95" s="166" t="s">
        <v>526</v>
      </c>
      <c r="Z95" s="166" t="s">
        <v>208</v>
      </c>
      <c r="AA95" s="166" t="s">
        <v>199</v>
      </c>
      <c r="AB95" s="166" t="s">
        <v>199</v>
      </c>
      <c r="AC95" s="166" t="s">
        <v>199</v>
      </c>
      <c r="AD95" s="166" t="s">
        <v>364</v>
      </c>
      <c r="AE95" s="166" t="s">
        <v>199</v>
      </c>
      <c r="AF95" s="166" t="s">
        <v>199</v>
      </c>
      <c r="AG95" s="166" t="s">
        <v>199</v>
      </c>
      <c r="AH95" s="166" t="s">
        <v>199</v>
      </c>
      <c r="AI95" s="166" t="s">
        <v>199</v>
      </c>
      <c r="AJ95" s="166" t="s">
        <v>402</v>
      </c>
      <c r="AK95" s="166" t="s">
        <v>600</v>
      </c>
      <c r="AL95" s="166" t="s">
        <v>528</v>
      </c>
    </row>
    <row r="96" spans="2:38" s="173" customFormat="1" ht="128.25" hidden="1" x14ac:dyDescent="0.2">
      <c r="B96" s="166" t="s">
        <v>453</v>
      </c>
      <c r="C96" s="167" t="s">
        <v>454</v>
      </c>
      <c r="D96" s="166" t="s">
        <v>604</v>
      </c>
      <c r="E96" s="166" t="s">
        <v>595</v>
      </c>
      <c r="F96" s="166" t="s">
        <v>596</v>
      </c>
      <c r="G96" s="166"/>
      <c r="H96" s="166" t="s">
        <v>552</v>
      </c>
      <c r="I96" s="166" t="s">
        <v>199</v>
      </c>
      <c r="J96" s="166" t="s">
        <v>199</v>
      </c>
      <c r="K96" s="166" t="s">
        <v>199</v>
      </c>
      <c r="L96" s="166" t="s">
        <v>199</v>
      </c>
      <c r="M96" s="166" t="s">
        <v>605</v>
      </c>
      <c r="N96" s="166" t="s">
        <v>606</v>
      </c>
      <c r="O96" s="169" t="s">
        <v>607</v>
      </c>
      <c r="P96" s="166" t="s">
        <v>608</v>
      </c>
      <c r="Q96" s="166" t="s">
        <v>609</v>
      </c>
      <c r="R96" s="166" t="s">
        <v>0</v>
      </c>
      <c r="S96" s="179">
        <v>45474</v>
      </c>
      <c r="T96" s="179">
        <v>45641</v>
      </c>
      <c r="U96" s="179" t="s">
        <v>512</v>
      </c>
      <c r="V96" s="26"/>
      <c r="W96" s="166"/>
      <c r="X96" s="169">
        <v>20</v>
      </c>
      <c r="Y96" s="166" t="s">
        <v>207</v>
      </c>
      <c r="Z96" s="166" t="s">
        <v>476</v>
      </c>
      <c r="AA96" s="166" t="s">
        <v>208</v>
      </c>
      <c r="AB96" s="166" t="s">
        <v>199</v>
      </c>
      <c r="AC96" s="166" t="s">
        <v>199</v>
      </c>
      <c r="AD96" s="166" t="s">
        <v>209</v>
      </c>
      <c r="AE96" s="166" t="s">
        <v>199</v>
      </c>
      <c r="AF96" s="166" t="s">
        <v>199</v>
      </c>
      <c r="AG96" s="166" t="s">
        <v>199</v>
      </c>
      <c r="AH96" s="166" t="s">
        <v>199</v>
      </c>
      <c r="AI96" s="166" t="s">
        <v>199</v>
      </c>
      <c r="AJ96" s="166" t="s">
        <v>199</v>
      </c>
      <c r="AK96" s="166" t="s">
        <v>199</v>
      </c>
      <c r="AL96" s="166" t="s">
        <v>610</v>
      </c>
    </row>
    <row r="97" spans="2:38" s="173" customFormat="1" ht="128.25" hidden="1" x14ac:dyDescent="0.2">
      <c r="B97" s="166" t="s">
        <v>453</v>
      </c>
      <c r="C97" s="167" t="s">
        <v>454</v>
      </c>
      <c r="D97" s="166" t="s">
        <v>604</v>
      </c>
      <c r="E97" s="166" t="s">
        <v>595</v>
      </c>
      <c r="F97" s="166" t="s">
        <v>596</v>
      </c>
      <c r="G97" s="166"/>
      <c r="H97" s="166" t="s">
        <v>552</v>
      </c>
      <c r="I97" s="166" t="s">
        <v>199</v>
      </c>
      <c r="J97" s="166" t="s">
        <v>199</v>
      </c>
      <c r="K97" s="166" t="s">
        <v>199</v>
      </c>
      <c r="L97" s="166" t="s">
        <v>199</v>
      </c>
      <c r="M97" s="166" t="s">
        <v>611</v>
      </c>
      <c r="N97" s="166" t="s">
        <v>612</v>
      </c>
      <c r="O97" s="169" t="s">
        <v>613</v>
      </c>
      <c r="P97" s="166" t="s">
        <v>608</v>
      </c>
      <c r="Q97" s="166" t="s">
        <v>609</v>
      </c>
      <c r="R97" s="166" t="s">
        <v>0</v>
      </c>
      <c r="S97" s="179">
        <v>45474</v>
      </c>
      <c r="T97" s="179">
        <v>45641</v>
      </c>
      <c r="U97" s="179" t="s">
        <v>512</v>
      </c>
      <c r="V97" s="26"/>
      <c r="W97" s="166"/>
      <c r="X97" s="169">
        <v>20</v>
      </c>
      <c r="Y97" s="166" t="s">
        <v>207</v>
      </c>
      <c r="Z97" s="166" t="s">
        <v>476</v>
      </c>
      <c r="AA97" s="166" t="s">
        <v>208</v>
      </c>
      <c r="AB97" s="166" t="s">
        <v>199</v>
      </c>
      <c r="AC97" s="166" t="s">
        <v>199</v>
      </c>
      <c r="AD97" s="166" t="s">
        <v>209</v>
      </c>
      <c r="AE97" s="166" t="s">
        <v>199</v>
      </c>
      <c r="AF97" s="166" t="s">
        <v>199</v>
      </c>
      <c r="AG97" s="166" t="s">
        <v>199</v>
      </c>
      <c r="AH97" s="166" t="s">
        <v>199</v>
      </c>
      <c r="AI97" s="166" t="s">
        <v>199</v>
      </c>
      <c r="AJ97" s="166" t="s">
        <v>199</v>
      </c>
      <c r="AK97" s="166" t="s">
        <v>199</v>
      </c>
      <c r="AL97" s="166" t="s">
        <v>610</v>
      </c>
    </row>
    <row r="98" spans="2:38" s="173" customFormat="1" ht="128.25" hidden="1" x14ac:dyDescent="0.2">
      <c r="B98" s="166" t="s">
        <v>453</v>
      </c>
      <c r="C98" s="167" t="s">
        <v>454</v>
      </c>
      <c r="D98" s="166" t="s">
        <v>604</v>
      </c>
      <c r="E98" s="166" t="s">
        <v>595</v>
      </c>
      <c r="F98" s="166" t="s">
        <v>596</v>
      </c>
      <c r="G98" s="166"/>
      <c r="H98" s="166" t="s">
        <v>552</v>
      </c>
      <c r="I98" s="166" t="s">
        <v>199</v>
      </c>
      <c r="J98" s="166" t="s">
        <v>199</v>
      </c>
      <c r="K98" s="166" t="s">
        <v>199</v>
      </c>
      <c r="L98" s="166" t="s">
        <v>199</v>
      </c>
      <c r="M98" s="166" t="s">
        <v>614</v>
      </c>
      <c r="N98" s="166" t="s">
        <v>615</v>
      </c>
      <c r="O98" s="169" t="s">
        <v>616</v>
      </c>
      <c r="P98" s="166" t="s">
        <v>608</v>
      </c>
      <c r="Q98" s="166" t="s">
        <v>609</v>
      </c>
      <c r="R98" s="166" t="s">
        <v>0</v>
      </c>
      <c r="S98" s="179">
        <v>45474</v>
      </c>
      <c r="T98" s="179">
        <v>45641</v>
      </c>
      <c r="U98" s="179" t="s">
        <v>512</v>
      </c>
      <c r="V98" s="26"/>
      <c r="W98" s="166"/>
      <c r="X98" s="169">
        <v>10</v>
      </c>
      <c r="Y98" s="166" t="s">
        <v>207</v>
      </c>
      <c r="Z98" s="166" t="s">
        <v>476</v>
      </c>
      <c r="AA98" s="166" t="s">
        <v>208</v>
      </c>
      <c r="AB98" s="166" t="s">
        <v>199</v>
      </c>
      <c r="AC98" s="166" t="s">
        <v>199</v>
      </c>
      <c r="AD98" s="166" t="s">
        <v>209</v>
      </c>
      <c r="AE98" s="166" t="s">
        <v>199</v>
      </c>
      <c r="AF98" s="166" t="s">
        <v>199</v>
      </c>
      <c r="AG98" s="166" t="s">
        <v>199</v>
      </c>
      <c r="AH98" s="166" t="s">
        <v>199</v>
      </c>
      <c r="AI98" s="166" t="s">
        <v>199</v>
      </c>
      <c r="AJ98" s="166" t="s">
        <v>199</v>
      </c>
      <c r="AK98" s="166" t="s">
        <v>199</v>
      </c>
      <c r="AL98" s="166" t="s">
        <v>610</v>
      </c>
    </row>
    <row r="99" spans="2:38" s="173" customFormat="1" ht="128.25" hidden="1" x14ac:dyDescent="0.2">
      <c r="B99" s="166" t="s">
        <v>453</v>
      </c>
      <c r="C99" s="167" t="s">
        <v>454</v>
      </c>
      <c r="D99" s="166" t="s">
        <v>604</v>
      </c>
      <c r="E99" s="166" t="s">
        <v>595</v>
      </c>
      <c r="F99" s="166" t="s">
        <v>596</v>
      </c>
      <c r="G99" s="166"/>
      <c r="H99" s="166" t="s">
        <v>552</v>
      </c>
      <c r="I99" s="166" t="s">
        <v>199</v>
      </c>
      <c r="J99" s="166" t="s">
        <v>199</v>
      </c>
      <c r="K99" s="166" t="s">
        <v>199</v>
      </c>
      <c r="L99" s="166" t="s">
        <v>199</v>
      </c>
      <c r="M99" s="166" t="s">
        <v>617</v>
      </c>
      <c r="N99" s="166" t="s">
        <v>618</v>
      </c>
      <c r="O99" s="169" t="s">
        <v>619</v>
      </c>
      <c r="P99" s="166" t="s">
        <v>608</v>
      </c>
      <c r="Q99" s="166" t="s">
        <v>609</v>
      </c>
      <c r="R99" s="166" t="s">
        <v>0</v>
      </c>
      <c r="S99" s="179">
        <v>45292</v>
      </c>
      <c r="T99" s="179">
        <v>45396</v>
      </c>
      <c r="U99" s="179" t="s">
        <v>512</v>
      </c>
      <c r="V99" s="26"/>
      <c r="W99" s="166"/>
      <c r="X99" s="169">
        <v>5</v>
      </c>
      <c r="Y99" s="166" t="s">
        <v>476</v>
      </c>
      <c r="Z99" s="166" t="s">
        <v>374</v>
      </c>
      <c r="AA99" s="166" t="s">
        <v>423</v>
      </c>
      <c r="AB99" s="166" t="s">
        <v>246</v>
      </c>
      <c r="AC99" s="166" t="s">
        <v>199</v>
      </c>
      <c r="AD99" s="166" t="s">
        <v>620</v>
      </c>
      <c r="AE99" s="166" t="s">
        <v>621</v>
      </c>
      <c r="AF99" s="166" t="s">
        <v>513</v>
      </c>
      <c r="AG99" s="166" t="s">
        <v>622</v>
      </c>
      <c r="AH99" s="166" t="s">
        <v>623</v>
      </c>
      <c r="AI99" s="166" t="s">
        <v>624</v>
      </c>
      <c r="AJ99" s="166" t="s">
        <v>199</v>
      </c>
      <c r="AK99" s="166" t="s">
        <v>199</v>
      </c>
      <c r="AL99" s="166" t="s">
        <v>610</v>
      </c>
    </row>
    <row r="100" spans="2:38" s="173" customFormat="1" ht="128.25" hidden="1" x14ac:dyDescent="0.2">
      <c r="B100" s="166" t="s">
        <v>453</v>
      </c>
      <c r="C100" s="167" t="s">
        <v>454</v>
      </c>
      <c r="D100" s="166" t="s">
        <v>604</v>
      </c>
      <c r="E100" s="166" t="s">
        <v>595</v>
      </c>
      <c r="F100" s="166" t="s">
        <v>596</v>
      </c>
      <c r="G100" s="166"/>
      <c r="H100" s="166" t="s">
        <v>552</v>
      </c>
      <c r="I100" s="166" t="s">
        <v>199</v>
      </c>
      <c r="J100" s="166" t="s">
        <v>199</v>
      </c>
      <c r="K100" s="166" t="s">
        <v>199</v>
      </c>
      <c r="L100" s="166" t="s">
        <v>199</v>
      </c>
      <c r="M100" s="166" t="s">
        <v>625</v>
      </c>
      <c r="N100" s="166" t="s">
        <v>618</v>
      </c>
      <c r="O100" s="169" t="s">
        <v>619</v>
      </c>
      <c r="P100" s="166" t="s">
        <v>608</v>
      </c>
      <c r="Q100" s="166" t="s">
        <v>609</v>
      </c>
      <c r="R100" s="166" t="s">
        <v>0</v>
      </c>
      <c r="S100" s="179">
        <v>45383</v>
      </c>
      <c r="T100" s="179">
        <v>45487</v>
      </c>
      <c r="U100" s="179" t="s">
        <v>512</v>
      </c>
      <c r="V100" s="26"/>
      <c r="W100" s="166"/>
      <c r="X100" s="169">
        <v>5</v>
      </c>
      <c r="Y100" s="166" t="s">
        <v>476</v>
      </c>
      <c r="Z100" s="166" t="s">
        <v>374</v>
      </c>
      <c r="AA100" s="166" t="s">
        <v>246</v>
      </c>
      <c r="AB100" s="166" t="s">
        <v>199</v>
      </c>
      <c r="AC100" s="166" t="s">
        <v>199</v>
      </c>
      <c r="AD100" s="166" t="s">
        <v>620</v>
      </c>
      <c r="AE100" s="166" t="s">
        <v>621</v>
      </c>
      <c r="AF100" s="166" t="s">
        <v>513</v>
      </c>
      <c r="AG100" s="166" t="s">
        <v>622</v>
      </c>
      <c r="AH100" s="166" t="s">
        <v>623</v>
      </c>
      <c r="AI100" s="166" t="s">
        <v>624</v>
      </c>
      <c r="AJ100" s="166" t="s">
        <v>199</v>
      </c>
      <c r="AK100" s="166" t="s">
        <v>199</v>
      </c>
      <c r="AL100" s="166" t="s">
        <v>610</v>
      </c>
    </row>
    <row r="101" spans="2:38" s="173" customFormat="1" ht="128.25" hidden="1" x14ac:dyDescent="0.2">
      <c r="B101" s="166" t="s">
        <v>453</v>
      </c>
      <c r="C101" s="167" t="s">
        <v>454</v>
      </c>
      <c r="D101" s="166" t="s">
        <v>604</v>
      </c>
      <c r="E101" s="166" t="s">
        <v>595</v>
      </c>
      <c r="F101" s="166" t="s">
        <v>596</v>
      </c>
      <c r="G101" s="166"/>
      <c r="H101" s="166" t="s">
        <v>552</v>
      </c>
      <c r="I101" s="166" t="s">
        <v>199</v>
      </c>
      <c r="J101" s="166" t="s">
        <v>199</v>
      </c>
      <c r="K101" s="166" t="s">
        <v>199</v>
      </c>
      <c r="L101" s="166" t="s">
        <v>199</v>
      </c>
      <c r="M101" s="166" t="s">
        <v>626</v>
      </c>
      <c r="N101" s="166" t="s">
        <v>618</v>
      </c>
      <c r="O101" s="169" t="s">
        <v>619</v>
      </c>
      <c r="P101" s="166" t="s">
        <v>608</v>
      </c>
      <c r="Q101" s="166" t="s">
        <v>609</v>
      </c>
      <c r="R101" s="166" t="s">
        <v>0</v>
      </c>
      <c r="S101" s="179">
        <v>45477</v>
      </c>
      <c r="T101" s="179">
        <v>45582</v>
      </c>
      <c r="U101" s="179" t="s">
        <v>512</v>
      </c>
      <c r="V101" s="26"/>
      <c r="W101" s="166"/>
      <c r="X101" s="169">
        <v>5</v>
      </c>
      <c r="Y101" s="166" t="s">
        <v>476</v>
      </c>
      <c r="Z101" s="166" t="s">
        <v>374</v>
      </c>
      <c r="AA101" s="166" t="s">
        <v>246</v>
      </c>
      <c r="AB101" s="166" t="s">
        <v>199</v>
      </c>
      <c r="AC101" s="166" t="s">
        <v>199</v>
      </c>
      <c r="AD101" s="166" t="s">
        <v>620</v>
      </c>
      <c r="AE101" s="166" t="s">
        <v>621</v>
      </c>
      <c r="AF101" s="166" t="s">
        <v>513</v>
      </c>
      <c r="AG101" s="166" t="s">
        <v>622</v>
      </c>
      <c r="AH101" s="166" t="s">
        <v>623</v>
      </c>
      <c r="AI101" s="166" t="s">
        <v>624</v>
      </c>
      <c r="AJ101" s="166" t="s">
        <v>199</v>
      </c>
      <c r="AK101" s="166" t="s">
        <v>199</v>
      </c>
      <c r="AL101" s="166" t="s">
        <v>610</v>
      </c>
    </row>
    <row r="102" spans="2:38" s="173" customFormat="1" ht="128.25" hidden="1" x14ac:dyDescent="0.2">
      <c r="B102" s="166" t="s">
        <v>453</v>
      </c>
      <c r="C102" s="167" t="s">
        <v>454</v>
      </c>
      <c r="D102" s="166" t="s">
        <v>604</v>
      </c>
      <c r="E102" s="166" t="s">
        <v>595</v>
      </c>
      <c r="F102" s="166" t="s">
        <v>596</v>
      </c>
      <c r="G102" s="166"/>
      <c r="H102" s="166" t="s">
        <v>552</v>
      </c>
      <c r="I102" s="166" t="s">
        <v>199</v>
      </c>
      <c r="J102" s="166" t="s">
        <v>199</v>
      </c>
      <c r="K102" s="166" t="s">
        <v>199</v>
      </c>
      <c r="L102" s="166" t="s">
        <v>199</v>
      </c>
      <c r="M102" s="166" t="s">
        <v>627</v>
      </c>
      <c r="N102" s="166" t="s">
        <v>618</v>
      </c>
      <c r="O102" s="169" t="s">
        <v>619</v>
      </c>
      <c r="P102" s="166" t="s">
        <v>608</v>
      </c>
      <c r="Q102" s="166" t="s">
        <v>609</v>
      </c>
      <c r="R102" s="166" t="s">
        <v>0</v>
      </c>
      <c r="S102" s="179">
        <v>45567</v>
      </c>
      <c r="T102" s="179">
        <v>45641</v>
      </c>
      <c r="U102" s="179" t="s">
        <v>512</v>
      </c>
      <c r="V102" s="26"/>
      <c r="W102" s="166"/>
      <c r="X102" s="169">
        <v>5</v>
      </c>
      <c r="Y102" s="166" t="s">
        <v>476</v>
      </c>
      <c r="Z102" s="166" t="s">
        <v>374</v>
      </c>
      <c r="AA102" s="166" t="s">
        <v>246</v>
      </c>
      <c r="AB102" s="166" t="s">
        <v>199</v>
      </c>
      <c r="AC102" s="166" t="s">
        <v>199</v>
      </c>
      <c r="AD102" s="166" t="s">
        <v>620</v>
      </c>
      <c r="AE102" s="166" t="s">
        <v>621</v>
      </c>
      <c r="AF102" s="166" t="s">
        <v>513</v>
      </c>
      <c r="AG102" s="166" t="s">
        <v>622</v>
      </c>
      <c r="AH102" s="166" t="s">
        <v>623</v>
      </c>
      <c r="AI102" s="166" t="s">
        <v>624</v>
      </c>
      <c r="AJ102" s="166" t="s">
        <v>199</v>
      </c>
      <c r="AK102" s="166" t="s">
        <v>199</v>
      </c>
      <c r="AL102" s="166" t="s">
        <v>610</v>
      </c>
    </row>
    <row r="103" spans="2:38" s="173" customFormat="1" ht="128.25" hidden="1" x14ac:dyDescent="0.2">
      <c r="B103" s="166" t="s">
        <v>453</v>
      </c>
      <c r="C103" s="167" t="s">
        <v>454</v>
      </c>
      <c r="D103" s="166" t="s">
        <v>604</v>
      </c>
      <c r="E103" s="166" t="s">
        <v>595</v>
      </c>
      <c r="F103" s="166" t="s">
        <v>596</v>
      </c>
      <c r="G103" s="166"/>
      <c r="H103" s="166" t="s">
        <v>552</v>
      </c>
      <c r="I103" s="166" t="s">
        <v>199</v>
      </c>
      <c r="J103" s="166" t="s">
        <v>199</v>
      </c>
      <c r="K103" s="166" t="s">
        <v>199</v>
      </c>
      <c r="L103" s="166" t="s">
        <v>199</v>
      </c>
      <c r="M103" s="166" t="s">
        <v>628</v>
      </c>
      <c r="N103" s="166" t="s">
        <v>629</v>
      </c>
      <c r="O103" s="169" t="s">
        <v>630</v>
      </c>
      <c r="P103" s="166" t="s">
        <v>608</v>
      </c>
      <c r="Q103" s="166" t="s">
        <v>609</v>
      </c>
      <c r="R103" s="166" t="s">
        <v>0</v>
      </c>
      <c r="S103" s="179">
        <v>45566</v>
      </c>
      <c r="T103" s="179">
        <v>45641</v>
      </c>
      <c r="U103" s="179" t="s">
        <v>199</v>
      </c>
      <c r="V103" s="26"/>
      <c r="W103" s="166"/>
      <c r="X103" s="169">
        <v>5</v>
      </c>
      <c r="Y103" s="166" t="s">
        <v>476</v>
      </c>
      <c r="Z103" s="166" t="s">
        <v>246</v>
      </c>
      <c r="AA103" s="166" t="s">
        <v>199</v>
      </c>
      <c r="AB103" s="166" t="s">
        <v>199</v>
      </c>
      <c r="AC103" s="166" t="s">
        <v>199</v>
      </c>
      <c r="AD103" s="166" t="s">
        <v>620</v>
      </c>
      <c r="AE103" s="166" t="s">
        <v>621</v>
      </c>
      <c r="AF103" s="166" t="s">
        <v>199</v>
      </c>
      <c r="AG103" s="166" t="s">
        <v>199</v>
      </c>
      <c r="AH103" s="166" t="s">
        <v>199</v>
      </c>
      <c r="AI103" s="166" t="s">
        <v>199</v>
      </c>
      <c r="AJ103" s="166" t="s">
        <v>199</v>
      </c>
      <c r="AK103" s="166" t="s">
        <v>199</v>
      </c>
      <c r="AL103" s="166" t="s">
        <v>610</v>
      </c>
    </row>
    <row r="104" spans="2:38" s="173" customFormat="1" ht="128.25" hidden="1" x14ac:dyDescent="0.2">
      <c r="B104" s="166" t="s">
        <v>453</v>
      </c>
      <c r="C104" s="167" t="s">
        <v>454</v>
      </c>
      <c r="D104" s="166" t="s">
        <v>604</v>
      </c>
      <c r="E104" s="166" t="s">
        <v>595</v>
      </c>
      <c r="F104" s="166" t="s">
        <v>596</v>
      </c>
      <c r="G104" s="166"/>
      <c r="H104" s="166" t="s">
        <v>552</v>
      </c>
      <c r="I104" s="166" t="s">
        <v>199</v>
      </c>
      <c r="J104" s="166" t="s">
        <v>199</v>
      </c>
      <c r="K104" s="166" t="s">
        <v>199</v>
      </c>
      <c r="L104" s="166" t="s">
        <v>199</v>
      </c>
      <c r="M104" s="166" t="s">
        <v>631</v>
      </c>
      <c r="N104" s="166" t="s">
        <v>632</v>
      </c>
      <c r="O104" s="169" t="s">
        <v>633</v>
      </c>
      <c r="P104" s="166" t="s">
        <v>608</v>
      </c>
      <c r="Q104" s="166" t="s">
        <v>609</v>
      </c>
      <c r="R104" s="166" t="s">
        <v>0</v>
      </c>
      <c r="S104" s="179">
        <v>45566</v>
      </c>
      <c r="T104" s="179">
        <v>45641</v>
      </c>
      <c r="U104" s="179" t="s">
        <v>199</v>
      </c>
      <c r="V104" s="26"/>
      <c r="W104" s="166"/>
      <c r="X104" s="169">
        <v>5</v>
      </c>
      <c r="Y104" s="166" t="s">
        <v>476</v>
      </c>
      <c r="Z104" s="166" t="s">
        <v>374</v>
      </c>
      <c r="AA104" s="166" t="s">
        <v>246</v>
      </c>
      <c r="AB104" s="166" t="s">
        <v>199</v>
      </c>
      <c r="AC104" s="166" t="s">
        <v>199</v>
      </c>
      <c r="AD104" s="166" t="s">
        <v>620</v>
      </c>
      <c r="AE104" s="166" t="s">
        <v>621</v>
      </c>
      <c r="AF104" s="166" t="s">
        <v>199</v>
      </c>
      <c r="AG104" s="166" t="s">
        <v>199</v>
      </c>
      <c r="AH104" s="166" t="s">
        <v>199</v>
      </c>
      <c r="AI104" s="166" t="s">
        <v>199</v>
      </c>
      <c r="AJ104" s="166" t="s">
        <v>199</v>
      </c>
      <c r="AK104" s="166" t="s">
        <v>199</v>
      </c>
      <c r="AL104" s="166" t="s">
        <v>610</v>
      </c>
    </row>
    <row r="105" spans="2:38" s="173" customFormat="1" ht="128.25" hidden="1" x14ac:dyDescent="0.2">
      <c r="B105" s="166" t="s">
        <v>453</v>
      </c>
      <c r="C105" s="167" t="s">
        <v>454</v>
      </c>
      <c r="D105" s="166" t="s">
        <v>604</v>
      </c>
      <c r="E105" s="166" t="s">
        <v>595</v>
      </c>
      <c r="F105" s="166" t="s">
        <v>596</v>
      </c>
      <c r="G105" s="166"/>
      <c r="H105" s="166" t="s">
        <v>552</v>
      </c>
      <c r="I105" s="166" t="s">
        <v>199</v>
      </c>
      <c r="J105" s="166" t="s">
        <v>199</v>
      </c>
      <c r="K105" s="166" t="s">
        <v>199</v>
      </c>
      <c r="L105" s="166" t="s">
        <v>199</v>
      </c>
      <c r="M105" s="166" t="s">
        <v>634</v>
      </c>
      <c r="N105" s="166" t="s">
        <v>635</v>
      </c>
      <c r="O105" s="169" t="s">
        <v>636</v>
      </c>
      <c r="P105" s="166" t="s">
        <v>608</v>
      </c>
      <c r="Q105" s="166" t="s">
        <v>637</v>
      </c>
      <c r="R105" s="166" t="s">
        <v>0</v>
      </c>
      <c r="S105" s="179">
        <v>45292</v>
      </c>
      <c r="T105" s="179">
        <v>45641</v>
      </c>
      <c r="U105" s="179" t="s">
        <v>512</v>
      </c>
      <c r="V105" s="26"/>
      <c r="W105" s="166"/>
      <c r="X105" s="169">
        <v>10</v>
      </c>
      <c r="Y105" s="166" t="s">
        <v>246</v>
      </c>
      <c r="Z105" s="166" t="s">
        <v>400</v>
      </c>
      <c r="AA105" s="166" t="s">
        <v>199</v>
      </c>
      <c r="AB105" s="166" t="s">
        <v>199</v>
      </c>
      <c r="AC105" s="166" t="s">
        <v>199</v>
      </c>
      <c r="AD105" s="166" t="s">
        <v>364</v>
      </c>
      <c r="AE105" s="166" t="s">
        <v>199</v>
      </c>
      <c r="AF105" s="166" t="s">
        <v>199</v>
      </c>
      <c r="AG105" s="166" t="s">
        <v>199</v>
      </c>
      <c r="AH105" s="166" t="s">
        <v>199</v>
      </c>
      <c r="AI105" s="166" t="s">
        <v>199</v>
      </c>
      <c r="AJ105" s="166" t="s">
        <v>402</v>
      </c>
      <c r="AK105" s="166" t="s">
        <v>638</v>
      </c>
      <c r="AL105" s="166" t="s">
        <v>610</v>
      </c>
    </row>
    <row r="106" spans="2:38" s="173" customFormat="1" ht="128.25" hidden="1" x14ac:dyDescent="0.2">
      <c r="B106" s="166" t="s">
        <v>453</v>
      </c>
      <c r="C106" s="167" t="s">
        <v>454</v>
      </c>
      <c r="D106" s="166" t="s">
        <v>604</v>
      </c>
      <c r="E106" s="166" t="s">
        <v>595</v>
      </c>
      <c r="F106" s="166" t="s">
        <v>596</v>
      </c>
      <c r="G106" s="166"/>
      <c r="H106" s="166" t="s">
        <v>552</v>
      </c>
      <c r="I106" s="166" t="s">
        <v>199</v>
      </c>
      <c r="J106" s="166" t="s">
        <v>199</v>
      </c>
      <c r="K106" s="166" t="s">
        <v>199</v>
      </c>
      <c r="L106" s="166" t="s">
        <v>199</v>
      </c>
      <c r="M106" s="166" t="s">
        <v>639</v>
      </c>
      <c r="N106" s="166" t="s">
        <v>640</v>
      </c>
      <c r="O106" s="169" t="s">
        <v>641</v>
      </c>
      <c r="P106" s="166" t="s">
        <v>608</v>
      </c>
      <c r="Q106" s="166" t="s">
        <v>609</v>
      </c>
      <c r="R106" s="166" t="s">
        <v>0</v>
      </c>
      <c r="S106" s="179">
        <v>45292</v>
      </c>
      <c r="T106" s="179">
        <v>45473</v>
      </c>
      <c r="U106" s="179" t="s">
        <v>512</v>
      </c>
      <c r="V106" s="26"/>
      <c r="W106" s="166"/>
      <c r="X106" s="169">
        <v>5</v>
      </c>
      <c r="Y106" s="166" t="s">
        <v>246</v>
      </c>
      <c r="Z106" s="166" t="s">
        <v>400</v>
      </c>
      <c r="AA106" s="166" t="s">
        <v>199</v>
      </c>
      <c r="AB106" s="166" t="s">
        <v>199</v>
      </c>
      <c r="AC106" s="166" t="s">
        <v>199</v>
      </c>
      <c r="AD106" s="166" t="s">
        <v>364</v>
      </c>
      <c r="AE106" s="166" t="s">
        <v>199</v>
      </c>
      <c r="AF106" s="166" t="s">
        <v>199</v>
      </c>
      <c r="AG106" s="166" t="s">
        <v>199</v>
      </c>
      <c r="AH106" s="166" t="s">
        <v>199</v>
      </c>
      <c r="AI106" s="166" t="s">
        <v>199</v>
      </c>
      <c r="AJ106" s="166" t="s">
        <v>402</v>
      </c>
      <c r="AK106" s="166" t="s">
        <v>638</v>
      </c>
      <c r="AL106" s="166" t="s">
        <v>610</v>
      </c>
    </row>
    <row r="107" spans="2:38" s="173" customFormat="1" ht="128.25" hidden="1" x14ac:dyDescent="0.2">
      <c r="B107" s="166" t="s">
        <v>453</v>
      </c>
      <c r="C107" s="167" t="s">
        <v>454</v>
      </c>
      <c r="D107" s="166" t="s">
        <v>604</v>
      </c>
      <c r="E107" s="166" t="s">
        <v>595</v>
      </c>
      <c r="F107" s="166" t="s">
        <v>596</v>
      </c>
      <c r="G107" s="166"/>
      <c r="H107" s="166" t="s">
        <v>552</v>
      </c>
      <c r="I107" s="166" t="s">
        <v>199</v>
      </c>
      <c r="J107" s="166" t="s">
        <v>199</v>
      </c>
      <c r="K107" s="166" t="s">
        <v>199</v>
      </c>
      <c r="L107" s="166" t="s">
        <v>199</v>
      </c>
      <c r="M107" s="166" t="s">
        <v>642</v>
      </c>
      <c r="N107" s="166" t="s">
        <v>643</v>
      </c>
      <c r="O107" s="169" t="s">
        <v>641</v>
      </c>
      <c r="P107" s="166" t="s">
        <v>608</v>
      </c>
      <c r="Q107" s="166" t="s">
        <v>609</v>
      </c>
      <c r="R107" s="166" t="s">
        <v>0</v>
      </c>
      <c r="S107" s="179">
        <v>45474</v>
      </c>
      <c r="T107" s="179">
        <v>45641</v>
      </c>
      <c r="U107" s="179" t="s">
        <v>512</v>
      </c>
      <c r="V107" s="26"/>
      <c r="W107" s="166"/>
      <c r="X107" s="169">
        <v>5</v>
      </c>
      <c r="Y107" s="166" t="s">
        <v>246</v>
      </c>
      <c r="Z107" s="166" t="s">
        <v>400</v>
      </c>
      <c r="AA107" s="166" t="s">
        <v>199</v>
      </c>
      <c r="AB107" s="166" t="s">
        <v>199</v>
      </c>
      <c r="AC107" s="166" t="s">
        <v>199</v>
      </c>
      <c r="AD107" s="166" t="s">
        <v>364</v>
      </c>
      <c r="AE107" s="166" t="s">
        <v>199</v>
      </c>
      <c r="AF107" s="166" t="s">
        <v>199</v>
      </c>
      <c r="AG107" s="166" t="s">
        <v>199</v>
      </c>
      <c r="AH107" s="166" t="s">
        <v>199</v>
      </c>
      <c r="AI107" s="166" t="s">
        <v>199</v>
      </c>
      <c r="AJ107" s="166" t="s">
        <v>402</v>
      </c>
      <c r="AK107" s="166" t="s">
        <v>638</v>
      </c>
      <c r="AL107" s="166" t="s">
        <v>610</v>
      </c>
    </row>
    <row r="108" spans="2:38" s="173" customFormat="1" ht="128.25" hidden="1" x14ac:dyDescent="0.2">
      <c r="B108" s="166" t="s">
        <v>453</v>
      </c>
      <c r="C108" s="167" t="s">
        <v>454</v>
      </c>
      <c r="D108" s="166" t="s">
        <v>594</v>
      </c>
      <c r="E108" s="166" t="s">
        <v>595</v>
      </c>
      <c r="F108" s="166" t="s">
        <v>596</v>
      </c>
      <c r="G108" s="166"/>
      <c r="H108" s="166" t="s">
        <v>552</v>
      </c>
      <c r="I108" s="166" t="s">
        <v>199</v>
      </c>
      <c r="J108" s="166" t="s">
        <v>199</v>
      </c>
      <c r="K108" s="166" t="s">
        <v>199</v>
      </c>
      <c r="L108" s="166" t="s">
        <v>199</v>
      </c>
      <c r="M108" s="192" t="s">
        <v>644</v>
      </c>
      <c r="N108" s="193" t="s">
        <v>645</v>
      </c>
      <c r="O108" s="169" t="s">
        <v>646</v>
      </c>
      <c r="P108" s="166" t="s">
        <v>647</v>
      </c>
      <c r="Q108" s="166" t="s">
        <v>648</v>
      </c>
      <c r="R108" s="166" t="s">
        <v>0</v>
      </c>
      <c r="S108" s="170">
        <v>45292</v>
      </c>
      <c r="T108" s="170">
        <v>45657</v>
      </c>
      <c r="U108" s="170" t="s">
        <v>512</v>
      </c>
      <c r="V108" s="26"/>
      <c r="W108" s="166"/>
      <c r="X108" s="166">
        <v>50</v>
      </c>
      <c r="Y108" s="166" t="s">
        <v>245</v>
      </c>
      <c r="Z108" s="166" t="s">
        <v>476</v>
      </c>
      <c r="AA108" s="166" t="s">
        <v>199</v>
      </c>
      <c r="AB108" s="166" t="s">
        <v>199</v>
      </c>
      <c r="AC108" s="166" t="s">
        <v>199</v>
      </c>
      <c r="AD108" s="166" t="s">
        <v>209</v>
      </c>
      <c r="AE108" s="166" t="s">
        <v>199</v>
      </c>
      <c r="AF108" s="166" t="s">
        <v>199</v>
      </c>
      <c r="AG108" s="166" t="s">
        <v>199</v>
      </c>
      <c r="AH108" s="166" t="s">
        <v>199</v>
      </c>
      <c r="AI108" s="166" t="s">
        <v>199</v>
      </c>
      <c r="AJ108" s="166" t="s">
        <v>199</v>
      </c>
      <c r="AK108" s="166" t="s">
        <v>199</v>
      </c>
      <c r="AL108" s="166" t="s">
        <v>649</v>
      </c>
    </row>
    <row r="109" spans="2:38" s="173" customFormat="1" ht="128.25" hidden="1" x14ac:dyDescent="0.2">
      <c r="B109" s="166" t="s">
        <v>453</v>
      </c>
      <c r="C109" s="167" t="s">
        <v>454</v>
      </c>
      <c r="D109" s="166" t="s">
        <v>594</v>
      </c>
      <c r="E109" s="166" t="s">
        <v>595</v>
      </c>
      <c r="F109" s="166" t="s">
        <v>596</v>
      </c>
      <c r="G109" s="166"/>
      <c r="H109" s="166" t="s">
        <v>552</v>
      </c>
      <c r="I109" s="166" t="s">
        <v>199</v>
      </c>
      <c r="J109" s="166" t="s">
        <v>199</v>
      </c>
      <c r="K109" s="166" t="s">
        <v>199</v>
      </c>
      <c r="L109" s="166" t="s">
        <v>199</v>
      </c>
      <c r="M109" s="166" t="s">
        <v>650</v>
      </c>
      <c r="N109" s="166" t="s">
        <v>651</v>
      </c>
      <c r="O109" s="169" t="s">
        <v>652</v>
      </c>
      <c r="P109" s="166" t="s">
        <v>486</v>
      </c>
      <c r="Q109" s="166" t="s">
        <v>653</v>
      </c>
      <c r="R109" s="166" t="s">
        <v>99</v>
      </c>
      <c r="S109" s="170">
        <v>45323</v>
      </c>
      <c r="T109" s="170">
        <v>45596</v>
      </c>
      <c r="U109" s="170" t="s">
        <v>512</v>
      </c>
      <c r="V109" s="26"/>
      <c r="W109" s="166"/>
      <c r="X109" s="166"/>
      <c r="Y109" s="166" t="s">
        <v>476</v>
      </c>
      <c r="Z109" s="166" t="s">
        <v>199</v>
      </c>
      <c r="AA109" s="166" t="s">
        <v>199</v>
      </c>
      <c r="AB109" s="166" t="s">
        <v>199</v>
      </c>
      <c r="AC109" s="166" t="s">
        <v>199</v>
      </c>
      <c r="AD109" s="166" t="s">
        <v>487</v>
      </c>
      <c r="AE109" s="166" t="s">
        <v>199</v>
      </c>
      <c r="AF109" s="166" t="s">
        <v>199</v>
      </c>
      <c r="AG109" s="166" t="s">
        <v>199</v>
      </c>
      <c r="AH109" s="166" t="s">
        <v>199</v>
      </c>
      <c r="AI109" s="166" t="s">
        <v>199</v>
      </c>
      <c r="AJ109" s="166" t="s">
        <v>199</v>
      </c>
      <c r="AK109" s="166" t="s">
        <v>199</v>
      </c>
      <c r="AL109" s="166" t="s">
        <v>654</v>
      </c>
    </row>
    <row r="110" spans="2:38" s="173" customFormat="1" ht="128.25" hidden="1" x14ac:dyDescent="0.2">
      <c r="B110" s="166" t="s">
        <v>453</v>
      </c>
      <c r="C110" s="167" t="s">
        <v>454</v>
      </c>
      <c r="D110" s="166" t="s">
        <v>594</v>
      </c>
      <c r="E110" s="166" t="s">
        <v>595</v>
      </c>
      <c r="F110" s="166" t="s">
        <v>596</v>
      </c>
      <c r="G110" s="166"/>
      <c r="H110" s="166" t="s">
        <v>552</v>
      </c>
      <c r="I110" s="166" t="s">
        <v>199</v>
      </c>
      <c r="J110" s="166" t="s">
        <v>199</v>
      </c>
      <c r="K110" s="166" t="s">
        <v>199</v>
      </c>
      <c r="L110" s="166" t="s">
        <v>199</v>
      </c>
      <c r="M110" s="166" t="s">
        <v>655</v>
      </c>
      <c r="N110" s="166" t="s">
        <v>656</v>
      </c>
      <c r="O110" s="169" t="s">
        <v>652</v>
      </c>
      <c r="P110" s="166" t="s">
        <v>486</v>
      </c>
      <c r="Q110" s="166" t="s">
        <v>653</v>
      </c>
      <c r="R110" s="166" t="s">
        <v>99</v>
      </c>
      <c r="S110" s="170">
        <v>45352</v>
      </c>
      <c r="T110" s="170">
        <v>45657</v>
      </c>
      <c r="U110" s="170" t="s">
        <v>512</v>
      </c>
      <c r="V110" s="26"/>
      <c r="W110" s="166"/>
      <c r="X110" s="166"/>
      <c r="Y110" s="166" t="s">
        <v>476</v>
      </c>
      <c r="Z110" s="166" t="s">
        <v>199</v>
      </c>
      <c r="AA110" s="166" t="s">
        <v>199</v>
      </c>
      <c r="AB110" s="166" t="s">
        <v>199</v>
      </c>
      <c r="AC110" s="166" t="s">
        <v>199</v>
      </c>
      <c r="AD110" s="166" t="s">
        <v>487</v>
      </c>
      <c r="AE110" s="166" t="s">
        <v>199</v>
      </c>
      <c r="AF110" s="166" t="s">
        <v>199</v>
      </c>
      <c r="AG110" s="166" t="s">
        <v>199</v>
      </c>
      <c r="AH110" s="166" t="s">
        <v>199</v>
      </c>
      <c r="AI110" s="166" t="s">
        <v>199</v>
      </c>
      <c r="AJ110" s="166" t="s">
        <v>199</v>
      </c>
      <c r="AK110" s="166" t="s">
        <v>199</v>
      </c>
      <c r="AL110" s="166" t="s">
        <v>654</v>
      </c>
    </row>
    <row r="111" spans="2:38" s="173" customFormat="1" ht="128.25" hidden="1" x14ac:dyDescent="0.2">
      <c r="B111" s="166" t="s">
        <v>453</v>
      </c>
      <c r="C111" s="167" t="s">
        <v>454</v>
      </c>
      <c r="D111" s="166" t="s">
        <v>594</v>
      </c>
      <c r="E111" s="166" t="s">
        <v>595</v>
      </c>
      <c r="F111" s="166" t="s">
        <v>596</v>
      </c>
      <c r="G111" s="166"/>
      <c r="H111" s="166" t="s">
        <v>552</v>
      </c>
      <c r="I111" s="166" t="s">
        <v>199</v>
      </c>
      <c r="J111" s="166" t="s">
        <v>199</v>
      </c>
      <c r="K111" s="166" t="s">
        <v>199</v>
      </c>
      <c r="L111" s="166" t="s">
        <v>199</v>
      </c>
      <c r="M111" s="166" t="s">
        <v>657</v>
      </c>
      <c r="N111" s="166" t="s">
        <v>658</v>
      </c>
      <c r="O111" s="169" t="s">
        <v>652</v>
      </c>
      <c r="P111" s="166" t="s">
        <v>486</v>
      </c>
      <c r="Q111" s="166" t="s">
        <v>653</v>
      </c>
      <c r="R111" s="166" t="s">
        <v>99</v>
      </c>
      <c r="S111" s="170">
        <v>45323</v>
      </c>
      <c r="T111" s="170">
        <v>45626</v>
      </c>
      <c r="U111" s="170" t="s">
        <v>512</v>
      </c>
      <c r="V111" s="26"/>
      <c r="W111" s="166"/>
      <c r="X111" s="166"/>
      <c r="Y111" s="166" t="s">
        <v>476</v>
      </c>
      <c r="Z111" s="166" t="s">
        <v>199</v>
      </c>
      <c r="AA111" s="166" t="s">
        <v>199</v>
      </c>
      <c r="AB111" s="166" t="s">
        <v>199</v>
      </c>
      <c r="AC111" s="166" t="s">
        <v>199</v>
      </c>
      <c r="AD111" s="166" t="s">
        <v>487</v>
      </c>
      <c r="AE111" s="166" t="s">
        <v>199</v>
      </c>
      <c r="AF111" s="166" t="s">
        <v>199</v>
      </c>
      <c r="AG111" s="166" t="s">
        <v>199</v>
      </c>
      <c r="AH111" s="166" t="s">
        <v>199</v>
      </c>
      <c r="AI111" s="166" t="s">
        <v>199</v>
      </c>
      <c r="AJ111" s="166" t="s">
        <v>199</v>
      </c>
      <c r="AK111" s="166" t="s">
        <v>199</v>
      </c>
      <c r="AL111" s="166" t="s">
        <v>654</v>
      </c>
    </row>
    <row r="112" spans="2:38" s="173" customFormat="1" ht="128.25" hidden="1" x14ac:dyDescent="0.2">
      <c r="B112" s="166" t="s">
        <v>453</v>
      </c>
      <c r="C112" s="167" t="s">
        <v>454</v>
      </c>
      <c r="D112" s="166" t="s">
        <v>594</v>
      </c>
      <c r="E112" s="166" t="s">
        <v>595</v>
      </c>
      <c r="F112" s="166" t="s">
        <v>596</v>
      </c>
      <c r="G112" s="166"/>
      <c r="H112" s="166" t="s">
        <v>552</v>
      </c>
      <c r="I112" s="166" t="s">
        <v>199</v>
      </c>
      <c r="J112" s="166" t="s">
        <v>199</v>
      </c>
      <c r="K112" s="166" t="s">
        <v>199</v>
      </c>
      <c r="L112" s="166" t="s">
        <v>199</v>
      </c>
      <c r="M112" s="166" t="s">
        <v>659</v>
      </c>
      <c r="N112" s="166" t="s">
        <v>659</v>
      </c>
      <c r="O112" s="169" t="s">
        <v>660</v>
      </c>
      <c r="P112" s="166" t="s">
        <v>661</v>
      </c>
      <c r="Q112" s="166" t="s">
        <v>662</v>
      </c>
      <c r="R112" s="166" t="s">
        <v>0</v>
      </c>
      <c r="S112" s="170">
        <v>45413</v>
      </c>
      <c r="T112" s="170">
        <v>45534</v>
      </c>
      <c r="U112" s="170" t="s">
        <v>512</v>
      </c>
      <c r="V112" s="182"/>
      <c r="W112" s="182"/>
      <c r="X112" s="182"/>
      <c r="Y112" s="166" t="s">
        <v>476</v>
      </c>
      <c r="Z112" s="166" t="s">
        <v>199</v>
      </c>
      <c r="AA112" s="166" t="s">
        <v>199</v>
      </c>
      <c r="AB112" s="166" t="s">
        <v>199</v>
      </c>
      <c r="AC112" s="166" t="s">
        <v>199</v>
      </c>
      <c r="AD112" s="166" t="s">
        <v>487</v>
      </c>
      <c r="AE112" s="166" t="s">
        <v>199</v>
      </c>
      <c r="AF112" s="166" t="s">
        <v>199</v>
      </c>
      <c r="AG112" s="166" t="s">
        <v>199</v>
      </c>
      <c r="AH112" s="166" t="s">
        <v>199</v>
      </c>
      <c r="AI112" s="166" t="s">
        <v>199</v>
      </c>
      <c r="AJ112" s="166" t="s">
        <v>199</v>
      </c>
      <c r="AK112" s="166" t="s">
        <v>199</v>
      </c>
      <c r="AL112" s="166" t="s">
        <v>663</v>
      </c>
    </row>
    <row r="113" spans="2:38" s="173" customFormat="1" ht="128.25" hidden="1" x14ac:dyDescent="0.2">
      <c r="B113" s="166" t="s">
        <v>453</v>
      </c>
      <c r="C113" s="167" t="s">
        <v>454</v>
      </c>
      <c r="D113" s="166" t="s">
        <v>594</v>
      </c>
      <c r="E113" s="166" t="s">
        <v>595</v>
      </c>
      <c r="F113" s="166" t="s">
        <v>596</v>
      </c>
      <c r="G113" s="166"/>
      <c r="H113" s="166" t="s">
        <v>552</v>
      </c>
      <c r="I113" s="166" t="s">
        <v>199</v>
      </c>
      <c r="J113" s="166" t="s">
        <v>199</v>
      </c>
      <c r="K113" s="166" t="s">
        <v>199</v>
      </c>
      <c r="L113" s="166" t="s">
        <v>199</v>
      </c>
      <c r="M113" s="166" t="s">
        <v>664</v>
      </c>
      <c r="N113" s="166" t="s">
        <v>665</v>
      </c>
      <c r="O113" s="169" t="s">
        <v>666</v>
      </c>
      <c r="P113" s="166" t="s">
        <v>667</v>
      </c>
      <c r="Q113" s="166" t="s">
        <v>668</v>
      </c>
      <c r="R113" s="166" t="s">
        <v>99</v>
      </c>
      <c r="S113" s="170">
        <v>45292</v>
      </c>
      <c r="T113" s="170">
        <v>45503</v>
      </c>
      <c r="U113" s="170" t="s">
        <v>512</v>
      </c>
      <c r="V113" s="26"/>
      <c r="W113" s="166"/>
      <c r="X113" s="166">
        <v>50</v>
      </c>
      <c r="Y113" s="166" t="s">
        <v>374</v>
      </c>
      <c r="Z113" s="166" t="s">
        <v>199</v>
      </c>
      <c r="AA113" s="166" t="s">
        <v>199</v>
      </c>
      <c r="AB113" s="166" t="s">
        <v>199</v>
      </c>
      <c r="AC113" s="166" t="s">
        <v>199</v>
      </c>
      <c r="AD113" s="166" t="s">
        <v>487</v>
      </c>
      <c r="AE113" s="166" t="s">
        <v>199</v>
      </c>
      <c r="AF113" s="166" t="s">
        <v>199</v>
      </c>
      <c r="AG113" s="166" t="s">
        <v>199</v>
      </c>
      <c r="AH113" s="166" t="s">
        <v>199</v>
      </c>
      <c r="AI113" s="166" t="s">
        <v>199</v>
      </c>
      <c r="AJ113" s="166" t="s">
        <v>199</v>
      </c>
      <c r="AK113" s="166" t="s">
        <v>199</v>
      </c>
      <c r="AL113" s="166" t="s">
        <v>654</v>
      </c>
    </row>
    <row r="114" spans="2:38" s="173" customFormat="1" ht="128.25" hidden="1" x14ac:dyDescent="0.2">
      <c r="B114" s="166" t="s">
        <v>453</v>
      </c>
      <c r="C114" s="167" t="s">
        <v>454</v>
      </c>
      <c r="D114" s="166" t="s">
        <v>594</v>
      </c>
      <c r="E114" s="166" t="s">
        <v>595</v>
      </c>
      <c r="F114" s="166" t="s">
        <v>596</v>
      </c>
      <c r="G114" s="166"/>
      <c r="H114" s="166" t="s">
        <v>552</v>
      </c>
      <c r="I114" s="166" t="s">
        <v>199</v>
      </c>
      <c r="J114" s="166" t="s">
        <v>199</v>
      </c>
      <c r="K114" s="166" t="s">
        <v>199</v>
      </c>
      <c r="L114" s="166" t="s">
        <v>199</v>
      </c>
      <c r="M114" s="166" t="s">
        <v>669</v>
      </c>
      <c r="N114" s="166" t="s">
        <v>670</v>
      </c>
      <c r="O114" s="169" t="s">
        <v>671</v>
      </c>
      <c r="P114" s="166" t="s">
        <v>667</v>
      </c>
      <c r="Q114" s="166" t="s">
        <v>672</v>
      </c>
      <c r="R114" s="166" t="s">
        <v>99</v>
      </c>
      <c r="S114" s="170">
        <v>45292</v>
      </c>
      <c r="T114" s="170">
        <v>45641</v>
      </c>
      <c r="U114" s="170" t="s">
        <v>512</v>
      </c>
      <c r="V114" s="26"/>
      <c r="W114" s="166"/>
      <c r="X114" s="166">
        <v>50</v>
      </c>
      <c r="Y114" s="166" t="s">
        <v>374</v>
      </c>
      <c r="Z114" s="166" t="s">
        <v>199</v>
      </c>
      <c r="AA114" s="166" t="s">
        <v>199</v>
      </c>
      <c r="AB114" s="166" t="s">
        <v>199</v>
      </c>
      <c r="AC114" s="166" t="s">
        <v>199</v>
      </c>
      <c r="AD114" s="166" t="s">
        <v>487</v>
      </c>
      <c r="AE114" s="166" t="s">
        <v>199</v>
      </c>
      <c r="AF114" s="166" t="s">
        <v>199</v>
      </c>
      <c r="AG114" s="166" t="s">
        <v>199</v>
      </c>
      <c r="AH114" s="166" t="s">
        <v>199</v>
      </c>
      <c r="AI114" s="166" t="s">
        <v>199</v>
      </c>
      <c r="AJ114" s="166" t="s">
        <v>199</v>
      </c>
      <c r="AK114" s="166" t="s">
        <v>199</v>
      </c>
      <c r="AL114" s="166" t="s">
        <v>654</v>
      </c>
    </row>
    <row r="115" spans="2:38" s="173" customFormat="1" ht="199.5" hidden="1" x14ac:dyDescent="0.2">
      <c r="B115" s="166" t="s">
        <v>516</v>
      </c>
      <c r="C115" s="167" t="s">
        <v>517</v>
      </c>
      <c r="D115" s="166" t="s">
        <v>673</v>
      </c>
      <c r="E115" s="166" t="s">
        <v>674</v>
      </c>
      <c r="F115" s="166" t="s">
        <v>675</v>
      </c>
      <c r="G115" s="166"/>
      <c r="H115" s="166" t="s">
        <v>281</v>
      </c>
      <c r="I115" s="166" t="s">
        <v>199</v>
      </c>
      <c r="J115" s="166" t="s">
        <v>199</v>
      </c>
      <c r="K115" s="166" t="s">
        <v>199</v>
      </c>
      <c r="L115" s="166" t="s">
        <v>199</v>
      </c>
      <c r="M115" s="166" t="s">
        <v>676</v>
      </c>
      <c r="N115" s="166" t="s">
        <v>677</v>
      </c>
      <c r="O115" s="169" t="s">
        <v>678</v>
      </c>
      <c r="P115" s="166" t="s">
        <v>524</v>
      </c>
      <c r="Q115" s="166" t="s">
        <v>525</v>
      </c>
      <c r="R115" s="166" t="s">
        <v>0</v>
      </c>
      <c r="S115" s="170">
        <v>45292</v>
      </c>
      <c r="T115" s="170">
        <v>45473</v>
      </c>
      <c r="U115" s="170" t="s">
        <v>199</v>
      </c>
      <c r="V115" s="26"/>
      <c r="W115" s="166"/>
      <c r="X115" s="171">
        <v>0.5</v>
      </c>
      <c r="Y115" s="166" t="s">
        <v>526</v>
      </c>
      <c r="Z115" s="166" t="s">
        <v>401</v>
      </c>
      <c r="AA115" s="166" t="s">
        <v>199</v>
      </c>
      <c r="AB115" s="166" t="s">
        <v>199</v>
      </c>
      <c r="AC115" s="166" t="s">
        <v>199</v>
      </c>
      <c r="AD115" s="166" t="s">
        <v>364</v>
      </c>
      <c r="AE115" s="166" t="s">
        <v>199</v>
      </c>
      <c r="AF115" s="166" t="s">
        <v>199</v>
      </c>
      <c r="AG115" s="166" t="s">
        <v>199</v>
      </c>
      <c r="AH115" s="166" t="s">
        <v>199</v>
      </c>
      <c r="AI115" s="166" t="s">
        <v>199</v>
      </c>
      <c r="AJ115" s="166" t="s">
        <v>365</v>
      </c>
      <c r="AK115" s="166" t="s">
        <v>366</v>
      </c>
      <c r="AL115" s="166" t="s">
        <v>528</v>
      </c>
    </row>
    <row r="116" spans="2:38" s="173" customFormat="1" ht="199.5" hidden="1" x14ac:dyDescent="0.2">
      <c r="B116" s="166" t="s">
        <v>516</v>
      </c>
      <c r="C116" s="167" t="s">
        <v>517</v>
      </c>
      <c r="D116" s="166" t="s">
        <v>673</v>
      </c>
      <c r="E116" s="166" t="s">
        <v>674</v>
      </c>
      <c r="F116" s="166" t="s">
        <v>675</v>
      </c>
      <c r="G116" s="166"/>
      <c r="H116" s="166" t="s">
        <v>281</v>
      </c>
      <c r="I116" s="166" t="s">
        <v>199</v>
      </c>
      <c r="J116" s="166" t="s">
        <v>199</v>
      </c>
      <c r="K116" s="166" t="s">
        <v>199</v>
      </c>
      <c r="L116" s="166" t="s">
        <v>199</v>
      </c>
      <c r="M116" s="166" t="s">
        <v>679</v>
      </c>
      <c r="N116" s="166" t="s">
        <v>680</v>
      </c>
      <c r="O116" s="169" t="s">
        <v>678</v>
      </c>
      <c r="P116" s="166" t="s">
        <v>524</v>
      </c>
      <c r="Q116" s="166" t="s">
        <v>525</v>
      </c>
      <c r="R116" s="166" t="s">
        <v>0</v>
      </c>
      <c r="S116" s="170">
        <v>45474</v>
      </c>
      <c r="T116" s="170">
        <v>45641</v>
      </c>
      <c r="U116" s="170" t="s">
        <v>199</v>
      </c>
      <c r="V116" s="26"/>
      <c r="W116" s="166"/>
      <c r="X116" s="171">
        <v>0.5</v>
      </c>
      <c r="Y116" s="166" t="s">
        <v>526</v>
      </c>
      <c r="Z116" s="166" t="s">
        <v>401</v>
      </c>
      <c r="AA116" s="166" t="s">
        <v>199</v>
      </c>
      <c r="AB116" s="166" t="s">
        <v>199</v>
      </c>
      <c r="AC116" s="166" t="s">
        <v>199</v>
      </c>
      <c r="AD116" s="166" t="s">
        <v>364</v>
      </c>
      <c r="AE116" s="166" t="s">
        <v>199</v>
      </c>
      <c r="AF116" s="166" t="s">
        <v>199</v>
      </c>
      <c r="AG116" s="166" t="s">
        <v>199</v>
      </c>
      <c r="AH116" s="166" t="s">
        <v>199</v>
      </c>
      <c r="AI116" s="166" t="s">
        <v>199</v>
      </c>
      <c r="AJ116" s="166" t="s">
        <v>365</v>
      </c>
      <c r="AK116" s="166" t="s">
        <v>366</v>
      </c>
      <c r="AL116" s="166" t="s">
        <v>528</v>
      </c>
    </row>
    <row r="117" spans="2:38" s="173" customFormat="1" ht="199.5" hidden="1" x14ac:dyDescent="0.2">
      <c r="B117" s="166" t="s">
        <v>516</v>
      </c>
      <c r="C117" s="167" t="s">
        <v>517</v>
      </c>
      <c r="D117" s="166" t="s">
        <v>673</v>
      </c>
      <c r="E117" s="166" t="s">
        <v>674</v>
      </c>
      <c r="F117" s="166" t="s">
        <v>675</v>
      </c>
      <c r="G117" s="166"/>
      <c r="H117" s="166" t="s">
        <v>281</v>
      </c>
      <c r="I117" s="166" t="s">
        <v>199</v>
      </c>
      <c r="J117" s="166" t="s">
        <v>199</v>
      </c>
      <c r="K117" s="166" t="s">
        <v>199</v>
      </c>
      <c r="L117" s="166" t="s">
        <v>199</v>
      </c>
      <c r="M117" s="166" t="s">
        <v>681</v>
      </c>
      <c r="N117" s="166" t="s">
        <v>682</v>
      </c>
      <c r="O117" s="169" t="s">
        <v>683</v>
      </c>
      <c r="P117" s="166" t="s">
        <v>535</v>
      </c>
      <c r="Q117" s="166" t="s">
        <v>536</v>
      </c>
      <c r="R117" s="166" t="s">
        <v>537</v>
      </c>
      <c r="S117" s="170">
        <v>45352</v>
      </c>
      <c r="T117" s="170">
        <v>45641</v>
      </c>
      <c r="U117" s="170" t="s">
        <v>512</v>
      </c>
      <c r="V117" s="26"/>
      <c r="W117" s="166"/>
      <c r="X117" s="171">
        <v>1</v>
      </c>
      <c r="Y117" s="166" t="s">
        <v>400</v>
      </c>
      <c r="Z117" s="166" t="s">
        <v>207</v>
      </c>
      <c r="AA117" s="166" t="s">
        <v>199</v>
      </c>
      <c r="AB117" s="166" t="s">
        <v>199</v>
      </c>
      <c r="AC117" s="166" t="s">
        <v>199</v>
      </c>
      <c r="AD117" s="166" t="s">
        <v>364</v>
      </c>
      <c r="AE117" s="166" t="s">
        <v>199</v>
      </c>
      <c r="AF117" s="166" t="s">
        <v>199</v>
      </c>
      <c r="AG117" s="166" t="s">
        <v>199</v>
      </c>
      <c r="AH117" s="166" t="s">
        <v>199</v>
      </c>
      <c r="AI117" s="166" t="s">
        <v>199</v>
      </c>
      <c r="AJ117" s="166" t="s">
        <v>402</v>
      </c>
      <c r="AK117" s="166" t="s">
        <v>403</v>
      </c>
      <c r="AL117" s="166" t="s">
        <v>684</v>
      </c>
    </row>
    <row r="118" spans="2:38" s="173" customFormat="1" ht="199.5" hidden="1" x14ac:dyDescent="0.2">
      <c r="B118" s="166" t="s">
        <v>516</v>
      </c>
      <c r="C118" s="167" t="s">
        <v>517</v>
      </c>
      <c r="D118" s="166" t="s">
        <v>673</v>
      </c>
      <c r="E118" s="166" t="s">
        <v>674</v>
      </c>
      <c r="F118" s="166" t="s">
        <v>675</v>
      </c>
      <c r="G118" s="166"/>
      <c r="H118" s="166" t="s">
        <v>281</v>
      </c>
      <c r="I118" s="166" t="s">
        <v>199</v>
      </c>
      <c r="J118" s="166" t="s">
        <v>199</v>
      </c>
      <c r="K118" s="166" t="s">
        <v>199</v>
      </c>
      <c r="L118" s="166" t="s">
        <v>199</v>
      </c>
      <c r="M118" s="166" t="s">
        <v>685</v>
      </c>
      <c r="N118" s="166" t="s">
        <v>686</v>
      </c>
      <c r="O118" s="169" t="s">
        <v>687</v>
      </c>
      <c r="P118" s="166" t="s">
        <v>535</v>
      </c>
      <c r="Q118" s="166" t="s">
        <v>536</v>
      </c>
      <c r="R118" s="166" t="s">
        <v>537</v>
      </c>
      <c r="S118" s="170">
        <v>45473</v>
      </c>
      <c r="T118" s="170">
        <v>45641</v>
      </c>
      <c r="U118" s="170" t="s">
        <v>512</v>
      </c>
      <c r="V118" s="26"/>
      <c r="W118" s="166"/>
      <c r="X118" s="171">
        <v>1</v>
      </c>
      <c r="Y118" s="166" t="s">
        <v>401</v>
      </c>
      <c r="Z118" s="166" t="s">
        <v>400</v>
      </c>
      <c r="AA118" s="166" t="s">
        <v>199</v>
      </c>
      <c r="AB118" s="166" t="s">
        <v>199</v>
      </c>
      <c r="AC118" s="166" t="s">
        <v>199</v>
      </c>
      <c r="AD118" s="166" t="s">
        <v>364</v>
      </c>
      <c r="AE118" s="166" t="s">
        <v>199</v>
      </c>
      <c r="AF118" s="166" t="s">
        <v>199</v>
      </c>
      <c r="AG118" s="166" t="s">
        <v>199</v>
      </c>
      <c r="AH118" s="166" t="s">
        <v>199</v>
      </c>
      <c r="AI118" s="166" t="s">
        <v>199</v>
      </c>
      <c r="AJ118" s="166" t="s">
        <v>577</v>
      </c>
      <c r="AK118" s="166" t="s">
        <v>688</v>
      </c>
      <c r="AL118" s="166" t="s">
        <v>684</v>
      </c>
    </row>
    <row r="119" spans="2:38" s="173" customFormat="1" ht="199.5" hidden="1" x14ac:dyDescent="0.2">
      <c r="B119" s="166" t="s">
        <v>516</v>
      </c>
      <c r="C119" s="167" t="s">
        <v>517</v>
      </c>
      <c r="D119" s="166" t="s">
        <v>673</v>
      </c>
      <c r="E119" s="166" t="s">
        <v>674</v>
      </c>
      <c r="F119" s="166" t="s">
        <v>675</v>
      </c>
      <c r="G119" s="166"/>
      <c r="H119" s="166" t="s">
        <v>281</v>
      </c>
      <c r="I119" s="166" t="s">
        <v>199</v>
      </c>
      <c r="J119" s="166" t="s">
        <v>199</v>
      </c>
      <c r="K119" s="166" t="s">
        <v>199</v>
      </c>
      <c r="L119" s="166" t="s">
        <v>199</v>
      </c>
      <c r="M119" s="166" t="s">
        <v>689</v>
      </c>
      <c r="N119" s="166" t="s">
        <v>690</v>
      </c>
      <c r="O119" s="169" t="s">
        <v>691</v>
      </c>
      <c r="P119" s="169" t="s">
        <v>692</v>
      </c>
      <c r="Q119" s="166" t="s">
        <v>693</v>
      </c>
      <c r="R119" s="166" t="s">
        <v>119</v>
      </c>
      <c r="S119" s="170">
        <v>45323</v>
      </c>
      <c r="T119" s="170">
        <v>45412</v>
      </c>
      <c r="U119" s="170" t="s">
        <v>512</v>
      </c>
      <c r="V119" s="26"/>
      <c r="W119" s="166"/>
      <c r="X119" s="191"/>
      <c r="Y119" s="166" t="s">
        <v>400</v>
      </c>
      <c r="Z119" s="166" t="s">
        <v>374</v>
      </c>
      <c r="AA119" s="166" t="s">
        <v>199</v>
      </c>
      <c r="AB119" s="166" t="s">
        <v>199</v>
      </c>
      <c r="AC119" s="166" t="s">
        <v>199</v>
      </c>
      <c r="AD119" s="166" t="s">
        <v>364</v>
      </c>
      <c r="AE119" s="166" t="s">
        <v>487</v>
      </c>
      <c r="AF119" s="166" t="s">
        <v>199</v>
      </c>
      <c r="AG119" s="166" t="s">
        <v>199</v>
      </c>
      <c r="AH119" s="166" t="s">
        <v>199</v>
      </c>
      <c r="AI119" s="166" t="s">
        <v>199</v>
      </c>
      <c r="AJ119" s="166" t="s">
        <v>402</v>
      </c>
      <c r="AK119" s="166" t="s">
        <v>694</v>
      </c>
      <c r="AL119" s="166" t="s">
        <v>654</v>
      </c>
    </row>
    <row r="120" spans="2:38" s="173" customFormat="1" ht="199.5" hidden="1" x14ac:dyDescent="0.2">
      <c r="B120" s="166" t="s">
        <v>516</v>
      </c>
      <c r="C120" s="167" t="s">
        <v>517</v>
      </c>
      <c r="D120" s="166" t="s">
        <v>673</v>
      </c>
      <c r="E120" s="166" t="s">
        <v>674</v>
      </c>
      <c r="F120" s="166" t="s">
        <v>675</v>
      </c>
      <c r="G120" s="166"/>
      <c r="H120" s="166" t="s">
        <v>281</v>
      </c>
      <c r="I120" s="166" t="s">
        <v>199</v>
      </c>
      <c r="J120" s="166" t="s">
        <v>199</v>
      </c>
      <c r="K120" s="166" t="s">
        <v>199</v>
      </c>
      <c r="L120" s="166" t="s">
        <v>199</v>
      </c>
      <c r="M120" s="166" t="s">
        <v>695</v>
      </c>
      <c r="N120" s="166" t="s">
        <v>695</v>
      </c>
      <c r="O120" s="169" t="s">
        <v>696</v>
      </c>
      <c r="P120" s="166" t="s">
        <v>697</v>
      </c>
      <c r="Q120" s="169" t="s">
        <v>692</v>
      </c>
      <c r="R120" s="166" t="s">
        <v>119</v>
      </c>
      <c r="S120" s="170">
        <v>45413</v>
      </c>
      <c r="T120" s="170">
        <v>45443</v>
      </c>
      <c r="U120" s="170" t="s">
        <v>512</v>
      </c>
      <c r="V120" s="26"/>
      <c r="W120" s="166"/>
      <c r="X120" s="191"/>
      <c r="Y120" s="166" t="s">
        <v>400</v>
      </c>
      <c r="Z120" s="166" t="s">
        <v>374</v>
      </c>
      <c r="AA120" s="166" t="s">
        <v>199</v>
      </c>
      <c r="AB120" s="166" t="s">
        <v>199</v>
      </c>
      <c r="AC120" s="166" t="s">
        <v>199</v>
      </c>
      <c r="AD120" s="166" t="s">
        <v>364</v>
      </c>
      <c r="AE120" s="166" t="s">
        <v>487</v>
      </c>
      <c r="AF120" s="166" t="s">
        <v>199</v>
      </c>
      <c r="AG120" s="166" t="s">
        <v>199</v>
      </c>
      <c r="AH120" s="166" t="s">
        <v>199</v>
      </c>
      <c r="AI120" s="166" t="s">
        <v>199</v>
      </c>
      <c r="AJ120" s="166" t="s">
        <v>402</v>
      </c>
      <c r="AK120" s="166" t="s">
        <v>694</v>
      </c>
      <c r="AL120" s="166" t="s">
        <v>654</v>
      </c>
    </row>
    <row r="121" spans="2:38" s="173" customFormat="1" ht="199.5" hidden="1" x14ac:dyDescent="0.2">
      <c r="B121" s="166" t="s">
        <v>516</v>
      </c>
      <c r="C121" s="167" t="s">
        <v>517</v>
      </c>
      <c r="D121" s="166" t="s">
        <v>673</v>
      </c>
      <c r="E121" s="166" t="s">
        <v>674</v>
      </c>
      <c r="F121" s="166" t="s">
        <v>675</v>
      </c>
      <c r="G121" s="166"/>
      <c r="H121" s="166" t="s">
        <v>281</v>
      </c>
      <c r="I121" s="166" t="s">
        <v>199</v>
      </c>
      <c r="J121" s="166" t="s">
        <v>199</v>
      </c>
      <c r="K121" s="166" t="s">
        <v>199</v>
      </c>
      <c r="L121" s="166" t="s">
        <v>199</v>
      </c>
      <c r="M121" s="166" t="s">
        <v>698</v>
      </c>
      <c r="N121" s="166" t="s">
        <v>698</v>
      </c>
      <c r="O121" s="169" t="s">
        <v>699</v>
      </c>
      <c r="P121" s="169" t="s">
        <v>692</v>
      </c>
      <c r="Q121" s="166" t="s">
        <v>700</v>
      </c>
      <c r="R121" s="166" t="s">
        <v>119</v>
      </c>
      <c r="S121" s="170">
        <v>45413</v>
      </c>
      <c r="T121" s="170">
        <v>45443</v>
      </c>
      <c r="U121" s="170" t="s">
        <v>512</v>
      </c>
      <c r="V121" s="26"/>
      <c r="W121" s="166"/>
      <c r="X121" s="191"/>
      <c r="Y121" s="166" t="s">
        <v>400</v>
      </c>
      <c r="Z121" s="166" t="s">
        <v>374</v>
      </c>
      <c r="AA121" s="166" t="s">
        <v>199</v>
      </c>
      <c r="AB121" s="166" t="s">
        <v>199</v>
      </c>
      <c r="AC121" s="166" t="s">
        <v>199</v>
      </c>
      <c r="AD121" s="166" t="s">
        <v>364</v>
      </c>
      <c r="AE121" s="166" t="s">
        <v>487</v>
      </c>
      <c r="AF121" s="166" t="s">
        <v>199</v>
      </c>
      <c r="AG121" s="166" t="s">
        <v>199</v>
      </c>
      <c r="AH121" s="166" t="s">
        <v>199</v>
      </c>
      <c r="AI121" s="166" t="s">
        <v>199</v>
      </c>
      <c r="AJ121" s="166" t="s">
        <v>402</v>
      </c>
      <c r="AK121" s="166" t="s">
        <v>694</v>
      </c>
      <c r="AL121" s="166" t="s">
        <v>654</v>
      </c>
    </row>
    <row r="122" spans="2:38" s="173" customFormat="1" ht="199.5" hidden="1" x14ac:dyDescent="0.2">
      <c r="B122" s="166" t="s">
        <v>516</v>
      </c>
      <c r="C122" s="167" t="s">
        <v>517</v>
      </c>
      <c r="D122" s="166" t="s">
        <v>673</v>
      </c>
      <c r="E122" s="166" t="s">
        <v>674</v>
      </c>
      <c r="F122" s="166" t="s">
        <v>675</v>
      </c>
      <c r="G122" s="166"/>
      <c r="H122" s="166" t="s">
        <v>281</v>
      </c>
      <c r="I122" s="166" t="s">
        <v>199</v>
      </c>
      <c r="J122" s="166" t="s">
        <v>199</v>
      </c>
      <c r="K122" s="166" t="s">
        <v>199</v>
      </c>
      <c r="L122" s="166" t="s">
        <v>199</v>
      </c>
      <c r="M122" s="166" t="s">
        <v>701</v>
      </c>
      <c r="N122" s="166" t="s">
        <v>701</v>
      </c>
      <c r="O122" s="169" t="s">
        <v>702</v>
      </c>
      <c r="P122" s="166" t="s">
        <v>703</v>
      </c>
      <c r="Q122" s="166"/>
      <c r="R122" s="166" t="s">
        <v>99</v>
      </c>
      <c r="S122" s="170">
        <v>45444</v>
      </c>
      <c r="T122" s="170">
        <v>45504</v>
      </c>
      <c r="U122" s="170" t="s">
        <v>512</v>
      </c>
      <c r="V122" s="26"/>
      <c r="W122" s="166"/>
      <c r="X122" s="170"/>
      <c r="Y122" s="166" t="s">
        <v>400</v>
      </c>
      <c r="Z122" s="166" t="s">
        <v>374</v>
      </c>
      <c r="AA122" s="166" t="s">
        <v>199</v>
      </c>
      <c r="AB122" s="166" t="s">
        <v>199</v>
      </c>
      <c r="AC122" s="166" t="s">
        <v>199</v>
      </c>
      <c r="AD122" s="166" t="s">
        <v>364</v>
      </c>
      <c r="AE122" s="166" t="s">
        <v>487</v>
      </c>
      <c r="AF122" s="166" t="s">
        <v>199</v>
      </c>
      <c r="AG122" s="166" t="s">
        <v>199</v>
      </c>
      <c r="AH122" s="166" t="s">
        <v>199</v>
      </c>
      <c r="AI122" s="166" t="s">
        <v>199</v>
      </c>
      <c r="AJ122" s="166" t="s">
        <v>402</v>
      </c>
      <c r="AK122" s="166" t="s">
        <v>694</v>
      </c>
      <c r="AL122" s="166" t="s">
        <v>654</v>
      </c>
    </row>
    <row r="123" spans="2:38" s="173" customFormat="1" ht="128.25" hidden="1" x14ac:dyDescent="0.2">
      <c r="B123" s="166" t="s">
        <v>453</v>
      </c>
      <c r="C123" s="167" t="s">
        <v>454</v>
      </c>
      <c r="D123" s="166" t="s">
        <v>704</v>
      </c>
      <c r="E123" s="166" t="s">
        <v>705</v>
      </c>
      <c r="F123" s="166" t="s">
        <v>705</v>
      </c>
      <c r="G123" s="166"/>
      <c r="H123" s="166" t="s">
        <v>552</v>
      </c>
      <c r="I123" s="166" t="s">
        <v>199</v>
      </c>
      <c r="J123" s="166" t="s">
        <v>199</v>
      </c>
      <c r="K123" s="166" t="s">
        <v>199</v>
      </c>
      <c r="L123" s="166" t="s">
        <v>199</v>
      </c>
      <c r="M123" s="166" t="s">
        <v>706</v>
      </c>
      <c r="N123" s="166" t="s">
        <v>707</v>
      </c>
      <c r="O123" s="169" t="s">
        <v>708</v>
      </c>
      <c r="P123" s="166" t="s">
        <v>524</v>
      </c>
      <c r="Q123" s="166" t="s">
        <v>525</v>
      </c>
      <c r="R123" s="166" t="s">
        <v>0</v>
      </c>
      <c r="S123" s="170">
        <v>45292</v>
      </c>
      <c r="T123" s="194">
        <v>45473</v>
      </c>
      <c r="U123" s="170" t="s">
        <v>512</v>
      </c>
      <c r="V123" s="170"/>
      <c r="W123" s="166"/>
      <c r="X123" s="171">
        <v>0.1</v>
      </c>
      <c r="Y123" s="166" t="s">
        <v>526</v>
      </c>
      <c r="Z123" s="166" t="s">
        <v>374</v>
      </c>
      <c r="AA123" s="166" t="s">
        <v>199</v>
      </c>
      <c r="AB123" s="166" t="s">
        <v>199</v>
      </c>
      <c r="AC123" s="166" t="s">
        <v>199</v>
      </c>
      <c r="AD123" s="166" t="s">
        <v>364</v>
      </c>
      <c r="AE123" s="166" t="s">
        <v>199</v>
      </c>
      <c r="AF123" s="166" t="s">
        <v>199</v>
      </c>
      <c r="AG123" s="166" t="s">
        <v>199</v>
      </c>
      <c r="AH123" s="166" t="s">
        <v>199</v>
      </c>
      <c r="AI123" s="166" t="s">
        <v>199</v>
      </c>
      <c r="AJ123" s="166" t="s">
        <v>365</v>
      </c>
      <c r="AK123" s="166" t="s">
        <v>709</v>
      </c>
      <c r="AL123" s="166" t="s">
        <v>528</v>
      </c>
    </row>
    <row r="124" spans="2:38" s="173" customFormat="1" ht="128.25" hidden="1" x14ac:dyDescent="0.2">
      <c r="B124" s="166" t="s">
        <v>453</v>
      </c>
      <c r="C124" s="167" t="s">
        <v>454</v>
      </c>
      <c r="D124" s="166" t="s">
        <v>704</v>
      </c>
      <c r="E124" s="166" t="s">
        <v>705</v>
      </c>
      <c r="F124" s="166" t="s">
        <v>705</v>
      </c>
      <c r="G124" s="166"/>
      <c r="H124" s="166" t="s">
        <v>552</v>
      </c>
      <c r="I124" s="166" t="s">
        <v>199</v>
      </c>
      <c r="J124" s="166" t="s">
        <v>199</v>
      </c>
      <c r="K124" s="166" t="s">
        <v>199</v>
      </c>
      <c r="L124" s="166" t="s">
        <v>199</v>
      </c>
      <c r="M124" s="166" t="s">
        <v>710</v>
      </c>
      <c r="N124" s="166" t="s">
        <v>711</v>
      </c>
      <c r="O124" s="169" t="s">
        <v>708</v>
      </c>
      <c r="P124" s="166" t="s">
        <v>524</v>
      </c>
      <c r="Q124" s="166" t="s">
        <v>525</v>
      </c>
      <c r="R124" s="166" t="s">
        <v>0</v>
      </c>
      <c r="S124" s="170">
        <v>45474</v>
      </c>
      <c r="T124" s="194">
        <v>45641</v>
      </c>
      <c r="U124" s="170" t="s">
        <v>512</v>
      </c>
      <c r="V124" s="26"/>
      <c r="W124" s="166"/>
      <c r="X124" s="171">
        <v>0.1</v>
      </c>
      <c r="Y124" s="166" t="s">
        <v>526</v>
      </c>
      <c r="Z124" s="166" t="s">
        <v>374</v>
      </c>
      <c r="AA124" s="166" t="s">
        <v>199</v>
      </c>
      <c r="AB124" s="166" t="s">
        <v>199</v>
      </c>
      <c r="AC124" s="166" t="s">
        <v>199</v>
      </c>
      <c r="AD124" s="166" t="s">
        <v>364</v>
      </c>
      <c r="AE124" s="166" t="s">
        <v>199</v>
      </c>
      <c r="AF124" s="166" t="s">
        <v>199</v>
      </c>
      <c r="AG124" s="166" t="s">
        <v>199</v>
      </c>
      <c r="AH124" s="166" t="s">
        <v>199</v>
      </c>
      <c r="AI124" s="166" t="s">
        <v>199</v>
      </c>
      <c r="AJ124" s="166" t="s">
        <v>365</v>
      </c>
      <c r="AK124" s="166" t="s">
        <v>709</v>
      </c>
      <c r="AL124" s="166" t="s">
        <v>528</v>
      </c>
    </row>
    <row r="125" spans="2:38" s="173" customFormat="1" ht="128.25" hidden="1" x14ac:dyDescent="0.2">
      <c r="B125" s="166" t="s">
        <v>453</v>
      </c>
      <c r="C125" s="167" t="s">
        <v>454</v>
      </c>
      <c r="D125" s="166" t="s">
        <v>704</v>
      </c>
      <c r="E125" s="166" t="s">
        <v>705</v>
      </c>
      <c r="F125" s="166" t="s">
        <v>705</v>
      </c>
      <c r="G125" s="166"/>
      <c r="H125" s="166" t="s">
        <v>552</v>
      </c>
      <c r="I125" s="166" t="s">
        <v>199</v>
      </c>
      <c r="J125" s="166" t="s">
        <v>199</v>
      </c>
      <c r="K125" s="166" t="s">
        <v>199</v>
      </c>
      <c r="L125" s="166" t="s">
        <v>199</v>
      </c>
      <c r="M125" s="166" t="s">
        <v>712</v>
      </c>
      <c r="N125" s="169" t="s">
        <v>713</v>
      </c>
      <c r="O125" s="166" t="s">
        <v>714</v>
      </c>
      <c r="P125" s="166" t="s">
        <v>524</v>
      </c>
      <c r="Q125" s="166" t="s">
        <v>525</v>
      </c>
      <c r="R125" s="166" t="s">
        <v>0</v>
      </c>
      <c r="S125" s="170">
        <v>45292</v>
      </c>
      <c r="T125" s="194">
        <v>45473</v>
      </c>
      <c r="U125" s="170" t="s">
        <v>512</v>
      </c>
      <c r="V125" s="26"/>
      <c r="W125" s="166"/>
      <c r="X125" s="171">
        <v>0.1</v>
      </c>
      <c r="Y125" s="166" t="s">
        <v>526</v>
      </c>
      <c r="Z125" s="166" t="s">
        <v>374</v>
      </c>
      <c r="AA125" s="166" t="s">
        <v>199</v>
      </c>
      <c r="AB125" s="166" t="s">
        <v>199</v>
      </c>
      <c r="AC125" s="166" t="s">
        <v>199</v>
      </c>
      <c r="AD125" s="166" t="s">
        <v>364</v>
      </c>
      <c r="AE125" s="166" t="s">
        <v>199</v>
      </c>
      <c r="AF125" s="166" t="s">
        <v>199</v>
      </c>
      <c r="AG125" s="166" t="s">
        <v>199</v>
      </c>
      <c r="AH125" s="166" t="s">
        <v>199</v>
      </c>
      <c r="AI125" s="166" t="s">
        <v>199</v>
      </c>
      <c r="AJ125" s="166" t="s">
        <v>365</v>
      </c>
      <c r="AK125" s="166" t="s">
        <v>409</v>
      </c>
      <c r="AL125" s="166" t="s">
        <v>528</v>
      </c>
    </row>
    <row r="126" spans="2:38" s="173" customFormat="1" ht="128.25" hidden="1" x14ac:dyDescent="0.2">
      <c r="B126" s="166" t="s">
        <v>453</v>
      </c>
      <c r="C126" s="167" t="s">
        <v>454</v>
      </c>
      <c r="D126" s="166" t="s">
        <v>704</v>
      </c>
      <c r="E126" s="166" t="s">
        <v>705</v>
      </c>
      <c r="F126" s="166" t="s">
        <v>705</v>
      </c>
      <c r="G126" s="166"/>
      <c r="H126" s="166" t="s">
        <v>552</v>
      </c>
      <c r="I126" s="166" t="s">
        <v>199</v>
      </c>
      <c r="J126" s="166" t="s">
        <v>199</v>
      </c>
      <c r="K126" s="166" t="s">
        <v>199</v>
      </c>
      <c r="L126" s="166" t="s">
        <v>199</v>
      </c>
      <c r="M126" s="166" t="s">
        <v>715</v>
      </c>
      <c r="N126" s="169" t="s">
        <v>713</v>
      </c>
      <c r="O126" s="166" t="s">
        <v>714</v>
      </c>
      <c r="P126" s="166" t="s">
        <v>525</v>
      </c>
      <c r="Q126" s="166" t="s">
        <v>524</v>
      </c>
      <c r="R126" s="166" t="s">
        <v>0</v>
      </c>
      <c r="S126" s="170">
        <v>45474</v>
      </c>
      <c r="T126" s="194">
        <v>45641</v>
      </c>
      <c r="U126" s="170" t="s">
        <v>512</v>
      </c>
      <c r="V126" s="26"/>
      <c r="W126" s="166"/>
      <c r="X126" s="171">
        <v>0.3</v>
      </c>
      <c r="Y126" s="166" t="s">
        <v>526</v>
      </c>
      <c r="Z126" s="166" t="s">
        <v>374</v>
      </c>
      <c r="AA126" s="166" t="s">
        <v>199</v>
      </c>
      <c r="AB126" s="166" t="s">
        <v>199</v>
      </c>
      <c r="AC126" s="166" t="s">
        <v>199</v>
      </c>
      <c r="AD126" s="166" t="s">
        <v>364</v>
      </c>
      <c r="AE126" s="166" t="s">
        <v>199</v>
      </c>
      <c r="AF126" s="166" t="s">
        <v>199</v>
      </c>
      <c r="AG126" s="166" t="s">
        <v>199</v>
      </c>
      <c r="AH126" s="166" t="s">
        <v>199</v>
      </c>
      <c r="AI126" s="166" t="s">
        <v>199</v>
      </c>
      <c r="AJ126" s="166" t="s">
        <v>365</v>
      </c>
      <c r="AK126" s="166" t="s">
        <v>409</v>
      </c>
      <c r="AL126" s="166" t="s">
        <v>528</v>
      </c>
    </row>
    <row r="127" spans="2:38" s="173" customFormat="1" ht="128.25" hidden="1" x14ac:dyDescent="0.2">
      <c r="B127" s="166" t="s">
        <v>453</v>
      </c>
      <c r="C127" s="167" t="s">
        <v>454</v>
      </c>
      <c r="D127" s="166" t="s">
        <v>704</v>
      </c>
      <c r="E127" s="166" t="s">
        <v>705</v>
      </c>
      <c r="F127" s="166" t="s">
        <v>705</v>
      </c>
      <c r="G127" s="166"/>
      <c r="H127" s="166" t="s">
        <v>552</v>
      </c>
      <c r="I127" s="166" t="s">
        <v>199</v>
      </c>
      <c r="J127" s="166" t="s">
        <v>199</v>
      </c>
      <c r="K127" s="166" t="s">
        <v>199</v>
      </c>
      <c r="L127" s="166" t="s">
        <v>199</v>
      </c>
      <c r="M127" s="166" t="s">
        <v>716</v>
      </c>
      <c r="N127" s="166" t="s">
        <v>717</v>
      </c>
      <c r="O127" s="169" t="s">
        <v>718</v>
      </c>
      <c r="P127" s="166" t="s">
        <v>524</v>
      </c>
      <c r="Q127" s="166" t="s">
        <v>525</v>
      </c>
      <c r="R127" s="166" t="s">
        <v>0</v>
      </c>
      <c r="S127" s="170">
        <v>45474</v>
      </c>
      <c r="T127" s="170">
        <v>45641</v>
      </c>
      <c r="U127" s="170" t="s">
        <v>512</v>
      </c>
      <c r="V127" s="26"/>
      <c r="W127" s="166"/>
      <c r="X127" s="171">
        <v>0.2</v>
      </c>
      <c r="Y127" s="166" t="s">
        <v>526</v>
      </c>
      <c r="Z127" s="166" t="s">
        <v>374</v>
      </c>
      <c r="AA127" s="166" t="s">
        <v>199</v>
      </c>
      <c r="AB127" s="166" t="s">
        <v>199</v>
      </c>
      <c r="AC127" s="166" t="s">
        <v>199</v>
      </c>
      <c r="AD127" s="166" t="s">
        <v>364</v>
      </c>
      <c r="AE127" s="166" t="s">
        <v>199</v>
      </c>
      <c r="AF127" s="166" t="s">
        <v>199</v>
      </c>
      <c r="AG127" s="166" t="s">
        <v>199</v>
      </c>
      <c r="AH127" s="166" t="s">
        <v>199</v>
      </c>
      <c r="AI127" s="166" t="s">
        <v>199</v>
      </c>
      <c r="AJ127" s="166" t="s">
        <v>402</v>
      </c>
      <c r="AK127" s="166" t="s">
        <v>600</v>
      </c>
      <c r="AL127" s="166" t="s">
        <v>528</v>
      </c>
    </row>
    <row r="128" spans="2:38" s="173" customFormat="1" ht="128.25" hidden="1" x14ac:dyDescent="0.2">
      <c r="B128" s="166" t="s">
        <v>453</v>
      </c>
      <c r="C128" s="167" t="s">
        <v>454</v>
      </c>
      <c r="D128" s="166" t="s">
        <v>704</v>
      </c>
      <c r="E128" s="166" t="s">
        <v>705</v>
      </c>
      <c r="F128" s="166" t="s">
        <v>705</v>
      </c>
      <c r="G128" s="166"/>
      <c r="H128" s="166" t="s">
        <v>552</v>
      </c>
      <c r="I128" s="166" t="s">
        <v>199</v>
      </c>
      <c r="J128" s="166" t="s">
        <v>199</v>
      </c>
      <c r="K128" s="166" t="s">
        <v>199</v>
      </c>
      <c r="L128" s="166" t="s">
        <v>199</v>
      </c>
      <c r="M128" s="166" t="s">
        <v>719</v>
      </c>
      <c r="N128" s="166" t="s">
        <v>720</v>
      </c>
      <c r="O128" s="169" t="s">
        <v>721</v>
      </c>
      <c r="P128" s="166" t="s">
        <v>524</v>
      </c>
      <c r="Q128" s="166" t="s">
        <v>525</v>
      </c>
      <c r="R128" s="166" t="s">
        <v>0</v>
      </c>
      <c r="S128" s="170">
        <v>45505</v>
      </c>
      <c r="T128" s="170">
        <v>45595</v>
      </c>
      <c r="U128" s="170" t="s">
        <v>512</v>
      </c>
      <c r="V128" s="26"/>
      <c r="W128" s="166"/>
      <c r="X128" s="171">
        <v>0.1</v>
      </c>
      <c r="Y128" s="166" t="s">
        <v>526</v>
      </c>
      <c r="Z128" s="166" t="s">
        <v>374</v>
      </c>
      <c r="AA128" s="166" t="s">
        <v>199</v>
      </c>
      <c r="AB128" s="166" t="s">
        <v>199</v>
      </c>
      <c r="AC128" s="166" t="s">
        <v>199</v>
      </c>
      <c r="AD128" s="166" t="s">
        <v>364</v>
      </c>
      <c r="AE128" s="166" t="s">
        <v>487</v>
      </c>
      <c r="AF128" s="166" t="s">
        <v>199</v>
      </c>
      <c r="AG128" s="166" t="s">
        <v>199</v>
      </c>
      <c r="AH128" s="166" t="s">
        <v>199</v>
      </c>
      <c r="AI128" s="166" t="s">
        <v>199</v>
      </c>
      <c r="AJ128" s="166" t="s">
        <v>402</v>
      </c>
      <c r="AK128" s="166" t="s">
        <v>600</v>
      </c>
      <c r="AL128" s="166" t="s">
        <v>528</v>
      </c>
    </row>
    <row r="129" spans="2:38" s="173" customFormat="1" ht="128.25" hidden="1" x14ac:dyDescent="0.2">
      <c r="B129" s="166" t="s">
        <v>453</v>
      </c>
      <c r="C129" s="167" t="s">
        <v>454</v>
      </c>
      <c r="D129" s="166" t="s">
        <v>704</v>
      </c>
      <c r="E129" s="166" t="s">
        <v>705</v>
      </c>
      <c r="F129" s="166" t="s">
        <v>705</v>
      </c>
      <c r="G129" s="166"/>
      <c r="H129" s="166" t="s">
        <v>552</v>
      </c>
      <c r="I129" s="166" t="s">
        <v>199</v>
      </c>
      <c r="J129" s="166" t="s">
        <v>199</v>
      </c>
      <c r="K129" s="166" t="s">
        <v>199</v>
      </c>
      <c r="L129" s="166" t="s">
        <v>199</v>
      </c>
      <c r="M129" s="166" t="s">
        <v>722</v>
      </c>
      <c r="N129" s="166" t="s">
        <v>723</v>
      </c>
      <c r="O129" s="169" t="s">
        <v>724</v>
      </c>
      <c r="P129" s="166" t="s">
        <v>525</v>
      </c>
      <c r="Q129" s="166" t="s">
        <v>524</v>
      </c>
      <c r="R129" s="166" t="s">
        <v>0</v>
      </c>
      <c r="S129" s="170">
        <v>45292</v>
      </c>
      <c r="T129" s="170">
        <v>45473</v>
      </c>
      <c r="U129" s="170" t="s">
        <v>512</v>
      </c>
      <c r="V129" s="26"/>
      <c r="W129" s="166"/>
      <c r="X129" s="171">
        <v>0.1</v>
      </c>
      <c r="Y129" s="166" t="s">
        <v>526</v>
      </c>
      <c r="Z129" s="166" t="s">
        <v>374</v>
      </c>
      <c r="AA129" s="166" t="s">
        <v>199</v>
      </c>
      <c r="AB129" s="166" t="s">
        <v>199</v>
      </c>
      <c r="AC129" s="166" t="s">
        <v>199</v>
      </c>
      <c r="AD129" s="166" t="s">
        <v>364</v>
      </c>
      <c r="AE129" s="166" t="s">
        <v>513</v>
      </c>
      <c r="AF129" s="166" t="s">
        <v>199</v>
      </c>
      <c r="AG129" s="166" t="s">
        <v>199</v>
      </c>
      <c r="AH129" s="166" t="s">
        <v>199</v>
      </c>
      <c r="AI129" s="166" t="s">
        <v>199</v>
      </c>
      <c r="AJ129" s="166" t="s">
        <v>365</v>
      </c>
      <c r="AK129" s="166" t="s">
        <v>638</v>
      </c>
      <c r="AL129" s="166" t="s">
        <v>528</v>
      </c>
    </row>
    <row r="130" spans="2:38" s="173" customFormat="1" ht="128.25" hidden="1" x14ac:dyDescent="0.2">
      <c r="B130" s="166" t="s">
        <v>453</v>
      </c>
      <c r="C130" s="167" t="s">
        <v>454</v>
      </c>
      <c r="D130" s="166" t="s">
        <v>704</v>
      </c>
      <c r="E130" s="166" t="s">
        <v>705</v>
      </c>
      <c r="F130" s="166" t="s">
        <v>705</v>
      </c>
      <c r="G130" s="166"/>
      <c r="H130" s="166" t="s">
        <v>552</v>
      </c>
      <c r="I130" s="166" t="s">
        <v>199</v>
      </c>
      <c r="J130" s="166" t="s">
        <v>199</v>
      </c>
      <c r="K130" s="166" t="s">
        <v>199</v>
      </c>
      <c r="L130" s="166" t="s">
        <v>199</v>
      </c>
      <c r="M130" s="166" t="s">
        <v>725</v>
      </c>
      <c r="N130" s="166" t="s">
        <v>726</v>
      </c>
      <c r="O130" s="169" t="s">
        <v>727</v>
      </c>
      <c r="P130" s="166" t="s">
        <v>258</v>
      </c>
      <c r="Q130" s="166" t="s">
        <v>728</v>
      </c>
      <c r="R130" s="169" t="s">
        <v>72</v>
      </c>
      <c r="S130" s="170">
        <v>45292</v>
      </c>
      <c r="T130" s="170">
        <v>45641</v>
      </c>
      <c r="U130" s="179" t="s">
        <v>199</v>
      </c>
      <c r="V130" s="26"/>
      <c r="W130" s="166"/>
      <c r="X130" s="171">
        <v>1</v>
      </c>
      <c r="Y130" s="166" t="s">
        <v>374</v>
      </c>
      <c r="Z130" s="166" t="s">
        <v>199</v>
      </c>
      <c r="AA130" s="166" t="s">
        <v>199</v>
      </c>
      <c r="AB130" s="166" t="s">
        <v>199</v>
      </c>
      <c r="AC130" s="166" t="s">
        <v>199</v>
      </c>
      <c r="AD130" s="166" t="s">
        <v>209</v>
      </c>
      <c r="AE130" s="166" t="s">
        <v>199</v>
      </c>
      <c r="AF130" s="166" t="s">
        <v>199</v>
      </c>
      <c r="AG130" s="166" t="s">
        <v>199</v>
      </c>
      <c r="AH130" s="166" t="s">
        <v>199</v>
      </c>
      <c r="AI130" s="166" t="s">
        <v>199</v>
      </c>
      <c r="AJ130" s="166" t="s">
        <v>199</v>
      </c>
      <c r="AK130" s="166" t="s">
        <v>199</v>
      </c>
      <c r="AL130" s="169" t="s">
        <v>261</v>
      </c>
    </row>
    <row r="131" spans="2:38" s="173" customFormat="1" ht="128.25" hidden="1" x14ac:dyDescent="0.2">
      <c r="B131" s="185" t="s">
        <v>453</v>
      </c>
      <c r="C131" s="190" t="s">
        <v>454</v>
      </c>
      <c r="D131" s="184" t="s">
        <v>704</v>
      </c>
      <c r="E131" s="166" t="s">
        <v>705</v>
      </c>
      <c r="F131" s="184" t="s">
        <v>705</v>
      </c>
      <c r="G131" s="184"/>
      <c r="H131" s="184" t="s">
        <v>552</v>
      </c>
      <c r="I131" s="184" t="s">
        <v>199</v>
      </c>
      <c r="J131" s="166" t="s">
        <v>199</v>
      </c>
      <c r="K131" s="166" t="s">
        <v>199</v>
      </c>
      <c r="L131" s="166" t="s">
        <v>199</v>
      </c>
      <c r="M131" s="166" t="s">
        <v>729</v>
      </c>
      <c r="N131" s="166" t="s">
        <v>730</v>
      </c>
      <c r="O131" s="169" t="s">
        <v>731</v>
      </c>
      <c r="P131" s="166" t="s">
        <v>347</v>
      </c>
      <c r="Q131" s="184" t="s">
        <v>396</v>
      </c>
      <c r="R131" s="166" t="s">
        <v>84</v>
      </c>
      <c r="S131" s="170">
        <v>45324</v>
      </c>
      <c r="T131" s="170">
        <v>45626</v>
      </c>
      <c r="U131" s="170" t="s">
        <v>281</v>
      </c>
      <c r="V131" s="25" t="s">
        <v>206</v>
      </c>
      <c r="W131" s="169" t="s">
        <v>206</v>
      </c>
      <c r="X131" s="171">
        <v>1</v>
      </c>
      <c r="Y131" s="166" t="s">
        <v>400</v>
      </c>
      <c r="Z131" s="166" t="s">
        <v>401</v>
      </c>
      <c r="AA131" s="166" t="s">
        <v>374</v>
      </c>
      <c r="AB131" s="166" t="s">
        <v>199</v>
      </c>
      <c r="AC131" s="169" t="s">
        <v>199</v>
      </c>
      <c r="AD131" s="166" t="s">
        <v>364</v>
      </c>
      <c r="AE131" s="166" t="s">
        <v>199</v>
      </c>
      <c r="AF131" s="166" t="s">
        <v>199</v>
      </c>
      <c r="AG131" s="166" t="s">
        <v>199</v>
      </c>
      <c r="AH131" s="166" t="s">
        <v>199</v>
      </c>
      <c r="AI131" s="166" t="s">
        <v>199</v>
      </c>
      <c r="AJ131" s="166" t="s">
        <v>365</v>
      </c>
      <c r="AK131" s="166" t="s">
        <v>366</v>
      </c>
      <c r="AL131" s="166" t="s">
        <v>418</v>
      </c>
    </row>
    <row r="132" spans="2:38" s="173" customFormat="1" ht="128.25" hidden="1" x14ac:dyDescent="0.2">
      <c r="B132" s="166" t="s">
        <v>453</v>
      </c>
      <c r="C132" s="167" t="s">
        <v>454</v>
      </c>
      <c r="D132" s="166" t="s">
        <v>704</v>
      </c>
      <c r="E132" s="166" t="s">
        <v>705</v>
      </c>
      <c r="F132" s="166" t="s">
        <v>705</v>
      </c>
      <c r="G132" s="166"/>
      <c r="H132" s="166" t="s">
        <v>552</v>
      </c>
      <c r="I132" s="166" t="s">
        <v>199</v>
      </c>
      <c r="J132" s="166" t="s">
        <v>199</v>
      </c>
      <c r="K132" s="166" t="s">
        <v>199</v>
      </c>
      <c r="L132" s="166" t="s">
        <v>199</v>
      </c>
      <c r="M132" s="166" t="s">
        <v>732</v>
      </c>
      <c r="N132" s="166" t="s">
        <v>733</v>
      </c>
      <c r="O132" s="169" t="s">
        <v>734</v>
      </c>
      <c r="P132" s="166" t="s">
        <v>608</v>
      </c>
      <c r="Q132" s="166" t="s">
        <v>609</v>
      </c>
      <c r="R132" s="166" t="s">
        <v>0</v>
      </c>
      <c r="S132" s="179">
        <v>45292</v>
      </c>
      <c r="T132" s="179">
        <v>45641</v>
      </c>
      <c r="U132" s="179" t="s">
        <v>512</v>
      </c>
      <c r="V132" s="26"/>
      <c r="W132" s="166"/>
      <c r="X132" s="169">
        <v>60</v>
      </c>
      <c r="Y132" s="166" t="s">
        <v>476</v>
      </c>
      <c r="Z132" s="166" t="s">
        <v>374</v>
      </c>
      <c r="AA132" s="166" t="s">
        <v>199</v>
      </c>
      <c r="AB132" s="166" t="s">
        <v>199</v>
      </c>
      <c r="AC132" s="166" t="s">
        <v>199</v>
      </c>
      <c r="AD132" s="166" t="s">
        <v>620</v>
      </c>
      <c r="AE132" s="166" t="s">
        <v>513</v>
      </c>
      <c r="AF132" s="166" t="s">
        <v>487</v>
      </c>
      <c r="AG132" s="166" t="s">
        <v>199</v>
      </c>
      <c r="AH132" s="166" t="s">
        <v>199</v>
      </c>
      <c r="AI132" s="166" t="s">
        <v>199</v>
      </c>
      <c r="AJ132" s="166" t="s">
        <v>199</v>
      </c>
      <c r="AK132" s="166" t="s">
        <v>199</v>
      </c>
      <c r="AL132" s="166" t="s">
        <v>610</v>
      </c>
    </row>
    <row r="133" spans="2:38" s="173" customFormat="1" ht="128.25" hidden="1" x14ac:dyDescent="0.2">
      <c r="B133" s="166" t="s">
        <v>453</v>
      </c>
      <c r="C133" s="167" t="s">
        <v>454</v>
      </c>
      <c r="D133" s="166" t="s">
        <v>704</v>
      </c>
      <c r="E133" s="166" t="s">
        <v>705</v>
      </c>
      <c r="F133" s="166" t="s">
        <v>705</v>
      </c>
      <c r="G133" s="166"/>
      <c r="H133" s="166" t="s">
        <v>552</v>
      </c>
      <c r="I133" s="166" t="s">
        <v>199</v>
      </c>
      <c r="J133" s="166" t="s">
        <v>199</v>
      </c>
      <c r="K133" s="166" t="s">
        <v>199</v>
      </c>
      <c r="L133" s="166" t="s">
        <v>199</v>
      </c>
      <c r="M133" s="166" t="s">
        <v>735</v>
      </c>
      <c r="N133" s="166" t="s">
        <v>736</v>
      </c>
      <c r="O133" s="169" t="s">
        <v>737</v>
      </c>
      <c r="P133" s="166" t="s">
        <v>608</v>
      </c>
      <c r="Q133" s="166" t="s">
        <v>609</v>
      </c>
      <c r="R133" s="166" t="s">
        <v>0</v>
      </c>
      <c r="S133" s="179">
        <v>45292</v>
      </c>
      <c r="T133" s="179">
        <v>45641</v>
      </c>
      <c r="U133" s="179" t="s">
        <v>512</v>
      </c>
      <c r="V133" s="26"/>
      <c r="W133" s="166"/>
      <c r="X133" s="169">
        <v>40</v>
      </c>
      <c r="Y133" s="166" t="s">
        <v>476</v>
      </c>
      <c r="Z133" s="166" t="s">
        <v>374</v>
      </c>
      <c r="AA133" s="166" t="s">
        <v>199</v>
      </c>
      <c r="AB133" s="166" t="s">
        <v>199</v>
      </c>
      <c r="AC133" s="166" t="s">
        <v>199</v>
      </c>
      <c r="AD133" s="166" t="s">
        <v>620</v>
      </c>
      <c r="AE133" s="166" t="s">
        <v>513</v>
      </c>
      <c r="AF133" s="166" t="s">
        <v>487</v>
      </c>
      <c r="AG133" s="166" t="s">
        <v>199</v>
      </c>
      <c r="AH133" s="166" t="s">
        <v>199</v>
      </c>
      <c r="AI133" s="166" t="s">
        <v>199</v>
      </c>
      <c r="AJ133" s="166" t="s">
        <v>199</v>
      </c>
      <c r="AK133" s="166" t="s">
        <v>199</v>
      </c>
      <c r="AL133" s="166" t="s">
        <v>610</v>
      </c>
    </row>
    <row r="134" spans="2:38" s="173" customFormat="1" ht="128.25" hidden="1" x14ac:dyDescent="0.2">
      <c r="B134" s="166" t="s">
        <v>453</v>
      </c>
      <c r="C134" s="167" t="s">
        <v>454</v>
      </c>
      <c r="D134" s="166" t="s">
        <v>704</v>
      </c>
      <c r="E134" s="166" t="s">
        <v>705</v>
      </c>
      <c r="F134" s="166" t="s">
        <v>705</v>
      </c>
      <c r="G134" s="166"/>
      <c r="H134" s="166" t="s">
        <v>552</v>
      </c>
      <c r="I134" s="166" t="s">
        <v>199</v>
      </c>
      <c r="J134" s="166" t="s">
        <v>199</v>
      </c>
      <c r="K134" s="166" t="s">
        <v>199</v>
      </c>
      <c r="L134" s="166" t="s">
        <v>199</v>
      </c>
      <c r="M134" s="192" t="s">
        <v>738</v>
      </c>
      <c r="N134" s="166" t="s">
        <v>739</v>
      </c>
      <c r="O134" s="169" t="s">
        <v>740</v>
      </c>
      <c r="P134" s="166" t="s">
        <v>661</v>
      </c>
      <c r="Q134" s="166" t="s">
        <v>662</v>
      </c>
      <c r="R134" s="166" t="s">
        <v>0</v>
      </c>
      <c r="S134" s="170">
        <v>45292</v>
      </c>
      <c r="T134" s="170">
        <v>45473</v>
      </c>
      <c r="U134" s="170" t="s">
        <v>0</v>
      </c>
      <c r="V134" s="26"/>
      <c r="W134" s="166"/>
      <c r="X134" s="166">
        <v>40</v>
      </c>
      <c r="Y134" s="166" t="s">
        <v>449</v>
      </c>
      <c r="Z134" s="166" t="s">
        <v>208</v>
      </c>
      <c r="AA134" s="166" t="s">
        <v>374</v>
      </c>
      <c r="AB134" s="166" t="s">
        <v>199</v>
      </c>
      <c r="AC134" s="166" t="s">
        <v>199</v>
      </c>
      <c r="AD134" s="166" t="s">
        <v>209</v>
      </c>
      <c r="AE134" s="166" t="s">
        <v>199</v>
      </c>
      <c r="AF134" s="166" t="s">
        <v>199</v>
      </c>
      <c r="AG134" s="166" t="s">
        <v>199</v>
      </c>
      <c r="AH134" s="166" t="s">
        <v>199</v>
      </c>
      <c r="AI134" s="166" t="s">
        <v>199</v>
      </c>
      <c r="AJ134" s="166" t="s">
        <v>199</v>
      </c>
      <c r="AK134" s="166" t="s">
        <v>199</v>
      </c>
      <c r="AL134" s="166" t="s">
        <v>663</v>
      </c>
    </row>
    <row r="135" spans="2:38" s="173" customFormat="1" ht="128.25" hidden="1" x14ac:dyDescent="0.2">
      <c r="B135" s="166" t="s">
        <v>453</v>
      </c>
      <c r="C135" s="167" t="s">
        <v>454</v>
      </c>
      <c r="D135" s="166" t="s">
        <v>704</v>
      </c>
      <c r="E135" s="166" t="s">
        <v>705</v>
      </c>
      <c r="F135" s="166" t="s">
        <v>705</v>
      </c>
      <c r="G135" s="166"/>
      <c r="H135" s="166" t="s">
        <v>552</v>
      </c>
      <c r="I135" s="166" t="s">
        <v>199</v>
      </c>
      <c r="J135" s="166" t="s">
        <v>199</v>
      </c>
      <c r="K135" s="166" t="s">
        <v>199</v>
      </c>
      <c r="L135" s="166" t="s">
        <v>199</v>
      </c>
      <c r="M135" s="192" t="s">
        <v>742</v>
      </c>
      <c r="N135" s="166" t="s">
        <v>743</v>
      </c>
      <c r="O135" s="169" t="s">
        <v>744</v>
      </c>
      <c r="P135" s="166" t="s">
        <v>661</v>
      </c>
      <c r="Q135" s="166" t="s">
        <v>662</v>
      </c>
      <c r="R135" s="166" t="s">
        <v>0</v>
      </c>
      <c r="S135" s="170">
        <v>45505</v>
      </c>
      <c r="T135" s="170">
        <v>45641</v>
      </c>
      <c r="U135" s="170" t="s">
        <v>0</v>
      </c>
      <c r="V135" s="26"/>
      <c r="W135" s="166"/>
      <c r="X135" s="166">
        <v>10</v>
      </c>
      <c r="Y135" s="166" t="s">
        <v>449</v>
      </c>
      <c r="Z135" s="166" t="s">
        <v>208</v>
      </c>
      <c r="AA135" s="166" t="s">
        <v>374</v>
      </c>
      <c r="AB135" s="166" t="s">
        <v>199</v>
      </c>
      <c r="AC135" s="166" t="s">
        <v>199</v>
      </c>
      <c r="AD135" s="166" t="s">
        <v>487</v>
      </c>
      <c r="AE135" s="166" t="s">
        <v>199</v>
      </c>
      <c r="AF135" s="166" t="s">
        <v>199</v>
      </c>
      <c r="AG135" s="166" t="s">
        <v>199</v>
      </c>
      <c r="AH135" s="166" t="s">
        <v>199</v>
      </c>
      <c r="AI135" s="166" t="s">
        <v>199</v>
      </c>
      <c r="AJ135" s="166" t="s">
        <v>199</v>
      </c>
      <c r="AK135" s="166" t="s">
        <v>199</v>
      </c>
      <c r="AL135" s="166" t="s">
        <v>663</v>
      </c>
    </row>
    <row r="136" spans="2:38" s="173" customFormat="1" ht="128.25" hidden="1" x14ac:dyDescent="0.2">
      <c r="B136" s="166" t="s">
        <v>453</v>
      </c>
      <c r="C136" s="167" t="s">
        <v>454</v>
      </c>
      <c r="D136" s="166" t="s">
        <v>704</v>
      </c>
      <c r="E136" s="166" t="s">
        <v>705</v>
      </c>
      <c r="F136" s="166" t="s">
        <v>705</v>
      </c>
      <c r="G136" s="166"/>
      <c r="H136" s="166" t="s">
        <v>552</v>
      </c>
      <c r="I136" s="166" t="s">
        <v>199</v>
      </c>
      <c r="J136" s="166" t="s">
        <v>199</v>
      </c>
      <c r="K136" s="166" t="s">
        <v>199</v>
      </c>
      <c r="L136" s="166" t="s">
        <v>199</v>
      </c>
      <c r="M136" s="192" t="s">
        <v>746</v>
      </c>
      <c r="N136" s="166" t="s">
        <v>747</v>
      </c>
      <c r="O136" s="169" t="s">
        <v>748</v>
      </c>
      <c r="P136" s="166" t="s">
        <v>661</v>
      </c>
      <c r="Q136" s="166" t="s">
        <v>662</v>
      </c>
      <c r="R136" s="166" t="s">
        <v>0</v>
      </c>
      <c r="S136" s="170">
        <v>45292</v>
      </c>
      <c r="T136" s="170">
        <v>45473</v>
      </c>
      <c r="U136" s="170" t="s">
        <v>0</v>
      </c>
      <c r="V136" s="26"/>
      <c r="W136" s="166"/>
      <c r="X136" s="166">
        <v>30</v>
      </c>
      <c r="Y136" s="166" t="s">
        <v>449</v>
      </c>
      <c r="Z136" s="166" t="s">
        <v>208</v>
      </c>
      <c r="AA136" s="166" t="s">
        <v>374</v>
      </c>
      <c r="AB136" s="166" t="s">
        <v>199</v>
      </c>
      <c r="AC136" s="166" t="s">
        <v>199</v>
      </c>
      <c r="AD136" s="166" t="s">
        <v>487</v>
      </c>
      <c r="AE136" s="166" t="s">
        <v>199</v>
      </c>
      <c r="AF136" s="166" t="s">
        <v>199</v>
      </c>
      <c r="AG136" s="166" t="s">
        <v>199</v>
      </c>
      <c r="AH136" s="166" t="s">
        <v>199</v>
      </c>
      <c r="AI136" s="166" t="s">
        <v>199</v>
      </c>
      <c r="AJ136" s="166" t="s">
        <v>199</v>
      </c>
      <c r="AK136" s="166" t="s">
        <v>199</v>
      </c>
      <c r="AL136" s="166" t="s">
        <v>663</v>
      </c>
    </row>
    <row r="137" spans="2:38" s="173" customFormat="1" ht="128.25" hidden="1" x14ac:dyDescent="0.2">
      <c r="B137" s="166" t="s">
        <v>453</v>
      </c>
      <c r="C137" s="167" t="s">
        <v>454</v>
      </c>
      <c r="D137" s="166" t="s">
        <v>704</v>
      </c>
      <c r="E137" s="166" t="s">
        <v>705</v>
      </c>
      <c r="F137" s="166" t="s">
        <v>705</v>
      </c>
      <c r="G137" s="166"/>
      <c r="H137" s="166" t="s">
        <v>552</v>
      </c>
      <c r="I137" s="166" t="s">
        <v>199</v>
      </c>
      <c r="J137" s="166" t="s">
        <v>199</v>
      </c>
      <c r="K137" s="166" t="s">
        <v>199</v>
      </c>
      <c r="L137" s="166" t="s">
        <v>199</v>
      </c>
      <c r="M137" s="192" t="s">
        <v>749</v>
      </c>
      <c r="N137" s="166" t="s">
        <v>750</v>
      </c>
      <c r="O137" s="169" t="s">
        <v>751</v>
      </c>
      <c r="P137" s="166" t="s">
        <v>661</v>
      </c>
      <c r="Q137" s="166" t="s">
        <v>662</v>
      </c>
      <c r="R137" s="166" t="s">
        <v>0</v>
      </c>
      <c r="S137" s="170">
        <v>45474</v>
      </c>
      <c r="T137" s="170">
        <v>45641</v>
      </c>
      <c r="U137" s="170" t="s">
        <v>0</v>
      </c>
      <c r="V137" s="26"/>
      <c r="W137" s="166"/>
      <c r="X137" s="166">
        <v>10</v>
      </c>
      <c r="Y137" s="166" t="s">
        <v>449</v>
      </c>
      <c r="Z137" s="166" t="s">
        <v>208</v>
      </c>
      <c r="AA137" s="166" t="s">
        <v>374</v>
      </c>
      <c r="AB137" s="166" t="s">
        <v>199</v>
      </c>
      <c r="AC137" s="166" t="s">
        <v>199</v>
      </c>
      <c r="AD137" s="166" t="s">
        <v>487</v>
      </c>
      <c r="AE137" s="166" t="s">
        <v>199</v>
      </c>
      <c r="AF137" s="166" t="s">
        <v>199</v>
      </c>
      <c r="AG137" s="166" t="s">
        <v>199</v>
      </c>
      <c r="AH137" s="166" t="s">
        <v>199</v>
      </c>
      <c r="AI137" s="166" t="s">
        <v>199</v>
      </c>
      <c r="AJ137" s="166" t="s">
        <v>199</v>
      </c>
      <c r="AK137" s="166" t="s">
        <v>199</v>
      </c>
      <c r="AL137" s="166" t="s">
        <v>663</v>
      </c>
    </row>
    <row r="138" spans="2:38" s="173" customFormat="1" ht="128.25" hidden="1" x14ac:dyDescent="0.2">
      <c r="B138" s="166" t="s">
        <v>453</v>
      </c>
      <c r="C138" s="167" t="s">
        <v>454</v>
      </c>
      <c r="D138" s="166" t="s">
        <v>704</v>
      </c>
      <c r="E138" s="166" t="s">
        <v>705</v>
      </c>
      <c r="F138" s="166" t="s">
        <v>705</v>
      </c>
      <c r="G138" s="166"/>
      <c r="H138" s="166" t="s">
        <v>753</v>
      </c>
      <c r="I138" s="166" t="s">
        <v>199</v>
      </c>
      <c r="J138" s="166" t="s">
        <v>199</v>
      </c>
      <c r="K138" s="166" t="s">
        <v>199</v>
      </c>
      <c r="L138" s="166" t="s">
        <v>199</v>
      </c>
      <c r="M138" s="192" t="s">
        <v>754</v>
      </c>
      <c r="N138" s="192" t="s">
        <v>755</v>
      </c>
      <c r="O138" s="169" t="s">
        <v>756</v>
      </c>
      <c r="P138" s="166" t="s">
        <v>661</v>
      </c>
      <c r="Q138" s="166" t="s">
        <v>662</v>
      </c>
      <c r="R138" s="166" t="s">
        <v>0</v>
      </c>
      <c r="S138" s="170">
        <v>45473</v>
      </c>
      <c r="T138" s="170">
        <v>45641</v>
      </c>
      <c r="U138" s="170" t="s">
        <v>512</v>
      </c>
      <c r="V138" s="26"/>
      <c r="W138" s="166"/>
      <c r="X138" s="166">
        <v>50</v>
      </c>
      <c r="Y138" s="166" t="s">
        <v>449</v>
      </c>
      <c r="Z138" s="166" t="s">
        <v>208</v>
      </c>
      <c r="AA138" s="166" t="s">
        <v>354</v>
      </c>
      <c r="AB138" s="166" t="s">
        <v>374</v>
      </c>
      <c r="AC138" s="166" t="s">
        <v>199</v>
      </c>
      <c r="AD138" s="166" t="s">
        <v>487</v>
      </c>
      <c r="AE138" s="166" t="s">
        <v>199</v>
      </c>
      <c r="AF138" s="166" t="s">
        <v>199</v>
      </c>
      <c r="AG138" s="166" t="s">
        <v>199</v>
      </c>
      <c r="AH138" s="166" t="s">
        <v>199</v>
      </c>
      <c r="AI138" s="166" t="s">
        <v>199</v>
      </c>
      <c r="AJ138" s="166" t="s">
        <v>199</v>
      </c>
      <c r="AK138" s="166" t="s">
        <v>199</v>
      </c>
      <c r="AL138" s="166" t="s">
        <v>663</v>
      </c>
    </row>
    <row r="139" spans="2:38" s="173" customFormat="1" ht="128.25" hidden="1" x14ac:dyDescent="0.2">
      <c r="B139" s="166" t="s">
        <v>453</v>
      </c>
      <c r="C139" s="167" t="s">
        <v>454</v>
      </c>
      <c r="D139" s="166" t="s">
        <v>704</v>
      </c>
      <c r="E139" s="166" t="s">
        <v>705</v>
      </c>
      <c r="F139" s="166" t="s">
        <v>705</v>
      </c>
      <c r="G139" s="166"/>
      <c r="H139" s="166" t="s">
        <v>753</v>
      </c>
      <c r="I139" s="166" t="s">
        <v>199</v>
      </c>
      <c r="J139" s="166" t="s">
        <v>199</v>
      </c>
      <c r="K139" s="166" t="s">
        <v>199</v>
      </c>
      <c r="L139" s="166" t="s">
        <v>199</v>
      </c>
      <c r="M139" s="192" t="s">
        <v>757</v>
      </c>
      <c r="N139" s="192" t="s">
        <v>758</v>
      </c>
      <c r="O139" s="169" t="s">
        <v>759</v>
      </c>
      <c r="P139" s="166" t="s">
        <v>661</v>
      </c>
      <c r="Q139" s="166" t="s">
        <v>662</v>
      </c>
      <c r="R139" s="166" t="s">
        <v>0</v>
      </c>
      <c r="S139" s="170">
        <v>45292</v>
      </c>
      <c r="T139" s="170">
        <v>45641</v>
      </c>
      <c r="U139" s="170" t="s">
        <v>512</v>
      </c>
      <c r="V139" s="26"/>
      <c r="W139" s="166"/>
      <c r="X139" s="166">
        <v>50</v>
      </c>
      <c r="Y139" s="166" t="s">
        <v>449</v>
      </c>
      <c r="Z139" s="166" t="s">
        <v>208</v>
      </c>
      <c r="AA139" s="166" t="s">
        <v>374</v>
      </c>
      <c r="AB139" s="166" t="s">
        <v>476</v>
      </c>
      <c r="AC139" s="166" t="s">
        <v>199</v>
      </c>
      <c r="AD139" s="166" t="s">
        <v>513</v>
      </c>
      <c r="AE139" s="166" t="s">
        <v>199</v>
      </c>
      <c r="AF139" s="166" t="s">
        <v>199</v>
      </c>
      <c r="AG139" s="166" t="s">
        <v>199</v>
      </c>
      <c r="AH139" s="166" t="s">
        <v>199</v>
      </c>
      <c r="AI139" s="166" t="s">
        <v>199</v>
      </c>
      <c r="AJ139" s="166" t="s">
        <v>199</v>
      </c>
      <c r="AK139" s="166" t="s">
        <v>199</v>
      </c>
      <c r="AL139" s="166" t="s">
        <v>663</v>
      </c>
    </row>
    <row r="140" spans="2:38" s="173" customFormat="1" ht="128.25" hidden="1" x14ac:dyDescent="0.2">
      <c r="B140" s="166" t="s">
        <v>453</v>
      </c>
      <c r="C140" s="167" t="s">
        <v>454</v>
      </c>
      <c r="D140" s="166" t="s">
        <v>704</v>
      </c>
      <c r="E140" s="166" t="s">
        <v>705</v>
      </c>
      <c r="F140" s="166" t="s">
        <v>705</v>
      </c>
      <c r="G140" s="166"/>
      <c r="H140" s="166" t="s">
        <v>552</v>
      </c>
      <c r="I140" s="166" t="s">
        <v>199</v>
      </c>
      <c r="J140" s="166" t="s">
        <v>199</v>
      </c>
      <c r="K140" s="166" t="s">
        <v>199</v>
      </c>
      <c r="L140" s="166" t="s">
        <v>199</v>
      </c>
      <c r="M140" s="166" t="s">
        <v>760</v>
      </c>
      <c r="N140" s="166" t="s">
        <v>761</v>
      </c>
      <c r="O140" s="169" t="s">
        <v>762</v>
      </c>
      <c r="P140" s="195" t="s">
        <v>763</v>
      </c>
      <c r="Q140" s="195" t="s">
        <v>764</v>
      </c>
      <c r="R140" s="166" t="s">
        <v>199</v>
      </c>
      <c r="S140" s="170">
        <v>45292</v>
      </c>
      <c r="T140" s="170">
        <v>45473</v>
      </c>
      <c r="U140" s="170" t="s">
        <v>512</v>
      </c>
      <c r="V140" s="26"/>
      <c r="W140" s="166"/>
      <c r="X140" s="171">
        <v>0.5</v>
      </c>
      <c r="Y140" s="166" t="s">
        <v>208</v>
      </c>
      <c r="Z140" s="166" t="s">
        <v>374</v>
      </c>
      <c r="AA140" s="166" t="s">
        <v>400</v>
      </c>
      <c r="AB140" s="166" t="s">
        <v>199</v>
      </c>
      <c r="AC140" s="166" t="s">
        <v>199</v>
      </c>
      <c r="AD140" s="166" t="s">
        <v>364</v>
      </c>
      <c r="AE140" s="166" t="s">
        <v>513</v>
      </c>
      <c r="AF140" s="166" t="s">
        <v>199</v>
      </c>
      <c r="AG140" s="166" t="s">
        <v>199</v>
      </c>
      <c r="AH140" s="166" t="s">
        <v>199</v>
      </c>
      <c r="AI140" s="166" t="s">
        <v>199</v>
      </c>
      <c r="AJ140" s="166" t="s">
        <v>765</v>
      </c>
      <c r="AK140" s="166" t="s">
        <v>409</v>
      </c>
      <c r="AL140" s="166" t="s">
        <v>766</v>
      </c>
    </row>
    <row r="141" spans="2:38" s="173" customFormat="1" ht="128.25" hidden="1" x14ac:dyDescent="0.2">
      <c r="B141" s="166" t="s">
        <v>453</v>
      </c>
      <c r="C141" s="167" t="s">
        <v>454</v>
      </c>
      <c r="D141" s="166" t="s">
        <v>704</v>
      </c>
      <c r="E141" s="166" t="s">
        <v>705</v>
      </c>
      <c r="F141" s="166" t="s">
        <v>705</v>
      </c>
      <c r="G141" s="166"/>
      <c r="H141" s="166" t="s">
        <v>552</v>
      </c>
      <c r="I141" s="166" t="s">
        <v>199</v>
      </c>
      <c r="J141" s="166" t="s">
        <v>199</v>
      </c>
      <c r="K141" s="166" t="s">
        <v>199</v>
      </c>
      <c r="L141" s="166" t="s">
        <v>199</v>
      </c>
      <c r="M141" s="166" t="s">
        <v>767</v>
      </c>
      <c r="N141" s="166" t="s">
        <v>768</v>
      </c>
      <c r="O141" s="169" t="s">
        <v>762</v>
      </c>
      <c r="P141" s="195" t="s">
        <v>763</v>
      </c>
      <c r="Q141" s="195" t="s">
        <v>764</v>
      </c>
      <c r="R141" s="166" t="s">
        <v>199</v>
      </c>
      <c r="S141" s="170">
        <v>45474</v>
      </c>
      <c r="T141" s="170">
        <v>45657</v>
      </c>
      <c r="U141" s="170" t="s">
        <v>512</v>
      </c>
      <c r="V141" s="26"/>
      <c r="W141" s="166"/>
      <c r="X141" s="171">
        <v>0.5</v>
      </c>
      <c r="Y141" s="166" t="s">
        <v>208</v>
      </c>
      <c r="Z141" s="166" t="s">
        <v>374</v>
      </c>
      <c r="AA141" s="166" t="s">
        <v>400</v>
      </c>
      <c r="AB141" s="166" t="s">
        <v>199</v>
      </c>
      <c r="AC141" s="166" t="s">
        <v>199</v>
      </c>
      <c r="AD141" s="166" t="s">
        <v>364</v>
      </c>
      <c r="AE141" s="166" t="s">
        <v>513</v>
      </c>
      <c r="AF141" s="166" t="s">
        <v>199</v>
      </c>
      <c r="AG141" s="166" t="s">
        <v>199</v>
      </c>
      <c r="AH141" s="166" t="s">
        <v>199</v>
      </c>
      <c r="AI141" s="166" t="s">
        <v>199</v>
      </c>
      <c r="AJ141" s="166" t="s">
        <v>765</v>
      </c>
      <c r="AK141" s="166" t="s">
        <v>409</v>
      </c>
      <c r="AL141" s="166" t="s">
        <v>766</v>
      </c>
    </row>
    <row r="142" spans="2:38" s="173" customFormat="1" ht="128.25" x14ac:dyDescent="0.2">
      <c r="B142" s="166" t="s">
        <v>453</v>
      </c>
      <c r="C142" s="167" t="s">
        <v>454</v>
      </c>
      <c r="D142" s="166" t="s">
        <v>704</v>
      </c>
      <c r="E142" s="166" t="s">
        <v>705</v>
      </c>
      <c r="F142" s="166" t="s">
        <v>705</v>
      </c>
      <c r="G142" s="166"/>
      <c r="H142" s="166" t="s">
        <v>552</v>
      </c>
      <c r="I142" s="166" t="s">
        <v>199</v>
      </c>
      <c r="J142" s="166" t="s">
        <v>199</v>
      </c>
      <c r="K142" s="166" t="s">
        <v>199</v>
      </c>
      <c r="L142" s="166" t="s">
        <v>199</v>
      </c>
      <c r="M142" s="166" t="s">
        <v>769</v>
      </c>
      <c r="N142" s="166" t="s">
        <v>770</v>
      </c>
      <c r="O142" s="169" t="s">
        <v>771</v>
      </c>
      <c r="P142" s="166" t="s">
        <v>772</v>
      </c>
      <c r="Q142" s="166" t="s">
        <v>773</v>
      </c>
      <c r="R142" s="166" t="s">
        <v>0</v>
      </c>
      <c r="S142" s="170">
        <v>45292</v>
      </c>
      <c r="T142" s="170">
        <v>45412</v>
      </c>
      <c r="U142" s="170" t="s">
        <v>0</v>
      </c>
      <c r="V142" s="26"/>
      <c r="W142" s="166">
        <v>98</v>
      </c>
      <c r="X142" s="166">
        <v>30</v>
      </c>
      <c r="Y142" s="166" t="s">
        <v>247</v>
      </c>
      <c r="Z142" s="166" t="s">
        <v>245</v>
      </c>
      <c r="AA142" s="166" t="s">
        <v>374</v>
      </c>
      <c r="AB142" s="166" t="s">
        <v>199</v>
      </c>
      <c r="AC142" s="166" t="s">
        <v>199</v>
      </c>
      <c r="AD142" s="166" t="s">
        <v>209</v>
      </c>
      <c r="AE142" s="166" t="s">
        <v>199</v>
      </c>
      <c r="AF142" s="166" t="s">
        <v>199</v>
      </c>
      <c r="AG142" s="166" t="s">
        <v>199</v>
      </c>
      <c r="AH142" s="166" t="s">
        <v>199</v>
      </c>
      <c r="AI142" s="166" t="s">
        <v>199</v>
      </c>
      <c r="AJ142" s="166" t="s">
        <v>199</v>
      </c>
      <c r="AK142" s="166" t="s">
        <v>199</v>
      </c>
      <c r="AL142" s="166" t="s">
        <v>774</v>
      </c>
    </row>
    <row r="143" spans="2:38" s="173" customFormat="1" ht="128.25" x14ac:dyDescent="0.2">
      <c r="B143" s="166" t="s">
        <v>453</v>
      </c>
      <c r="C143" s="167" t="s">
        <v>454</v>
      </c>
      <c r="D143" s="166" t="s">
        <v>704</v>
      </c>
      <c r="E143" s="166" t="s">
        <v>705</v>
      </c>
      <c r="F143" s="166" t="s">
        <v>705</v>
      </c>
      <c r="G143" s="166"/>
      <c r="H143" s="166" t="s">
        <v>552</v>
      </c>
      <c r="I143" s="166" t="s">
        <v>199</v>
      </c>
      <c r="J143" s="166" t="s">
        <v>199</v>
      </c>
      <c r="K143" s="166" t="s">
        <v>199</v>
      </c>
      <c r="L143" s="166" t="s">
        <v>199</v>
      </c>
      <c r="M143" s="166" t="s">
        <v>775</v>
      </c>
      <c r="N143" s="166" t="s">
        <v>776</v>
      </c>
      <c r="O143" s="169" t="s">
        <v>777</v>
      </c>
      <c r="P143" s="166" t="s">
        <v>772</v>
      </c>
      <c r="Q143" s="166" t="s">
        <v>773</v>
      </c>
      <c r="R143" s="166" t="s">
        <v>0</v>
      </c>
      <c r="S143" s="170">
        <v>45292</v>
      </c>
      <c r="T143" s="170">
        <v>45503</v>
      </c>
      <c r="U143" s="170" t="s">
        <v>0</v>
      </c>
      <c r="V143" s="26"/>
      <c r="W143" s="166">
        <v>98</v>
      </c>
      <c r="X143" s="166">
        <v>30</v>
      </c>
      <c r="Y143" s="166" t="s">
        <v>247</v>
      </c>
      <c r="Z143" s="166" t="s">
        <v>245</v>
      </c>
      <c r="AA143" s="166" t="s">
        <v>374</v>
      </c>
      <c r="AB143" s="166" t="s">
        <v>199</v>
      </c>
      <c r="AC143" s="166" t="s">
        <v>199</v>
      </c>
      <c r="AD143" s="166" t="s">
        <v>209</v>
      </c>
      <c r="AE143" s="166" t="s">
        <v>199</v>
      </c>
      <c r="AF143" s="166" t="s">
        <v>199</v>
      </c>
      <c r="AG143" s="166" t="s">
        <v>199</v>
      </c>
      <c r="AH143" s="166" t="s">
        <v>199</v>
      </c>
      <c r="AI143" s="166" t="s">
        <v>199</v>
      </c>
      <c r="AJ143" s="166" t="s">
        <v>199</v>
      </c>
      <c r="AK143" s="166" t="s">
        <v>199</v>
      </c>
      <c r="AL143" s="166" t="s">
        <v>774</v>
      </c>
    </row>
    <row r="144" spans="2:38" s="173" customFormat="1" ht="128.25" x14ac:dyDescent="0.2">
      <c r="B144" s="166" t="s">
        <v>453</v>
      </c>
      <c r="C144" s="167" t="s">
        <v>454</v>
      </c>
      <c r="D144" s="166" t="s">
        <v>704</v>
      </c>
      <c r="E144" s="166" t="s">
        <v>705</v>
      </c>
      <c r="F144" s="166" t="s">
        <v>705</v>
      </c>
      <c r="G144" s="166"/>
      <c r="H144" s="166" t="s">
        <v>552</v>
      </c>
      <c r="I144" s="166" t="s">
        <v>199</v>
      </c>
      <c r="J144" s="166" t="s">
        <v>199</v>
      </c>
      <c r="K144" s="166" t="s">
        <v>199</v>
      </c>
      <c r="L144" s="166" t="s">
        <v>199</v>
      </c>
      <c r="M144" s="166" t="s">
        <v>778</v>
      </c>
      <c r="N144" s="166" t="s">
        <v>779</v>
      </c>
      <c r="O144" s="169" t="s">
        <v>780</v>
      </c>
      <c r="P144" s="166" t="s">
        <v>772</v>
      </c>
      <c r="Q144" s="166" t="s">
        <v>773</v>
      </c>
      <c r="R144" s="166" t="s">
        <v>0</v>
      </c>
      <c r="S144" s="170">
        <v>45292</v>
      </c>
      <c r="T144" s="170">
        <v>45641</v>
      </c>
      <c r="U144" s="170" t="s">
        <v>0</v>
      </c>
      <c r="V144" s="26"/>
      <c r="W144" s="166">
        <v>98</v>
      </c>
      <c r="X144" s="166">
        <v>40</v>
      </c>
      <c r="Y144" s="166" t="s">
        <v>247</v>
      </c>
      <c r="Z144" s="166" t="s">
        <v>245</v>
      </c>
      <c r="AA144" s="166" t="s">
        <v>374</v>
      </c>
      <c r="AB144" s="166" t="s">
        <v>199</v>
      </c>
      <c r="AC144" s="166" t="s">
        <v>199</v>
      </c>
      <c r="AD144" s="166" t="s">
        <v>209</v>
      </c>
      <c r="AE144" s="166" t="s">
        <v>199</v>
      </c>
      <c r="AF144" s="166" t="s">
        <v>199</v>
      </c>
      <c r="AG144" s="166" t="s">
        <v>199</v>
      </c>
      <c r="AH144" s="166" t="s">
        <v>199</v>
      </c>
      <c r="AI144" s="166" t="s">
        <v>199</v>
      </c>
      <c r="AJ144" s="166" t="s">
        <v>199</v>
      </c>
      <c r="AK144" s="166" t="s">
        <v>199</v>
      </c>
      <c r="AL144" s="166" t="s">
        <v>774</v>
      </c>
    </row>
    <row r="145" spans="2:38" s="173" customFormat="1" ht="128.25" hidden="1" x14ac:dyDescent="0.2">
      <c r="B145" s="166" t="s">
        <v>453</v>
      </c>
      <c r="C145" s="167" t="s">
        <v>454</v>
      </c>
      <c r="D145" s="166" t="s">
        <v>704</v>
      </c>
      <c r="E145" s="166" t="s">
        <v>705</v>
      </c>
      <c r="F145" s="166" t="s">
        <v>705</v>
      </c>
      <c r="G145" s="166"/>
      <c r="H145" s="166" t="s">
        <v>552</v>
      </c>
      <c r="I145" s="166" t="s">
        <v>199</v>
      </c>
      <c r="J145" s="166" t="s">
        <v>199</v>
      </c>
      <c r="K145" s="166" t="s">
        <v>199</v>
      </c>
      <c r="L145" s="166" t="s">
        <v>199</v>
      </c>
      <c r="M145" s="166" t="s">
        <v>781</v>
      </c>
      <c r="N145" s="166" t="s">
        <v>782</v>
      </c>
      <c r="O145" s="166" t="s">
        <v>783</v>
      </c>
      <c r="P145" s="166" t="s">
        <v>667</v>
      </c>
      <c r="Q145" s="166" t="s">
        <v>672</v>
      </c>
      <c r="R145" s="166" t="s">
        <v>99</v>
      </c>
      <c r="S145" s="170">
        <v>45292</v>
      </c>
      <c r="T145" s="170">
        <v>45641</v>
      </c>
      <c r="U145" s="170" t="s">
        <v>512</v>
      </c>
      <c r="V145" s="26"/>
      <c r="W145" s="166"/>
      <c r="X145" s="166">
        <v>50</v>
      </c>
      <c r="Y145" s="166" t="s">
        <v>374</v>
      </c>
      <c r="Z145" s="166" t="s">
        <v>199</v>
      </c>
      <c r="AA145" s="166" t="s">
        <v>199</v>
      </c>
      <c r="AB145" s="166" t="s">
        <v>199</v>
      </c>
      <c r="AC145" s="166" t="s">
        <v>199</v>
      </c>
      <c r="AD145" s="166" t="s">
        <v>513</v>
      </c>
      <c r="AE145" s="166" t="s">
        <v>487</v>
      </c>
      <c r="AF145" s="166" t="s">
        <v>199</v>
      </c>
      <c r="AG145" s="166" t="s">
        <v>199</v>
      </c>
      <c r="AH145" s="166" t="s">
        <v>199</v>
      </c>
      <c r="AI145" s="166" t="s">
        <v>199</v>
      </c>
      <c r="AJ145" s="166" t="s">
        <v>199</v>
      </c>
      <c r="AK145" s="166" t="s">
        <v>199</v>
      </c>
      <c r="AL145" s="166" t="s">
        <v>654</v>
      </c>
    </row>
    <row r="146" spans="2:38" s="173" customFormat="1" ht="156.75" hidden="1" x14ac:dyDescent="0.2">
      <c r="B146" s="166" t="s">
        <v>453</v>
      </c>
      <c r="C146" s="167" t="s">
        <v>454</v>
      </c>
      <c r="D146" s="166" t="s">
        <v>704</v>
      </c>
      <c r="E146" s="166" t="s">
        <v>705</v>
      </c>
      <c r="F146" s="166" t="s">
        <v>705</v>
      </c>
      <c r="G146" s="166"/>
      <c r="H146" s="166" t="s">
        <v>552</v>
      </c>
      <c r="I146" s="166" t="s">
        <v>199</v>
      </c>
      <c r="J146" s="166" t="s">
        <v>199</v>
      </c>
      <c r="K146" s="166" t="s">
        <v>199</v>
      </c>
      <c r="L146" s="166" t="s">
        <v>199</v>
      </c>
      <c r="M146" s="166" t="s">
        <v>784</v>
      </c>
      <c r="N146" s="166" t="s">
        <v>785</v>
      </c>
      <c r="O146" s="169" t="s">
        <v>786</v>
      </c>
      <c r="P146" s="166" t="s">
        <v>667</v>
      </c>
      <c r="Q146" s="166" t="s">
        <v>787</v>
      </c>
      <c r="R146" s="166" t="s">
        <v>99</v>
      </c>
      <c r="S146" s="170">
        <v>45292</v>
      </c>
      <c r="T146" s="170">
        <v>45641</v>
      </c>
      <c r="U146" s="170" t="s">
        <v>512</v>
      </c>
      <c r="V146" s="26"/>
      <c r="W146" s="166"/>
      <c r="X146" s="166">
        <v>30</v>
      </c>
      <c r="Y146" s="166" t="s">
        <v>374</v>
      </c>
      <c r="Z146" s="166" t="s">
        <v>199</v>
      </c>
      <c r="AA146" s="166" t="s">
        <v>199</v>
      </c>
      <c r="AB146" s="166" t="s">
        <v>199</v>
      </c>
      <c r="AC146" s="166" t="s">
        <v>199</v>
      </c>
      <c r="AD146" s="166" t="s">
        <v>487</v>
      </c>
      <c r="AE146" s="166" t="s">
        <v>199</v>
      </c>
      <c r="AF146" s="166" t="s">
        <v>199</v>
      </c>
      <c r="AG146" s="166" t="s">
        <v>199</v>
      </c>
      <c r="AH146" s="166" t="s">
        <v>199</v>
      </c>
      <c r="AI146" s="166" t="s">
        <v>199</v>
      </c>
      <c r="AJ146" s="166" t="s">
        <v>199</v>
      </c>
      <c r="AK146" s="166" t="s">
        <v>199</v>
      </c>
      <c r="AL146" s="166" t="s">
        <v>654</v>
      </c>
    </row>
    <row r="147" spans="2:38" s="173" customFormat="1" ht="128.25" hidden="1" x14ac:dyDescent="0.2">
      <c r="B147" s="166" t="s">
        <v>453</v>
      </c>
      <c r="C147" s="167" t="s">
        <v>454</v>
      </c>
      <c r="D147" s="166" t="s">
        <v>704</v>
      </c>
      <c r="E147" s="166" t="s">
        <v>705</v>
      </c>
      <c r="F147" s="166" t="s">
        <v>705</v>
      </c>
      <c r="G147" s="166"/>
      <c r="H147" s="166" t="s">
        <v>552</v>
      </c>
      <c r="I147" s="166" t="s">
        <v>199</v>
      </c>
      <c r="J147" s="166" t="s">
        <v>199</v>
      </c>
      <c r="K147" s="166" t="s">
        <v>199</v>
      </c>
      <c r="L147" s="166" t="s">
        <v>199</v>
      </c>
      <c r="M147" s="166" t="s">
        <v>788</v>
      </c>
      <c r="N147" s="166" t="s">
        <v>789</v>
      </c>
      <c r="O147" s="166" t="s">
        <v>790</v>
      </c>
      <c r="P147" s="166" t="s">
        <v>667</v>
      </c>
      <c r="Q147" s="166" t="s">
        <v>791</v>
      </c>
      <c r="R147" s="166" t="s">
        <v>99</v>
      </c>
      <c r="S147" s="170">
        <v>45292</v>
      </c>
      <c r="T147" s="170">
        <v>45641</v>
      </c>
      <c r="U147" s="170" t="s">
        <v>512</v>
      </c>
      <c r="V147" s="26"/>
      <c r="W147" s="166"/>
      <c r="X147" s="166">
        <v>20</v>
      </c>
      <c r="Y147" s="166" t="s">
        <v>374</v>
      </c>
      <c r="Z147" s="166" t="s">
        <v>199</v>
      </c>
      <c r="AA147" s="166" t="s">
        <v>199</v>
      </c>
      <c r="AB147" s="166" t="s">
        <v>199</v>
      </c>
      <c r="AC147" s="166" t="s">
        <v>199</v>
      </c>
      <c r="AD147" s="166" t="s">
        <v>487</v>
      </c>
      <c r="AE147" s="166" t="s">
        <v>199</v>
      </c>
      <c r="AF147" s="166" t="s">
        <v>199</v>
      </c>
      <c r="AG147" s="166" t="s">
        <v>199</v>
      </c>
      <c r="AH147" s="166" t="s">
        <v>199</v>
      </c>
      <c r="AI147" s="166" t="s">
        <v>199</v>
      </c>
      <c r="AJ147" s="166" t="s">
        <v>199</v>
      </c>
      <c r="AK147" s="166" t="s">
        <v>199</v>
      </c>
      <c r="AL147" s="166" t="s">
        <v>654</v>
      </c>
    </row>
    <row r="148" spans="2:38" s="173" customFormat="1" ht="128.25" hidden="1" x14ac:dyDescent="0.2">
      <c r="B148" s="166" t="s">
        <v>453</v>
      </c>
      <c r="C148" s="167" t="s">
        <v>454</v>
      </c>
      <c r="D148" s="166" t="s">
        <v>704</v>
      </c>
      <c r="E148" s="166" t="s">
        <v>705</v>
      </c>
      <c r="F148" s="166" t="s">
        <v>705</v>
      </c>
      <c r="G148" s="166"/>
      <c r="H148" s="166" t="s">
        <v>552</v>
      </c>
      <c r="I148" s="166" t="s">
        <v>199</v>
      </c>
      <c r="J148" s="166" t="s">
        <v>199</v>
      </c>
      <c r="K148" s="166" t="s">
        <v>199</v>
      </c>
      <c r="L148" s="166" t="s">
        <v>199</v>
      </c>
      <c r="M148" s="166" t="s">
        <v>792</v>
      </c>
      <c r="N148" s="166" t="s">
        <v>793</v>
      </c>
      <c r="O148" s="169" t="s">
        <v>794</v>
      </c>
      <c r="P148" s="169" t="s">
        <v>486</v>
      </c>
      <c r="Q148" s="166"/>
      <c r="R148" s="166" t="s">
        <v>99</v>
      </c>
      <c r="S148" s="170">
        <v>45323</v>
      </c>
      <c r="T148" s="170">
        <v>45412</v>
      </c>
      <c r="U148" s="170" t="s">
        <v>99</v>
      </c>
      <c r="V148" s="26"/>
      <c r="W148" s="166"/>
      <c r="X148" s="166"/>
      <c r="Y148" s="166" t="s">
        <v>207</v>
      </c>
      <c r="Z148" s="166" t="s">
        <v>208</v>
      </c>
      <c r="AA148" s="166" t="s">
        <v>374</v>
      </c>
      <c r="AB148" s="166" t="s">
        <v>400</v>
      </c>
      <c r="AC148" s="166" t="s">
        <v>199</v>
      </c>
      <c r="AD148" s="166" t="s">
        <v>364</v>
      </c>
      <c r="AE148" s="166" t="s">
        <v>487</v>
      </c>
      <c r="AF148" s="166" t="s">
        <v>199</v>
      </c>
      <c r="AG148" s="166" t="s">
        <v>199</v>
      </c>
      <c r="AH148" s="166" t="s">
        <v>199</v>
      </c>
      <c r="AI148" s="166" t="s">
        <v>199</v>
      </c>
      <c r="AJ148" s="166" t="s">
        <v>402</v>
      </c>
      <c r="AK148" s="166" t="s">
        <v>694</v>
      </c>
      <c r="AL148" s="166" t="s">
        <v>654</v>
      </c>
    </row>
    <row r="149" spans="2:38" s="173" customFormat="1" ht="128.25" hidden="1" x14ac:dyDescent="0.2">
      <c r="B149" s="166" t="s">
        <v>453</v>
      </c>
      <c r="C149" s="167" t="s">
        <v>454</v>
      </c>
      <c r="D149" s="166" t="s">
        <v>704</v>
      </c>
      <c r="E149" s="166" t="s">
        <v>705</v>
      </c>
      <c r="F149" s="166" t="s">
        <v>705</v>
      </c>
      <c r="G149" s="166"/>
      <c r="H149" s="166" t="s">
        <v>552</v>
      </c>
      <c r="I149" s="166" t="s">
        <v>199</v>
      </c>
      <c r="J149" s="166" t="s">
        <v>199</v>
      </c>
      <c r="K149" s="166" t="s">
        <v>199</v>
      </c>
      <c r="L149" s="166" t="s">
        <v>199</v>
      </c>
      <c r="M149" s="166" t="s">
        <v>795</v>
      </c>
      <c r="N149" s="166" t="s">
        <v>795</v>
      </c>
      <c r="O149" s="169" t="s">
        <v>796</v>
      </c>
      <c r="P149" s="58" t="s">
        <v>491</v>
      </c>
      <c r="Q149" s="166" t="s">
        <v>486</v>
      </c>
      <c r="R149" s="166" t="s">
        <v>99</v>
      </c>
      <c r="S149" s="170">
        <v>45413</v>
      </c>
      <c r="T149" s="170">
        <v>45443</v>
      </c>
      <c r="U149" s="170" t="s">
        <v>99</v>
      </c>
      <c r="V149" s="26"/>
      <c r="W149" s="166"/>
      <c r="X149" s="166"/>
      <c r="Y149" s="166" t="s">
        <v>207</v>
      </c>
      <c r="Z149" s="166" t="s">
        <v>208</v>
      </c>
      <c r="AA149" s="166" t="s">
        <v>374</v>
      </c>
      <c r="AB149" s="166" t="s">
        <v>400</v>
      </c>
      <c r="AC149" s="166" t="s">
        <v>199</v>
      </c>
      <c r="AD149" s="166" t="s">
        <v>364</v>
      </c>
      <c r="AE149" s="166" t="s">
        <v>487</v>
      </c>
      <c r="AF149" s="166" t="s">
        <v>199</v>
      </c>
      <c r="AG149" s="166" t="s">
        <v>199</v>
      </c>
      <c r="AH149" s="166" t="s">
        <v>199</v>
      </c>
      <c r="AI149" s="166" t="s">
        <v>199</v>
      </c>
      <c r="AJ149" s="166" t="s">
        <v>402</v>
      </c>
      <c r="AK149" s="166" t="s">
        <v>694</v>
      </c>
      <c r="AL149" s="166" t="s">
        <v>654</v>
      </c>
    </row>
    <row r="150" spans="2:38" s="173" customFormat="1" ht="128.25" hidden="1" x14ac:dyDescent="0.2">
      <c r="B150" s="166" t="s">
        <v>453</v>
      </c>
      <c r="C150" s="167" t="s">
        <v>454</v>
      </c>
      <c r="D150" s="166" t="s">
        <v>704</v>
      </c>
      <c r="E150" s="166" t="s">
        <v>705</v>
      </c>
      <c r="F150" s="166" t="s">
        <v>705</v>
      </c>
      <c r="G150" s="166"/>
      <c r="H150" s="166" t="s">
        <v>552</v>
      </c>
      <c r="I150" s="166" t="s">
        <v>199</v>
      </c>
      <c r="J150" s="166" t="s">
        <v>199</v>
      </c>
      <c r="K150" s="166" t="s">
        <v>199</v>
      </c>
      <c r="L150" s="166" t="s">
        <v>199</v>
      </c>
      <c r="M150" s="166" t="s">
        <v>797</v>
      </c>
      <c r="N150" s="166" t="s">
        <v>798</v>
      </c>
      <c r="O150" s="169" t="s">
        <v>485</v>
      </c>
      <c r="P150" s="166" t="s">
        <v>486</v>
      </c>
      <c r="Q150" s="166" t="s">
        <v>799</v>
      </c>
      <c r="R150" s="166" t="s">
        <v>99</v>
      </c>
      <c r="S150" s="170">
        <v>45352</v>
      </c>
      <c r="T150" s="170">
        <v>45397</v>
      </c>
      <c r="U150" s="170" t="s">
        <v>512</v>
      </c>
      <c r="V150" s="26"/>
      <c r="W150" s="166"/>
      <c r="X150" s="166"/>
      <c r="Y150" s="166" t="s">
        <v>207</v>
      </c>
      <c r="Z150" s="166" t="s">
        <v>208</v>
      </c>
      <c r="AA150" s="166" t="s">
        <v>374</v>
      </c>
      <c r="AB150" s="166" t="s">
        <v>199</v>
      </c>
      <c r="AC150" s="166" t="s">
        <v>199</v>
      </c>
      <c r="AD150" s="166" t="s">
        <v>487</v>
      </c>
      <c r="AE150" s="166" t="s">
        <v>199</v>
      </c>
      <c r="AF150" s="166" t="s">
        <v>199</v>
      </c>
      <c r="AG150" s="166" t="s">
        <v>199</v>
      </c>
      <c r="AH150" s="166" t="s">
        <v>199</v>
      </c>
      <c r="AI150" s="166" t="s">
        <v>199</v>
      </c>
      <c r="AJ150" s="166" t="s">
        <v>199</v>
      </c>
      <c r="AK150" s="166" t="s">
        <v>199</v>
      </c>
      <c r="AL150" s="166" t="s">
        <v>654</v>
      </c>
    </row>
    <row r="151" spans="2:38" s="173" customFormat="1" ht="128.25" hidden="1" x14ac:dyDescent="0.2">
      <c r="B151" s="166" t="s">
        <v>453</v>
      </c>
      <c r="C151" s="167" t="s">
        <v>454</v>
      </c>
      <c r="D151" s="166" t="s">
        <v>704</v>
      </c>
      <c r="E151" s="166" t="s">
        <v>705</v>
      </c>
      <c r="F151" s="166" t="s">
        <v>705</v>
      </c>
      <c r="G151" s="166"/>
      <c r="H151" s="166" t="s">
        <v>552</v>
      </c>
      <c r="I151" s="166" t="s">
        <v>199</v>
      </c>
      <c r="J151" s="166" t="s">
        <v>199</v>
      </c>
      <c r="K151" s="166" t="s">
        <v>199</v>
      </c>
      <c r="L151" s="166" t="s">
        <v>199</v>
      </c>
      <c r="M151" s="166" t="s">
        <v>800</v>
      </c>
      <c r="N151" s="166" t="s">
        <v>800</v>
      </c>
      <c r="O151" s="169" t="s">
        <v>490</v>
      </c>
      <c r="P151" s="166" t="s">
        <v>486</v>
      </c>
      <c r="Q151" s="166" t="s">
        <v>801</v>
      </c>
      <c r="R151" s="166" t="s">
        <v>99</v>
      </c>
      <c r="S151" s="170">
        <v>45398</v>
      </c>
      <c r="T151" s="170">
        <v>45077</v>
      </c>
      <c r="U151" s="170"/>
      <c r="V151" s="26"/>
      <c r="W151" s="166"/>
      <c r="X151" s="166"/>
      <c r="Y151" s="166" t="s">
        <v>207</v>
      </c>
      <c r="Z151" s="166" t="s">
        <v>208</v>
      </c>
      <c r="AA151" s="166" t="s">
        <v>374</v>
      </c>
      <c r="AB151" s="166" t="s">
        <v>199</v>
      </c>
      <c r="AC151" s="166" t="s">
        <v>199</v>
      </c>
      <c r="AD151" s="166" t="s">
        <v>487</v>
      </c>
      <c r="AE151" s="166" t="s">
        <v>199</v>
      </c>
      <c r="AF151" s="166" t="s">
        <v>199</v>
      </c>
      <c r="AG151" s="166" t="s">
        <v>199</v>
      </c>
      <c r="AH151" s="166" t="s">
        <v>199</v>
      </c>
      <c r="AI151" s="166" t="s">
        <v>199</v>
      </c>
      <c r="AJ151" s="166" t="s">
        <v>199</v>
      </c>
      <c r="AK151" s="166" t="s">
        <v>199</v>
      </c>
      <c r="AL151" s="166" t="s">
        <v>654</v>
      </c>
    </row>
    <row r="152" spans="2:38" s="173" customFormat="1" ht="128.25" hidden="1" x14ac:dyDescent="0.2">
      <c r="B152" s="166" t="s">
        <v>453</v>
      </c>
      <c r="C152" s="167" t="s">
        <v>454</v>
      </c>
      <c r="D152" s="166" t="s">
        <v>704</v>
      </c>
      <c r="E152" s="166" t="s">
        <v>705</v>
      </c>
      <c r="F152" s="166" t="s">
        <v>705</v>
      </c>
      <c r="G152" s="166"/>
      <c r="H152" s="166" t="s">
        <v>552</v>
      </c>
      <c r="I152" s="166" t="s">
        <v>199</v>
      </c>
      <c r="J152" s="166" t="s">
        <v>199</v>
      </c>
      <c r="K152" s="166" t="s">
        <v>199</v>
      </c>
      <c r="L152" s="166" t="s">
        <v>199</v>
      </c>
      <c r="M152" s="166" t="s">
        <v>802</v>
      </c>
      <c r="N152" s="166" t="s">
        <v>803</v>
      </c>
      <c r="O152" s="169" t="s">
        <v>804</v>
      </c>
      <c r="P152" s="166" t="s">
        <v>1517</v>
      </c>
      <c r="Q152" s="166" t="s">
        <v>806</v>
      </c>
      <c r="R152" s="166" t="s">
        <v>99</v>
      </c>
      <c r="S152" s="170">
        <v>45566</v>
      </c>
      <c r="T152" s="170">
        <v>45641</v>
      </c>
      <c r="U152" s="170" t="s">
        <v>512</v>
      </c>
      <c r="V152" s="26"/>
      <c r="W152" s="166"/>
      <c r="X152" s="166"/>
      <c r="Y152" s="166" t="s">
        <v>476</v>
      </c>
      <c r="Z152" s="166" t="s">
        <v>374</v>
      </c>
      <c r="AA152" s="166" t="s">
        <v>199</v>
      </c>
      <c r="AB152" s="166" t="s">
        <v>199</v>
      </c>
      <c r="AC152" s="166" t="s">
        <v>199</v>
      </c>
      <c r="AD152" s="166" t="s">
        <v>487</v>
      </c>
      <c r="AE152" s="166" t="s">
        <v>513</v>
      </c>
      <c r="AF152" s="166" t="s">
        <v>199</v>
      </c>
      <c r="AG152" s="166" t="s">
        <v>199</v>
      </c>
      <c r="AH152" s="166" t="s">
        <v>199</v>
      </c>
      <c r="AI152" s="166" t="s">
        <v>199</v>
      </c>
      <c r="AJ152" s="166" t="s">
        <v>199</v>
      </c>
      <c r="AK152" s="166" t="s">
        <v>199</v>
      </c>
      <c r="AL152" s="166" t="s">
        <v>610</v>
      </c>
    </row>
    <row r="153" spans="2:38" s="173" customFormat="1" ht="128.25" hidden="1" x14ac:dyDescent="0.2">
      <c r="B153" s="166" t="s">
        <v>453</v>
      </c>
      <c r="C153" s="167" t="s">
        <v>454</v>
      </c>
      <c r="D153" s="166" t="s">
        <v>704</v>
      </c>
      <c r="E153" s="166" t="s">
        <v>705</v>
      </c>
      <c r="F153" s="166" t="s">
        <v>705</v>
      </c>
      <c r="G153" s="166"/>
      <c r="H153" s="166" t="s">
        <v>552</v>
      </c>
      <c r="I153" s="166" t="s">
        <v>199</v>
      </c>
      <c r="J153" s="166" t="s">
        <v>199</v>
      </c>
      <c r="K153" s="166" t="s">
        <v>199</v>
      </c>
      <c r="L153" s="166" t="s">
        <v>199</v>
      </c>
      <c r="M153" s="166" t="s">
        <v>807</v>
      </c>
      <c r="N153" s="166" t="s">
        <v>807</v>
      </c>
      <c r="O153" s="169" t="s">
        <v>808</v>
      </c>
      <c r="P153" s="166" t="s">
        <v>608</v>
      </c>
      <c r="Q153" s="166" t="s">
        <v>609</v>
      </c>
      <c r="R153" s="166" t="s">
        <v>0</v>
      </c>
      <c r="S153" s="170">
        <v>45323</v>
      </c>
      <c r="T153" s="170">
        <v>45626</v>
      </c>
      <c r="U153" s="170" t="s">
        <v>512</v>
      </c>
      <c r="V153" s="26"/>
      <c r="W153" s="166"/>
      <c r="X153" s="166"/>
      <c r="Y153" s="166" t="s">
        <v>207</v>
      </c>
      <c r="Z153" s="166" t="s">
        <v>476</v>
      </c>
      <c r="AA153" s="166" t="s">
        <v>199</v>
      </c>
      <c r="AB153" s="166" t="s">
        <v>199</v>
      </c>
      <c r="AC153" s="166" t="s">
        <v>199</v>
      </c>
      <c r="AD153" s="166" t="s">
        <v>487</v>
      </c>
      <c r="AE153" s="166" t="s">
        <v>620</v>
      </c>
      <c r="AF153" s="166" t="s">
        <v>199</v>
      </c>
      <c r="AG153" s="166" t="s">
        <v>199</v>
      </c>
      <c r="AH153" s="166" t="s">
        <v>199</v>
      </c>
      <c r="AI153" s="166" t="s">
        <v>199</v>
      </c>
      <c r="AJ153" s="166" t="s">
        <v>199</v>
      </c>
      <c r="AK153" s="166" t="s">
        <v>199</v>
      </c>
      <c r="AL153" s="166" t="s">
        <v>610</v>
      </c>
    </row>
    <row r="154" spans="2:38" s="173" customFormat="1" ht="128.25" hidden="1" x14ac:dyDescent="0.2">
      <c r="B154" s="166" t="s">
        <v>453</v>
      </c>
      <c r="C154" s="167" t="s">
        <v>454</v>
      </c>
      <c r="D154" s="166" t="s">
        <v>704</v>
      </c>
      <c r="E154" s="166" t="s">
        <v>705</v>
      </c>
      <c r="F154" s="166" t="s">
        <v>705</v>
      </c>
      <c r="G154" s="166"/>
      <c r="H154" s="166" t="s">
        <v>552</v>
      </c>
      <c r="I154" s="166" t="s">
        <v>199</v>
      </c>
      <c r="J154" s="166" t="s">
        <v>199</v>
      </c>
      <c r="K154" s="166" t="s">
        <v>199</v>
      </c>
      <c r="L154" s="166" t="s">
        <v>199</v>
      </c>
      <c r="M154" s="166" t="s">
        <v>809</v>
      </c>
      <c r="N154" s="166" t="s">
        <v>810</v>
      </c>
      <c r="O154" s="169" t="s">
        <v>811</v>
      </c>
      <c r="P154" s="166" t="s">
        <v>703</v>
      </c>
      <c r="Q154" s="166" t="s">
        <v>812</v>
      </c>
      <c r="R154" s="166" t="s">
        <v>99</v>
      </c>
      <c r="S154" s="170">
        <v>45323</v>
      </c>
      <c r="T154" s="170">
        <v>45412</v>
      </c>
      <c r="U154" s="170" t="s">
        <v>512</v>
      </c>
      <c r="V154" s="26"/>
      <c r="W154" s="166"/>
      <c r="X154" s="166"/>
      <c r="Y154" s="166" t="s">
        <v>374</v>
      </c>
      <c r="Z154" s="166" t="s">
        <v>199</v>
      </c>
      <c r="AA154" s="166" t="s">
        <v>199</v>
      </c>
      <c r="AB154" s="166" t="s">
        <v>199</v>
      </c>
      <c r="AC154" s="166" t="s">
        <v>199</v>
      </c>
      <c r="AD154" s="166" t="s">
        <v>487</v>
      </c>
      <c r="AE154" s="166" t="s">
        <v>199</v>
      </c>
      <c r="AF154" s="166" t="s">
        <v>199</v>
      </c>
      <c r="AG154" s="166" t="s">
        <v>199</v>
      </c>
      <c r="AH154" s="166" t="s">
        <v>199</v>
      </c>
      <c r="AI154" s="166" t="s">
        <v>199</v>
      </c>
      <c r="AJ154" s="166" t="s">
        <v>199</v>
      </c>
      <c r="AK154" s="166" t="s">
        <v>199</v>
      </c>
      <c r="AL154" s="166" t="s">
        <v>654</v>
      </c>
    </row>
    <row r="155" spans="2:38" s="173" customFormat="1" ht="128.25" hidden="1" x14ac:dyDescent="0.2">
      <c r="B155" s="166" t="s">
        <v>453</v>
      </c>
      <c r="C155" s="167" t="s">
        <v>454</v>
      </c>
      <c r="D155" s="166" t="s">
        <v>704</v>
      </c>
      <c r="E155" s="166" t="s">
        <v>705</v>
      </c>
      <c r="F155" s="166" t="s">
        <v>705</v>
      </c>
      <c r="G155" s="166"/>
      <c r="H155" s="166" t="s">
        <v>552</v>
      </c>
      <c r="I155" s="166" t="s">
        <v>199</v>
      </c>
      <c r="J155" s="166" t="s">
        <v>199</v>
      </c>
      <c r="K155" s="166" t="s">
        <v>199</v>
      </c>
      <c r="L155" s="166" t="s">
        <v>199</v>
      </c>
      <c r="M155" s="166" t="s">
        <v>813</v>
      </c>
      <c r="N155" s="166" t="s">
        <v>813</v>
      </c>
      <c r="O155" s="169" t="s">
        <v>814</v>
      </c>
      <c r="P155" s="58" t="s">
        <v>491</v>
      </c>
      <c r="Q155" s="166" t="s">
        <v>703</v>
      </c>
      <c r="R155" s="166" t="s">
        <v>99</v>
      </c>
      <c r="S155" s="170">
        <v>45383</v>
      </c>
      <c r="T155" s="170">
        <v>45412</v>
      </c>
      <c r="U155" s="170" t="s">
        <v>512</v>
      </c>
      <c r="V155" s="26"/>
      <c r="W155" s="166"/>
      <c r="X155" s="166"/>
      <c r="Y155" s="166" t="s">
        <v>374</v>
      </c>
      <c r="Z155" s="166" t="s">
        <v>199</v>
      </c>
      <c r="AA155" s="166" t="s">
        <v>199</v>
      </c>
      <c r="AB155" s="166" t="s">
        <v>199</v>
      </c>
      <c r="AC155" s="166" t="s">
        <v>199</v>
      </c>
      <c r="AD155" s="166" t="s">
        <v>487</v>
      </c>
      <c r="AE155" s="166" t="s">
        <v>199</v>
      </c>
      <c r="AF155" s="166" t="s">
        <v>199</v>
      </c>
      <c r="AG155" s="166" t="s">
        <v>199</v>
      </c>
      <c r="AH155" s="166" t="s">
        <v>199</v>
      </c>
      <c r="AI155" s="166" t="s">
        <v>199</v>
      </c>
      <c r="AJ155" s="166" t="s">
        <v>199</v>
      </c>
      <c r="AK155" s="166" t="s">
        <v>199</v>
      </c>
      <c r="AL155" s="166" t="s">
        <v>654</v>
      </c>
    </row>
    <row r="156" spans="2:38" s="173" customFormat="1" ht="128.25" hidden="1" x14ac:dyDescent="0.2">
      <c r="B156" s="166" t="s">
        <v>453</v>
      </c>
      <c r="C156" s="167" t="s">
        <v>454</v>
      </c>
      <c r="D156" s="166" t="s">
        <v>704</v>
      </c>
      <c r="E156" s="166" t="s">
        <v>705</v>
      </c>
      <c r="F156" s="166" t="s">
        <v>705</v>
      </c>
      <c r="G156" s="166"/>
      <c r="H156" s="166" t="s">
        <v>552</v>
      </c>
      <c r="I156" s="166" t="s">
        <v>199</v>
      </c>
      <c r="J156" s="166" t="s">
        <v>199</v>
      </c>
      <c r="K156" s="166" t="s">
        <v>199</v>
      </c>
      <c r="L156" s="166" t="s">
        <v>199</v>
      </c>
      <c r="M156" s="166" t="s">
        <v>815</v>
      </c>
      <c r="N156" s="166" t="s">
        <v>815</v>
      </c>
      <c r="O156" s="169" t="s">
        <v>816</v>
      </c>
      <c r="P156" s="166" t="s">
        <v>703</v>
      </c>
      <c r="Q156" s="166"/>
      <c r="R156" s="166" t="s">
        <v>99</v>
      </c>
      <c r="S156" s="170">
        <v>45413</v>
      </c>
      <c r="T156" s="170">
        <v>45443</v>
      </c>
      <c r="U156" s="170" t="s">
        <v>281</v>
      </c>
      <c r="V156" s="26"/>
      <c r="W156" s="166"/>
      <c r="X156" s="166"/>
      <c r="Y156" s="166" t="s">
        <v>400</v>
      </c>
      <c r="Z156" s="166" t="s">
        <v>374</v>
      </c>
      <c r="AA156" s="166" t="s">
        <v>199</v>
      </c>
      <c r="AB156" s="166" t="s">
        <v>199</v>
      </c>
      <c r="AC156" s="166" t="s">
        <v>199</v>
      </c>
      <c r="AD156" s="166" t="s">
        <v>364</v>
      </c>
      <c r="AE156" s="166" t="s">
        <v>487</v>
      </c>
      <c r="AF156" s="166" t="s">
        <v>199</v>
      </c>
      <c r="AG156" s="166" t="s">
        <v>199</v>
      </c>
      <c r="AH156" s="166" t="s">
        <v>199</v>
      </c>
      <c r="AI156" s="166" t="s">
        <v>199</v>
      </c>
      <c r="AJ156" s="166" t="s">
        <v>402</v>
      </c>
      <c r="AK156" s="166" t="s">
        <v>694</v>
      </c>
      <c r="AL156" s="166" t="s">
        <v>654</v>
      </c>
    </row>
    <row r="157" spans="2:38" s="173" customFormat="1" ht="128.25" hidden="1" x14ac:dyDescent="0.2">
      <c r="B157" s="166" t="s">
        <v>453</v>
      </c>
      <c r="C157" s="167" t="s">
        <v>454</v>
      </c>
      <c r="D157" s="166" t="s">
        <v>704</v>
      </c>
      <c r="E157" s="166" t="s">
        <v>705</v>
      </c>
      <c r="F157" s="166" t="s">
        <v>705</v>
      </c>
      <c r="G157" s="166"/>
      <c r="H157" s="166" t="s">
        <v>552</v>
      </c>
      <c r="I157" s="166" t="s">
        <v>199</v>
      </c>
      <c r="J157" s="166" t="s">
        <v>199</v>
      </c>
      <c r="K157" s="166" t="s">
        <v>199</v>
      </c>
      <c r="L157" s="166" t="s">
        <v>199</v>
      </c>
      <c r="M157" s="166" t="s">
        <v>817</v>
      </c>
      <c r="N157" s="166" t="s">
        <v>818</v>
      </c>
      <c r="O157" s="169" t="s">
        <v>794</v>
      </c>
      <c r="P157" s="169" t="s">
        <v>486</v>
      </c>
      <c r="Q157" s="166"/>
      <c r="R157" s="166" t="s">
        <v>99</v>
      </c>
      <c r="S157" s="170">
        <v>45323</v>
      </c>
      <c r="T157" s="170">
        <v>45412</v>
      </c>
      <c r="U157" s="170" t="s">
        <v>99</v>
      </c>
      <c r="V157" s="26"/>
      <c r="W157" s="166"/>
      <c r="X157" s="166"/>
      <c r="Y157" s="166" t="s">
        <v>207</v>
      </c>
      <c r="Z157" s="166" t="s">
        <v>208</v>
      </c>
      <c r="AA157" s="166" t="s">
        <v>374</v>
      </c>
      <c r="AB157" s="166" t="s">
        <v>400</v>
      </c>
      <c r="AC157" s="166" t="s">
        <v>199</v>
      </c>
      <c r="AD157" s="166" t="s">
        <v>487</v>
      </c>
      <c r="AE157" s="166" t="s">
        <v>199</v>
      </c>
      <c r="AF157" s="166" t="s">
        <v>199</v>
      </c>
      <c r="AG157" s="166" t="s">
        <v>199</v>
      </c>
      <c r="AH157" s="166" t="s">
        <v>199</v>
      </c>
      <c r="AI157" s="166" t="s">
        <v>199</v>
      </c>
      <c r="AJ157" s="166" t="s">
        <v>199</v>
      </c>
      <c r="AK157" s="166" t="s">
        <v>199</v>
      </c>
      <c r="AL157" s="166" t="s">
        <v>654</v>
      </c>
    </row>
    <row r="158" spans="2:38" s="173" customFormat="1" ht="128.25" hidden="1" x14ac:dyDescent="0.2">
      <c r="B158" s="166" t="s">
        <v>453</v>
      </c>
      <c r="C158" s="167" t="s">
        <v>454</v>
      </c>
      <c r="D158" s="166" t="s">
        <v>704</v>
      </c>
      <c r="E158" s="166" t="s">
        <v>705</v>
      </c>
      <c r="F158" s="166" t="s">
        <v>705</v>
      </c>
      <c r="G158" s="166"/>
      <c r="H158" s="166" t="s">
        <v>552</v>
      </c>
      <c r="I158" s="166" t="s">
        <v>199</v>
      </c>
      <c r="J158" s="166" t="s">
        <v>199</v>
      </c>
      <c r="K158" s="166" t="s">
        <v>199</v>
      </c>
      <c r="L158" s="166" t="s">
        <v>199</v>
      </c>
      <c r="M158" s="166" t="s">
        <v>795</v>
      </c>
      <c r="N158" s="166" t="s">
        <v>795</v>
      </c>
      <c r="O158" s="169" t="s">
        <v>796</v>
      </c>
      <c r="P158" s="58" t="s">
        <v>491</v>
      </c>
      <c r="Q158" s="166" t="s">
        <v>486</v>
      </c>
      <c r="R158" s="166" t="s">
        <v>99</v>
      </c>
      <c r="S158" s="170">
        <v>45413</v>
      </c>
      <c r="T158" s="170">
        <v>45443</v>
      </c>
      <c r="U158" s="170" t="s">
        <v>99</v>
      </c>
      <c r="V158" s="26"/>
      <c r="W158" s="166"/>
      <c r="X158" s="166"/>
      <c r="Y158" s="166" t="s">
        <v>207</v>
      </c>
      <c r="Z158" s="166" t="s">
        <v>208</v>
      </c>
      <c r="AA158" s="166" t="s">
        <v>374</v>
      </c>
      <c r="AB158" s="166" t="s">
        <v>400</v>
      </c>
      <c r="AC158" s="166" t="s">
        <v>199</v>
      </c>
      <c r="AD158" s="166" t="s">
        <v>487</v>
      </c>
      <c r="AE158" s="166" t="s">
        <v>199</v>
      </c>
      <c r="AF158" s="166" t="s">
        <v>199</v>
      </c>
      <c r="AG158" s="166" t="s">
        <v>199</v>
      </c>
      <c r="AH158" s="166" t="s">
        <v>199</v>
      </c>
      <c r="AI158" s="166" t="s">
        <v>199</v>
      </c>
      <c r="AJ158" s="166" t="s">
        <v>199</v>
      </c>
      <c r="AK158" s="166" t="s">
        <v>199</v>
      </c>
      <c r="AL158" s="166" t="s">
        <v>654</v>
      </c>
    </row>
    <row r="159" spans="2:38" s="173" customFormat="1" ht="128.25" x14ac:dyDescent="0.2">
      <c r="B159" s="166" t="s">
        <v>453</v>
      </c>
      <c r="C159" s="167" t="s">
        <v>454</v>
      </c>
      <c r="D159" s="166" t="s">
        <v>704</v>
      </c>
      <c r="E159" s="166" t="s">
        <v>705</v>
      </c>
      <c r="F159" s="166" t="s">
        <v>705</v>
      </c>
      <c r="G159" s="166"/>
      <c r="H159" s="166" t="s">
        <v>552</v>
      </c>
      <c r="I159" s="166" t="s">
        <v>199</v>
      </c>
      <c r="J159" s="166" t="s">
        <v>199</v>
      </c>
      <c r="K159" s="166" t="s">
        <v>199</v>
      </c>
      <c r="L159" s="166" t="s">
        <v>199</v>
      </c>
      <c r="M159" s="166" t="s">
        <v>819</v>
      </c>
      <c r="N159" s="166" t="s">
        <v>820</v>
      </c>
      <c r="O159" s="169" t="s">
        <v>821</v>
      </c>
      <c r="P159" s="166" t="s">
        <v>772</v>
      </c>
      <c r="Q159" s="166"/>
      <c r="R159" s="166" t="s">
        <v>0</v>
      </c>
      <c r="S159" s="170">
        <v>45292</v>
      </c>
      <c r="T159" s="170">
        <v>45641</v>
      </c>
      <c r="U159" s="170" t="s">
        <v>512</v>
      </c>
      <c r="V159" s="26"/>
      <c r="W159" s="166" t="s">
        <v>206</v>
      </c>
      <c r="X159" s="166"/>
      <c r="Y159" s="166" t="s">
        <v>247</v>
      </c>
      <c r="Z159" s="166" t="s">
        <v>199</v>
      </c>
      <c r="AA159" s="166" t="s">
        <v>199</v>
      </c>
      <c r="AB159" s="166" t="s">
        <v>199</v>
      </c>
      <c r="AC159" s="166" t="s">
        <v>199</v>
      </c>
      <c r="AD159" s="166" t="s">
        <v>487</v>
      </c>
      <c r="AE159" s="166" t="s">
        <v>199</v>
      </c>
      <c r="AF159" s="166" t="s">
        <v>199</v>
      </c>
      <c r="AG159" s="166" t="s">
        <v>199</v>
      </c>
      <c r="AH159" s="166" t="s">
        <v>199</v>
      </c>
      <c r="AI159" s="166" t="s">
        <v>199</v>
      </c>
      <c r="AJ159" s="166" t="s">
        <v>199</v>
      </c>
      <c r="AK159" s="166" t="s">
        <v>199</v>
      </c>
      <c r="AL159" s="166" t="s">
        <v>774</v>
      </c>
    </row>
    <row r="160" spans="2:38" s="173" customFormat="1" ht="128.25" x14ac:dyDescent="0.2">
      <c r="B160" s="166" t="s">
        <v>453</v>
      </c>
      <c r="C160" s="167" t="s">
        <v>454</v>
      </c>
      <c r="D160" s="166" t="s">
        <v>704</v>
      </c>
      <c r="E160" s="166" t="s">
        <v>705</v>
      </c>
      <c r="F160" s="166" t="s">
        <v>705</v>
      </c>
      <c r="G160" s="166"/>
      <c r="H160" s="166" t="s">
        <v>552</v>
      </c>
      <c r="I160" s="166" t="s">
        <v>199</v>
      </c>
      <c r="J160" s="166" t="s">
        <v>199</v>
      </c>
      <c r="K160" s="166" t="s">
        <v>199</v>
      </c>
      <c r="L160" s="166" t="s">
        <v>199</v>
      </c>
      <c r="M160" s="166" t="s">
        <v>822</v>
      </c>
      <c r="N160" s="166" t="s">
        <v>822</v>
      </c>
      <c r="O160" s="166" t="s">
        <v>823</v>
      </c>
      <c r="P160" s="166" t="s">
        <v>772</v>
      </c>
      <c r="Q160" s="166"/>
      <c r="R160" s="166" t="s">
        <v>0</v>
      </c>
      <c r="S160" s="170">
        <v>45292</v>
      </c>
      <c r="T160" s="170">
        <v>45641</v>
      </c>
      <c r="U160" s="170" t="s">
        <v>512</v>
      </c>
      <c r="V160" s="26"/>
      <c r="W160" s="166" t="s">
        <v>206</v>
      </c>
      <c r="X160" s="65"/>
      <c r="Y160" s="166" t="s">
        <v>247</v>
      </c>
      <c r="Z160" s="166" t="s">
        <v>199</v>
      </c>
      <c r="AA160" s="166" t="s">
        <v>199</v>
      </c>
      <c r="AB160" s="166" t="s">
        <v>199</v>
      </c>
      <c r="AC160" s="166" t="s">
        <v>199</v>
      </c>
      <c r="AD160" s="166" t="s">
        <v>487</v>
      </c>
      <c r="AE160" s="166" t="s">
        <v>199</v>
      </c>
      <c r="AF160" s="166" t="s">
        <v>199</v>
      </c>
      <c r="AG160" s="166" t="s">
        <v>199</v>
      </c>
      <c r="AH160" s="166" t="s">
        <v>199</v>
      </c>
      <c r="AI160" s="166" t="s">
        <v>199</v>
      </c>
      <c r="AJ160" s="166" t="s">
        <v>199</v>
      </c>
      <c r="AK160" s="166" t="s">
        <v>199</v>
      </c>
      <c r="AL160" s="166" t="s">
        <v>774</v>
      </c>
    </row>
    <row r="161" spans="2:38" s="173" customFormat="1" ht="128.25" hidden="1" x14ac:dyDescent="0.2">
      <c r="B161" s="166" t="s">
        <v>453</v>
      </c>
      <c r="C161" s="167" t="s">
        <v>454</v>
      </c>
      <c r="D161" s="166" t="s">
        <v>704</v>
      </c>
      <c r="E161" s="166" t="s">
        <v>705</v>
      </c>
      <c r="F161" s="166" t="s">
        <v>705</v>
      </c>
      <c r="G161" s="166"/>
      <c r="H161" s="166" t="s">
        <v>552</v>
      </c>
      <c r="I161" s="166" t="s">
        <v>199</v>
      </c>
      <c r="J161" s="166" t="s">
        <v>199</v>
      </c>
      <c r="K161" s="166" t="s">
        <v>199</v>
      </c>
      <c r="L161" s="166" t="s">
        <v>199</v>
      </c>
      <c r="M161" s="166" t="s">
        <v>824</v>
      </c>
      <c r="N161" s="166" t="s">
        <v>825</v>
      </c>
      <c r="O161" s="169" t="s">
        <v>826</v>
      </c>
      <c r="P161" s="169" t="s">
        <v>827</v>
      </c>
      <c r="Q161" s="166" t="s">
        <v>608</v>
      </c>
      <c r="R161" s="166" t="s">
        <v>0</v>
      </c>
      <c r="S161" s="170">
        <v>45323</v>
      </c>
      <c r="T161" s="170">
        <v>45641</v>
      </c>
      <c r="U161" s="170" t="s">
        <v>512</v>
      </c>
      <c r="V161" s="26"/>
      <c r="W161" s="166"/>
      <c r="X161" s="166"/>
      <c r="Y161" s="166" t="s">
        <v>207</v>
      </c>
      <c r="Z161" s="166" t="s">
        <v>374</v>
      </c>
      <c r="AA161" s="166" t="s">
        <v>199</v>
      </c>
      <c r="AB161" s="166" t="s">
        <v>199</v>
      </c>
      <c r="AC161" s="166" t="s">
        <v>199</v>
      </c>
      <c r="AD161" s="166" t="s">
        <v>487</v>
      </c>
      <c r="AE161" s="166" t="s">
        <v>624</v>
      </c>
      <c r="AF161" s="166" t="s">
        <v>199</v>
      </c>
      <c r="AG161" s="166" t="s">
        <v>199</v>
      </c>
      <c r="AH161" s="166" t="s">
        <v>199</v>
      </c>
      <c r="AI161" s="166" t="s">
        <v>199</v>
      </c>
      <c r="AJ161" s="166" t="s">
        <v>199</v>
      </c>
      <c r="AK161" s="166" t="s">
        <v>199</v>
      </c>
      <c r="AL161" s="166" t="s">
        <v>610</v>
      </c>
    </row>
    <row r="162" spans="2:38" s="173" customFormat="1" ht="128.25" hidden="1" x14ac:dyDescent="0.2">
      <c r="B162" s="166" t="s">
        <v>453</v>
      </c>
      <c r="C162" s="167" t="s">
        <v>454</v>
      </c>
      <c r="D162" s="166" t="s">
        <v>830</v>
      </c>
      <c r="E162" s="166" t="s">
        <v>831</v>
      </c>
      <c r="F162" s="166" t="s">
        <v>832</v>
      </c>
      <c r="G162" s="166"/>
      <c r="H162" s="166" t="s">
        <v>552</v>
      </c>
      <c r="I162" s="166" t="s">
        <v>199</v>
      </c>
      <c r="J162" s="166" t="s">
        <v>833</v>
      </c>
      <c r="K162" s="166" t="s">
        <v>199</v>
      </c>
      <c r="L162" s="166" t="s">
        <v>199</v>
      </c>
      <c r="M162" s="166" t="s">
        <v>834</v>
      </c>
      <c r="N162" s="166" t="s">
        <v>835</v>
      </c>
      <c r="O162" s="169" t="s">
        <v>836</v>
      </c>
      <c r="P162" s="166" t="s">
        <v>608</v>
      </c>
      <c r="Q162" s="166" t="s">
        <v>609</v>
      </c>
      <c r="R162" s="166" t="s">
        <v>0</v>
      </c>
      <c r="S162" s="179">
        <v>45292</v>
      </c>
      <c r="T162" s="179">
        <v>45473</v>
      </c>
      <c r="U162" s="179" t="s">
        <v>512</v>
      </c>
      <c r="V162" s="26"/>
      <c r="W162" s="166"/>
      <c r="X162" s="169">
        <v>50</v>
      </c>
      <c r="Y162" s="166" t="s">
        <v>476</v>
      </c>
      <c r="Z162" s="166" t="s">
        <v>208</v>
      </c>
      <c r="AA162" s="166" t="s">
        <v>207</v>
      </c>
      <c r="AB162" s="166" t="s">
        <v>199</v>
      </c>
      <c r="AC162" s="166" t="s">
        <v>199</v>
      </c>
      <c r="AD162" s="166" t="s">
        <v>209</v>
      </c>
      <c r="AE162" s="166" t="s">
        <v>199</v>
      </c>
      <c r="AF162" s="166" t="s">
        <v>199</v>
      </c>
      <c r="AG162" s="166" t="s">
        <v>199</v>
      </c>
      <c r="AH162" s="166" t="s">
        <v>199</v>
      </c>
      <c r="AI162" s="166" t="s">
        <v>199</v>
      </c>
      <c r="AJ162" s="166" t="s">
        <v>199</v>
      </c>
      <c r="AK162" s="166" t="s">
        <v>199</v>
      </c>
      <c r="AL162" s="166" t="s">
        <v>610</v>
      </c>
    </row>
    <row r="163" spans="2:38" s="173" customFormat="1" ht="128.25" hidden="1" x14ac:dyDescent="0.2">
      <c r="B163" s="166" t="s">
        <v>453</v>
      </c>
      <c r="C163" s="167" t="s">
        <v>454</v>
      </c>
      <c r="D163" s="166" t="s">
        <v>830</v>
      </c>
      <c r="E163" s="166" t="s">
        <v>831</v>
      </c>
      <c r="F163" s="166" t="s">
        <v>832</v>
      </c>
      <c r="G163" s="166"/>
      <c r="H163" s="166" t="s">
        <v>552</v>
      </c>
      <c r="I163" s="166" t="s">
        <v>199</v>
      </c>
      <c r="J163" s="166" t="s">
        <v>833</v>
      </c>
      <c r="K163" s="166" t="s">
        <v>199</v>
      </c>
      <c r="L163" s="166" t="s">
        <v>199</v>
      </c>
      <c r="M163" s="166" t="s">
        <v>837</v>
      </c>
      <c r="N163" s="166" t="s">
        <v>838</v>
      </c>
      <c r="O163" s="169" t="s">
        <v>839</v>
      </c>
      <c r="P163" s="166" t="s">
        <v>608</v>
      </c>
      <c r="Q163" s="166" t="s">
        <v>609</v>
      </c>
      <c r="R163" s="166" t="s">
        <v>0</v>
      </c>
      <c r="S163" s="179">
        <v>45292</v>
      </c>
      <c r="T163" s="179">
        <v>45473</v>
      </c>
      <c r="U163" s="179" t="s">
        <v>512</v>
      </c>
      <c r="V163" s="26"/>
      <c r="W163" s="166"/>
      <c r="X163" s="169">
        <v>50</v>
      </c>
      <c r="Y163" s="166" t="s">
        <v>476</v>
      </c>
      <c r="Z163" s="166" t="s">
        <v>208</v>
      </c>
      <c r="AA163" s="166" t="s">
        <v>207</v>
      </c>
      <c r="AB163" s="166" t="s">
        <v>199</v>
      </c>
      <c r="AC163" s="166" t="s">
        <v>199</v>
      </c>
      <c r="AD163" s="166" t="s">
        <v>209</v>
      </c>
      <c r="AE163" s="166" t="s">
        <v>199</v>
      </c>
      <c r="AF163" s="166" t="s">
        <v>199</v>
      </c>
      <c r="AG163" s="166" t="s">
        <v>199</v>
      </c>
      <c r="AH163" s="166" t="s">
        <v>199</v>
      </c>
      <c r="AI163" s="166" t="s">
        <v>199</v>
      </c>
      <c r="AJ163" s="166" t="s">
        <v>199</v>
      </c>
      <c r="AK163" s="166" t="s">
        <v>199</v>
      </c>
      <c r="AL163" s="166" t="s">
        <v>610</v>
      </c>
    </row>
    <row r="164" spans="2:38" s="173" customFormat="1" ht="128.25" hidden="1" x14ac:dyDescent="0.2">
      <c r="B164" s="166" t="s">
        <v>453</v>
      </c>
      <c r="C164" s="167" t="s">
        <v>454</v>
      </c>
      <c r="D164" s="166" t="s">
        <v>830</v>
      </c>
      <c r="E164" s="166" t="s">
        <v>831</v>
      </c>
      <c r="F164" s="166" t="s">
        <v>840</v>
      </c>
      <c r="G164" s="166"/>
      <c r="H164" s="166" t="s">
        <v>552</v>
      </c>
      <c r="I164" s="166" t="s">
        <v>199</v>
      </c>
      <c r="J164" s="166" t="s">
        <v>833</v>
      </c>
      <c r="K164" s="166" t="s">
        <v>199</v>
      </c>
      <c r="L164" s="166" t="s">
        <v>199</v>
      </c>
      <c r="M164" s="166" t="s">
        <v>841</v>
      </c>
      <c r="N164" s="166" t="s">
        <v>842</v>
      </c>
      <c r="O164" s="169" t="s">
        <v>843</v>
      </c>
      <c r="P164" s="166" t="s">
        <v>608</v>
      </c>
      <c r="Q164" s="166" t="s">
        <v>609</v>
      </c>
      <c r="R164" s="166" t="s">
        <v>0</v>
      </c>
      <c r="S164" s="179">
        <v>45474</v>
      </c>
      <c r="T164" s="179">
        <v>45641</v>
      </c>
      <c r="U164" s="179" t="s">
        <v>512</v>
      </c>
      <c r="V164" s="26"/>
      <c r="W164" s="166"/>
      <c r="X164" s="169">
        <v>40</v>
      </c>
      <c r="Y164" s="166" t="s">
        <v>476</v>
      </c>
      <c r="Z164" s="166" t="s">
        <v>208</v>
      </c>
      <c r="AA164" s="166" t="s">
        <v>207</v>
      </c>
      <c r="AB164" s="166" t="s">
        <v>199</v>
      </c>
      <c r="AC164" s="166" t="s">
        <v>199</v>
      </c>
      <c r="AD164" s="166" t="s">
        <v>209</v>
      </c>
      <c r="AE164" s="166" t="s">
        <v>199</v>
      </c>
      <c r="AF164" s="166" t="s">
        <v>199</v>
      </c>
      <c r="AG164" s="166" t="s">
        <v>199</v>
      </c>
      <c r="AH164" s="166" t="s">
        <v>199</v>
      </c>
      <c r="AI164" s="166" t="s">
        <v>199</v>
      </c>
      <c r="AJ164" s="166" t="s">
        <v>199</v>
      </c>
      <c r="AK164" s="166" t="s">
        <v>199</v>
      </c>
      <c r="AL164" s="166" t="s">
        <v>610</v>
      </c>
    </row>
    <row r="165" spans="2:38" s="173" customFormat="1" ht="128.25" hidden="1" x14ac:dyDescent="0.2">
      <c r="B165" s="166" t="s">
        <v>453</v>
      </c>
      <c r="C165" s="167" t="s">
        <v>454</v>
      </c>
      <c r="D165" s="166" t="s">
        <v>830</v>
      </c>
      <c r="E165" s="166" t="s">
        <v>831</v>
      </c>
      <c r="F165" s="166" t="s">
        <v>840</v>
      </c>
      <c r="G165" s="166"/>
      <c r="H165" s="166" t="s">
        <v>552</v>
      </c>
      <c r="I165" s="166" t="s">
        <v>199</v>
      </c>
      <c r="J165" s="166" t="s">
        <v>833</v>
      </c>
      <c r="K165" s="166" t="s">
        <v>199</v>
      </c>
      <c r="L165" s="166" t="s">
        <v>199</v>
      </c>
      <c r="M165" s="166" t="s">
        <v>844</v>
      </c>
      <c r="N165" s="166" t="s">
        <v>845</v>
      </c>
      <c r="O165" s="169" t="s">
        <v>846</v>
      </c>
      <c r="P165" s="166" t="s">
        <v>608</v>
      </c>
      <c r="Q165" s="166" t="s">
        <v>609</v>
      </c>
      <c r="R165" s="166" t="s">
        <v>0</v>
      </c>
      <c r="S165" s="179">
        <v>45474</v>
      </c>
      <c r="T165" s="179">
        <v>45641</v>
      </c>
      <c r="U165" s="179" t="s">
        <v>512</v>
      </c>
      <c r="V165" s="26"/>
      <c r="W165" s="166"/>
      <c r="X165" s="169">
        <v>30</v>
      </c>
      <c r="Y165" s="166" t="s">
        <v>476</v>
      </c>
      <c r="Z165" s="166" t="s">
        <v>208</v>
      </c>
      <c r="AA165" s="166" t="s">
        <v>207</v>
      </c>
      <c r="AB165" s="166" t="s">
        <v>199</v>
      </c>
      <c r="AC165" s="166" t="s">
        <v>199</v>
      </c>
      <c r="AD165" s="166" t="s">
        <v>209</v>
      </c>
      <c r="AE165" s="166" t="s">
        <v>199</v>
      </c>
      <c r="AF165" s="166" t="s">
        <v>199</v>
      </c>
      <c r="AG165" s="166" t="s">
        <v>199</v>
      </c>
      <c r="AH165" s="166" t="s">
        <v>199</v>
      </c>
      <c r="AI165" s="166" t="s">
        <v>199</v>
      </c>
      <c r="AJ165" s="166" t="s">
        <v>199</v>
      </c>
      <c r="AK165" s="166" t="s">
        <v>199</v>
      </c>
      <c r="AL165" s="166" t="s">
        <v>610</v>
      </c>
    </row>
    <row r="166" spans="2:38" s="173" customFormat="1" ht="128.25" hidden="1" x14ac:dyDescent="0.2">
      <c r="B166" s="166" t="s">
        <v>453</v>
      </c>
      <c r="C166" s="167" t="s">
        <v>454</v>
      </c>
      <c r="D166" s="166" t="s">
        <v>830</v>
      </c>
      <c r="E166" s="166" t="s">
        <v>831</v>
      </c>
      <c r="F166" s="166" t="s">
        <v>840</v>
      </c>
      <c r="G166" s="166"/>
      <c r="H166" s="166" t="s">
        <v>552</v>
      </c>
      <c r="I166" s="166" t="s">
        <v>199</v>
      </c>
      <c r="J166" s="166" t="s">
        <v>833</v>
      </c>
      <c r="K166" s="166" t="s">
        <v>199</v>
      </c>
      <c r="L166" s="166" t="s">
        <v>199</v>
      </c>
      <c r="M166" s="166" t="s">
        <v>847</v>
      </c>
      <c r="N166" s="166" t="s">
        <v>848</v>
      </c>
      <c r="O166" s="169" t="s">
        <v>849</v>
      </c>
      <c r="P166" s="166" t="s">
        <v>608</v>
      </c>
      <c r="Q166" s="166" t="s">
        <v>609</v>
      </c>
      <c r="R166" s="166" t="s">
        <v>0</v>
      </c>
      <c r="S166" s="179">
        <v>45474</v>
      </c>
      <c r="T166" s="179">
        <v>45641</v>
      </c>
      <c r="U166" s="179" t="s">
        <v>512</v>
      </c>
      <c r="V166" s="26"/>
      <c r="W166" s="166"/>
      <c r="X166" s="169">
        <v>30</v>
      </c>
      <c r="Y166" s="166" t="s">
        <v>476</v>
      </c>
      <c r="Z166" s="166" t="s">
        <v>208</v>
      </c>
      <c r="AA166" s="166" t="s">
        <v>207</v>
      </c>
      <c r="AB166" s="166" t="s">
        <v>199</v>
      </c>
      <c r="AC166" s="166" t="s">
        <v>199</v>
      </c>
      <c r="AD166" s="166" t="s">
        <v>209</v>
      </c>
      <c r="AE166" s="166" t="s">
        <v>199</v>
      </c>
      <c r="AF166" s="166" t="s">
        <v>199</v>
      </c>
      <c r="AG166" s="166" t="s">
        <v>199</v>
      </c>
      <c r="AH166" s="166" t="s">
        <v>199</v>
      </c>
      <c r="AI166" s="166" t="s">
        <v>199</v>
      </c>
      <c r="AJ166" s="166" t="s">
        <v>199</v>
      </c>
      <c r="AK166" s="166" t="s">
        <v>199</v>
      </c>
      <c r="AL166" s="166" t="s">
        <v>610</v>
      </c>
    </row>
    <row r="167" spans="2:38" s="173" customFormat="1" ht="171" hidden="1" x14ac:dyDescent="0.2">
      <c r="B167" s="166" t="s">
        <v>453</v>
      </c>
      <c r="C167" s="167" t="s">
        <v>850</v>
      </c>
      <c r="D167" s="166" t="s">
        <v>851</v>
      </c>
      <c r="E167" s="166" t="s">
        <v>852</v>
      </c>
      <c r="F167" s="166" t="s">
        <v>853</v>
      </c>
      <c r="G167" s="166"/>
      <c r="H167" s="166" t="s">
        <v>753</v>
      </c>
      <c r="I167" s="166" t="s">
        <v>854</v>
      </c>
      <c r="J167" s="166" t="s">
        <v>855</v>
      </c>
      <c r="K167" s="166" t="s">
        <v>199</v>
      </c>
      <c r="L167" s="166" t="s">
        <v>199</v>
      </c>
      <c r="M167" s="192" t="s">
        <v>856</v>
      </c>
      <c r="N167" s="192" t="s">
        <v>857</v>
      </c>
      <c r="O167" s="169" t="s">
        <v>858</v>
      </c>
      <c r="P167" s="166" t="s">
        <v>661</v>
      </c>
      <c r="Q167" s="166" t="s">
        <v>662</v>
      </c>
      <c r="R167" s="166" t="s">
        <v>0</v>
      </c>
      <c r="S167" s="170">
        <v>45474</v>
      </c>
      <c r="T167" s="170">
        <v>45641</v>
      </c>
      <c r="U167" s="170" t="s">
        <v>512</v>
      </c>
      <c r="V167" s="26"/>
      <c r="W167" s="166"/>
      <c r="X167" s="191">
        <v>0.2</v>
      </c>
      <c r="Y167" s="166" t="s">
        <v>449</v>
      </c>
      <c r="Z167" s="166" t="s">
        <v>208</v>
      </c>
      <c r="AA167" s="166" t="s">
        <v>354</v>
      </c>
      <c r="AB167" s="58" t="s">
        <v>199</v>
      </c>
      <c r="AC167" s="58" t="s">
        <v>199</v>
      </c>
      <c r="AD167" s="166" t="s">
        <v>828</v>
      </c>
      <c r="AE167" s="166" t="s">
        <v>199</v>
      </c>
      <c r="AF167" s="166" t="s">
        <v>199</v>
      </c>
      <c r="AG167" s="166" t="s">
        <v>199</v>
      </c>
      <c r="AH167" s="166" t="s">
        <v>199</v>
      </c>
      <c r="AI167" s="166" t="s">
        <v>199</v>
      </c>
      <c r="AJ167" s="166" t="s">
        <v>199</v>
      </c>
      <c r="AK167" s="166" t="s">
        <v>199</v>
      </c>
      <c r="AL167" s="166" t="s">
        <v>663</v>
      </c>
    </row>
    <row r="168" spans="2:38" s="173" customFormat="1" ht="199.5" hidden="1" x14ac:dyDescent="0.2">
      <c r="B168" s="166" t="s">
        <v>453</v>
      </c>
      <c r="C168" s="167" t="s">
        <v>850</v>
      </c>
      <c r="D168" s="166" t="s">
        <v>851</v>
      </c>
      <c r="E168" s="166" t="s">
        <v>852</v>
      </c>
      <c r="F168" s="166" t="s">
        <v>853</v>
      </c>
      <c r="G168" s="166"/>
      <c r="H168" s="166" t="s">
        <v>753</v>
      </c>
      <c r="I168" s="166" t="s">
        <v>854</v>
      </c>
      <c r="J168" s="166" t="s">
        <v>855</v>
      </c>
      <c r="K168" s="166" t="s">
        <v>199</v>
      </c>
      <c r="L168" s="166" t="s">
        <v>199</v>
      </c>
      <c r="M168" s="192" t="s">
        <v>860</v>
      </c>
      <c r="N168" s="196" t="s">
        <v>861</v>
      </c>
      <c r="O168" s="192" t="s">
        <v>862</v>
      </c>
      <c r="P168" s="166" t="s">
        <v>661</v>
      </c>
      <c r="Q168" s="166" t="s">
        <v>662</v>
      </c>
      <c r="R168" s="166" t="s">
        <v>0</v>
      </c>
      <c r="S168" s="170">
        <v>45474</v>
      </c>
      <c r="T168" s="170">
        <v>45641</v>
      </c>
      <c r="U168" s="170" t="s">
        <v>512</v>
      </c>
      <c r="V168" s="26"/>
      <c r="W168" s="166"/>
      <c r="X168" s="191">
        <v>0.4</v>
      </c>
      <c r="Y168" s="166" t="s">
        <v>449</v>
      </c>
      <c r="Z168" s="166" t="s">
        <v>208</v>
      </c>
      <c r="AA168" s="166" t="s">
        <v>354</v>
      </c>
      <c r="AB168" s="58" t="s">
        <v>199</v>
      </c>
      <c r="AC168" s="58" t="s">
        <v>199</v>
      </c>
      <c r="AD168" s="166" t="s">
        <v>209</v>
      </c>
      <c r="AE168" s="166" t="s">
        <v>199</v>
      </c>
      <c r="AF168" s="166" t="s">
        <v>199</v>
      </c>
      <c r="AG168" s="166" t="s">
        <v>199</v>
      </c>
      <c r="AH168" s="166" t="s">
        <v>199</v>
      </c>
      <c r="AI168" s="166" t="s">
        <v>199</v>
      </c>
      <c r="AJ168" s="166" t="s">
        <v>199</v>
      </c>
      <c r="AK168" s="166" t="s">
        <v>199</v>
      </c>
      <c r="AL168" s="166" t="s">
        <v>663</v>
      </c>
    </row>
    <row r="169" spans="2:38" s="173" customFormat="1" ht="171" hidden="1" x14ac:dyDescent="0.2">
      <c r="B169" s="166" t="s">
        <v>453</v>
      </c>
      <c r="C169" s="167" t="s">
        <v>850</v>
      </c>
      <c r="D169" s="166" t="s">
        <v>851</v>
      </c>
      <c r="E169" s="166" t="s">
        <v>852</v>
      </c>
      <c r="F169" s="166" t="s">
        <v>853</v>
      </c>
      <c r="G169" s="166"/>
      <c r="H169" s="166" t="s">
        <v>753</v>
      </c>
      <c r="I169" s="166" t="s">
        <v>854</v>
      </c>
      <c r="J169" s="166" t="s">
        <v>855</v>
      </c>
      <c r="K169" s="166" t="s">
        <v>199</v>
      </c>
      <c r="L169" s="166" t="s">
        <v>199</v>
      </c>
      <c r="M169" s="192" t="s">
        <v>863</v>
      </c>
      <c r="N169" s="192" t="s">
        <v>864</v>
      </c>
      <c r="O169" s="169" t="s">
        <v>865</v>
      </c>
      <c r="P169" s="166" t="s">
        <v>661</v>
      </c>
      <c r="Q169" s="166" t="s">
        <v>662</v>
      </c>
      <c r="R169" s="166" t="s">
        <v>0</v>
      </c>
      <c r="S169" s="170">
        <v>45474</v>
      </c>
      <c r="T169" s="170">
        <v>45641</v>
      </c>
      <c r="U169" s="170" t="s">
        <v>512</v>
      </c>
      <c r="V169" s="26"/>
      <c r="W169" s="166"/>
      <c r="X169" s="191">
        <v>0.4</v>
      </c>
      <c r="Y169" s="166" t="s">
        <v>449</v>
      </c>
      <c r="Z169" s="166" t="s">
        <v>208</v>
      </c>
      <c r="AA169" s="166" t="s">
        <v>354</v>
      </c>
      <c r="AB169" s="58" t="s">
        <v>199</v>
      </c>
      <c r="AC169" s="58" t="s">
        <v>199</v>
      </c>
      <c r="AD169" s="166" t="s">
        <v>209</v>
      </c>
      <c r="AE169" s="166" t="s">
        <v>199</v>
      </c>
      <c r="AF169" s="166" t="s">
        <v>199</v>
      </c>
      <c r="AG169" s="166" t="s">
        <v>199</v>
      </c>
      <c r="AH169" s="166" t="s">
        <v>199</v>
      </c>
      <c r="AI169" s="166" t="s">
        <v>199</v>
      </c>
      <c r="AJ169" s="166" t="s">
        <v>199</v>
      </c>
      <c r="AK169" s="166" t="s">
        <v>199</v>
      </c>
      <c r="AL169" s="166" t="s">
        <v>663</v>
      </c>
    </row>
    <row r="170" spans="2:38" s="173" customFormat="1" ht="171" hidden="1" x14ac:dyDescent="0.2">
      <c r="B170" s="166" t="s">
        <v>453</v>
      </c>
      <c r="C170" s="167" t="s">
        <v>850</v>
      </c>
      <c r="D170" s="166" t="s">
        <v>851</v>
      </c>
      <c r="E170" s="166" t="s">
        <v>852</v>
      </c>
      <c r="F170" s="166" t="s">
        <v>853</v>
      </c>
      <c r="G170" s="166"/>
      <c r="H170" s="166" t="s">
        <v>552</v>
      </c>
      <c r="I170" s="166" t="s">
        <v>854</v>
      </c>
      <c r="J170" s="166" t="s">
        <v>855</v>
      </c>
      <c r="K170" s="166" t="s">
        <v>199</v>
      </c>
      <c r="L170" s="166" t="s">
        <v>199</v>
      </c>
      <c r="M170" s="192" t="s">
        <v>866</v>
      </c>
      <c r="N170" s="192" t="s">
        <v>867</v>
      </c>
      <c r="O170" s="169" t="s">
        <v>868</v>
      </c>
      <c r="P170" s="166" t="s">
        <v>661</v>
      </c>
      <c r="Q170" s="166" t="s">
        <v>662</v>
      </c>
      <c r="R170" s="166" t="s">
        <v>0</v>
      </c>
      <c r="S170" s="170">
        <v>45474</v>
      </c>
      <c r="T170" s="170">
        <v>45641</v>
      </c>
      <c r="U170" s="170" t="s">
        <v>512</v>
      </c>
      <c r="V170" s="26"/>
      <c r="W170" s="166"/>
      <c r="X170" s="166">
        <v>10</v>
      </c>
      <c r="Y170" s="166" t="s">
        <v>449</v>
      </c>
      <c r="Z170" s="166" t="s">
        <v>208</v>
      </c>
      <c r="AA170" s="166" t="s">
        <v>354</v>
      </c>
      <c r="AB170" s="58" t="s">
        <v>199</v>
      </c>
      <c r="AC170" s="58" t="s">
        <v>199</v>
      </c>
      <c r="AD170" s="166" t="s">
        <v>209</v>
      </c>
      <c r="AE170" s="166" t="s">
        <v>199</v>
      </c>
      <c r="AF170" s="166" t="s">
        <v>199</v>
      </c>
      <c r="AG170" s="166" t="s">
        <v>199</v>
      </c>
      <c r="AH170" s="166" t="s">
        <v>199</v>
      </c>
      <c r="AI170" s="166" t="s">
        <v>199</v>
      </c>
      <c r="AJ170" s="166" t="s">
        <v>199</v>
      </c>
      <c r="AK170" s="166" t="s">
        <v>199</v>
      </c>
      <c r="AL170" s="166" t="s">
        <v>663</v>
      </c>
    </row>
    <row r="171" spans="2:38" s="173" customFormat="1" ht="171" hidden="1" x14ac:dyDescent="0.2">
      <c r="B171" s="166" t="s">
        <v>453</v>
      </c>
      <c r="C171" s="167" t="s">
        <v>850</v>
      </c>
      <c r="D171" s="166" t="s">
        <v>851</v>
      </c>
      <c r="E171" s="166" t="s">
        <v>852</v>
      </c>
      <c r="F171" s="166" t="s">
        <v>853</v>
      </c>
      <c r="G171" s="166"/>
      <c r="H171" s="166" t="s">
        <v>753</v>
      </c>
      <c r="I171" s="166" t="s">
        <v>854</v>
      </c>
      <c r="J171" s="166" t="s">
        <v>855</v>
      </c>
      <c r="K171" s="166" t="s">
        <v>199</v>
      </c>
      <c r="L171" s="166" t="s">
        <v>199</v>
      </c>
      <c r="M171" s="166" t="s">
        <v>869</v>
      </c>
      <c r="N171" s="166" t="s">
        <v>870</v>
      </c>
      <c r="O171" s="169" t="s">
        <v>871</v>
      </c>
      <c r="P171" s="166" t="s">
        <v>872</v>
      </c>
      <c r="Q171" s="166"/>
      <c r="R171" s="166" t="s">
        <v>220</v>
      </c>
      <c r="S171" s="170">
        <v>45292</v>
      </c>
      <c r="T171" s="170">
        <v>45641</v>
      </c>
      <c r="U171" s="170" t="s">
        <v>512</v>
      </c>
      <c r="V171" s="166"/>
      <c r="W171" s="166"/>
      <c r="X171" s="166">
        <v>100</v>
      </c>
      <c r="Y171" s="166" t="s">
        <v>354</v>
      </c>
      <c r="Z171" s="166" t="s">
        <v>873</v>
      </c>
      <c r="AA171" s="166" t="s">
        <v>199</v>
      </c>
      <c r="AB171" s="166" t="s">
        <v>199</v>
      </c>
      <c r="AC171" s="166" t="s">
        <v>199</v>
      </c>
      <c r="AD171" s="166" t="s">
        <v>209</v>
      </c>
      <c r="AE171" s="166" t="s">
        <v>199</v>
      </c>
      <c r="AF171" s="166" t="s">
        <v>199</v>
      </c>
      <c r="AG171" s="166" t="s">
        <v>199</v>
      </c>
      <c r="AH171" s="166" t="s">
        <v>199</v>
      </c>
      <c r="AI171" s="166" t="s">
        <v>199</v>
      </c>
      <c r="AJ171" s="166" t="s">
        <v>199</v>
      </c>
      <c r="AK171" s="166" t="s">
        <v>199</v>
      </c>
      <c r="AL171" s="166" t="s">
        <v>234</v>
      </c>
    </row>
    <row r="172" spans="2:38" s="173" customFormat="1" ht="171" hidden="1" x14ac:dyDescent="0.2">
      <c r="B172" s="67" t="s">
        <v>453</v>
      </c>
      <c r="C172" s="167" t="s">
        <v>850</v>
      </c>
      <c r="D172" s="166" t="s">
        <v>851</v>
      </c>
      <c r="E172" s="166" t="s">
        <v>852</v>
      </c>
      <c r="F172" s="67" t="s">
        <v>853</v>
      </c>
      <c r="G172" s="67"/>
      <c r="H172" s="58" t="s">
        <v>753</v>
      </c>
      <c r="I172" s="166" t="s">
        <v>854</v>
      </c>
      <c r="J172" s="166" t="s">
        <v>855</v>
      </c>
      <c r="K172" s="166" t="s">
        <v>199</v>
      </c>
      <c r="L172" s="166" t="s">
        <v>199</v>
      </c>
      <c r="M172" s="67" t="s">
        <v>874</v>
      </c>
      <c r="N172" s="68" t="s">
        <v>875</v>
      </c>
      <c r="O172" s="67" t="s">
        <v>876</v>
      </c>
      <c r="P172" s="58" t="s">
        <v>877</v>
      </c>
      <c r="Q172" s="58" t="s">
        <v>878</v>
      </c>
      <c r="R172" s="58" t="s">
        <v>99</v>
      </c>
      <c r="S172" s="69">
        <v>45381</v>
      </c>
      <c r="T172" s="69">
        <v>45657</v>
      </c>
      <c r="U172" s="58" t="s">
        <v>879</v>
      </c>
      <c r="V172" s="25" t="s">
        <v>1518</v>
      </c>
      <c r="W172" s="25" t="s">
        <v>1518</v>
      </c>
      <c r="X172" s="72" t="s">
        <v>880</v>
      </c>
      <c r="Y172" s="58" t="s">
        <v>881</v>
      </c>
      <c r="Z172" s="58" t="s">
        <v>423</v>
      </c>
      <c r="AA172" s="58" t="s">
        <v>199</v>
      </c>
      <c r="AB172" s="58" t="s">
        <v>199</v>
      </c>
      <c r="AC172" s="58" t="s">
        <v>199</v>
      </c>
      <c r="AD172" s="58" t="s">
        <v>364</v>
      </c>
      <c r="AE172" s="166" t="s">
        <v>248</v>
      </c>
      <c r="AF172" s="166" t="s">
        <v>487</v>
      </c>
      <c r="AG172" s="166" t="s">
        <v>199</v>
      </c>
      <c r="AH172" s="166" t="s">
        <v>199</v>
      </c>
      <c r="AI172" s="166" t="s">
        <v>199</v>
      </c>
      <c r="AJ172" s="73" t="s">
        <v>408</v>
      </c>
      <c r="AK172" s="73" t="s">
        <v>409</v>
      </c>
      <c r="AL172" s="67" t="s">
        <v>497</v>
      </c>
    </row>
    <row r="173" spans="2:38" s="173" customFormat="1" ht="171" hidden="1" x14ac:dyDescent="0.2">
      <c r="B173" s="166" t="s">
        <v>453</v>
      </c>
      <c r="C173" s="167" t="s">
        <v>850</v>
      </c>
      <c r="D173" s="166" t="s">
        <v>851</v>
      </c>
      <c r="E173" s="166" t="s">
        <v>852</v>
      </c>
      <c r="F173" s="166" t="s">
        <v>853</v>
      </c>
      <c r="G173" s="166"/>
      <c r="H173" s="166" t="s">
        <v>753</v>
      </c>
      <c r="I173" s="166" t="s">
        <v>854</v>
      </c>
      <c r="J173" s="166" t="s">
        <v>855</v>
      </c>
      <c r="K173" s="166" t="s">
        <v>199</v>
      </c>
      <c r="L173" s="166" t="s">
        <v>199</v>
      </c>
      <c r="M173" s="166" t="s">
        <v>882</v>
      </c>
      <c r="N173" s="166" t="s">
        <v>882</v>
      </c>
      <c r="O173" s="166" t="s">
        <v>883</v>
      </c>
      <c r="P173" s="166" t="s">
        <v>218</v>
      </c>
      <c r="Q173" s="166" t="s">
        <v>884</v>
      </c>
      <c r="R173" s="166" t="s">
        <v>220</v>
      </c>
      <c r="S173" s="170">
        <v>45323</v>
      </c>
      <c r="T173" s="182">
        <v>45626</v>
      </c>
      <c r="U173" s="170" t="s">
        <v>199</v>
      </c>
      <c r="V173" s="26"/>
      <c r="W173" s="166"/>
      <c r="X173" s="166"/>
      <c r="Y173" s="166" t="s">
        <v>354</v>
      </c>
      <c r="Z173" s="166" t="s">
        <v>881</v>
      </c>
      <c r="AA173" s="166" t="s">
        <v>199</v>
      </c>
      <c r="AB173" s="166" t="s">
        <v>199</v>
      </c>
      <c r="AC173" s="166" t="s">
        <v>199</v>
      </c>
      <c r="AD173" s="166" t="s">
        <v>487</v>
      </c>
      <c r="AE173" s="166" t="s">
        <v>199</v>
      </c>
      <c r="AF173" s="166" t="s">
        <v>199</v>
      </c>
      <c r="AG173" s="166" t="s">
        <v>199</v>
      </c>
      <c r="AH173" s="166" t="s">
        <v>199</v>
      </c>
      <c r="AI173" s="166" t="s">
        <v>199</v>
      </c>
      <c r="AJ173" s="166" t="s">
        <v>408</v>
      </c>
      <c r="AK173" s="166" t="s">
        <v>409</v>
      </c>
      <c r="AL173" s="166" t="s">
        <v>234</v>
      </c>
    </row>
    <row r="174" spans="2:38" s="173" customFormat="1" ht="171" hidden="1" x14ac:dyDescent="0.2">
      <c r="B174" s="166" t="s">
        <v>453</v>
      </c>
      <c r="C174" s="167" t="s">
        <v>850</v>
      </c>
      <c r="D174" s="166" t="s">
        <v>851</v>
      </c>
      <c r="E174" s="166" t="s">
        <v>852</v>
      </c>
      <c r="F174" s="166" t="s">
        <v>853</v>
      </c>
      <c r="G174" s="166"/>
      <c r="H174" s="166" t="s">
        <v>753</v>
      </c>
      <c r="I174" s="166" t="s">
        <v>854</v>
      </c>
      <c r="J174" s="166" t="s">
        <v>855</v>
      </c>
      <c r="K174" s="166" t="s">
        <v>199</v>
      </c>
      <c r="L174" s="166" t="s">
        <v>199</v>
      </c>
      <c r="M174" s="166" t="s">
        <v>885</v>
      </c>
      <c r="N174" s="166" t="s">
        <v>885</v>
      </c>
      <c r="O174" s="166" t="s">
        <v>886</v>
      </c>
      <c r="P174" s="166" t="s">
        <v>887</v>
      </c>
      <c r="Q174" s="166" t="s">
        <v>888</v>
      </c>
      <c r="R174" s="166" t="s">
        <v>220</v>
      </c>
      <c r="S174" s="170">
        <v>45323</v>
      </c>
      <c r="T174" s="182">
        <v>45626</v>
      </c>
      <c r="U174" s="170" t="s">
        <v>512</v>
      </c>
      <c r="V174" s="26"/>
      <c r="W174" s="166"/>
      <c r="X174" s="166"/>
      <c r="Y174" s="166" t="s">
        <v>354</v>
      </c>
      <c r="Z174" s="166" t="s">
        <v>881</v>
      </c>
      <c r="AA174" s="166" t="s">
        <v>199</v>
      </c>
      <c r="AB174" s="166" t="s">
        <v>199</v>
      </c>
      <c r="AC174" s="166" t="s">
        <v>199</v>
      </c>
      <c r="AD174" s="166" t="s">
        <v>487</v>
      </c>
      <c r="AE174" s="166" t="s">
        <v>199</v>
      </c>
      <c r="AF174" s="166" t="s">
        <v>199</v>
      </c>
      <c r="AG174" s="166" t="s">
        <v>199</v>
      </c>
      <c r="AH174" s="166" t="s">
        <v>199</v>
      </c>
      <c r="AI174" s="166" t="s">
        <v>199</v>
      </c>
      <c r="AJ174" s="166" t="s">
        <v>408</v>
      </c>
      <c r="AK174" s="166" t="s">
        <v>409</v>
      </c>
      <c r="AL174" s="166" t="s">
        <v>234</v>
      </c>
    </row>
    <row r="175" spans="2:38" s="173" customFormat="1" ht="171" hidden="1" x14ac:dyDescent="0.2">
      <c r="B175" s="166" t="s">
        <v>453</v>
      </c>
      <c r="C175" s="167" t="s">
        <v>850</v>
      </c>
      <c r="D175" s="166" t="s">
        <v>851</v>
      </c>
      <c r="E175" s="166" t="s">
        <v>852</v>
      </c>
      <c r="F175" s="166" t="s">
        <v>853</v>
      </c>
      <c r="G175" s="166"/>
      <c r="H175" s="166" t="s">
        <v>753</v>
      </c>
      <c r="I175" s="166" t="s">
        <v>854</v>
      </c>
      <c r="J175" s="166" t="s">
        <v>855</v>
      </c>
      <c r="K175" s="166" t="s">
        <v>199</v>
      </c>
      <c r="L175" s="166" t="s">
        <v>199</v>
      </c>
      <c r="M175" s="166"/>
      <c r="N175" s="166"/>
      <c r="O175" s="166"/>
      <c r="P175" s="166"/>
      <c r="Q175" s="166"/>
      <c r="R175" s="166"/>
      <c r="S175" s="170"/>
      <c r="T175" s="182"/>
      <c r="U175" s="170"/>
      <c r="V175" s="26"/>
      <c r="W175" s="166"/>
      <c r="X175" s="166"/>
      <c r="Y175" s="166"/>
      <c r="Z175" s="166"/>
      <c r="AA175" s="166"/>
      <c r="AB175" s="166"/>
      <c r="AC175" s="166"/>
      <c r="AD175" s="166"/>
      <c r="AE175" s="166"/>
      <c r="AF175" s="166"/>
      <c r="AG175" s="166"/>
      <c r="AH175" s="166"/>
      <c r="AI175" s="166"/>
      <c r="AJ175" s="166"/>
      <c r="AK175" s="166"/>
      <c r="AL175" s="166"/>
    </row>
    <row r="176" spans="2:38" s="173" customFormat="1" ht="171" hidden="1" x14ac:dyDescent="0.2">
      <c r="B176" s="166" t="s">
        <v>453</v>
      </c>
      <c r="C176" s="167" t="s">
        <v>850</v>
      </c>
      <c r="D176" s="166" t="s">
        <v>851</v>
      </c>
      <c r="E176" s="166" t="s">
        <v>852</v>
      </c>
      <c r="F176" s="166" t="s">
        <v>853</v>
      </c>
      <c r="G176" s="166"/>
      <c r="H176" s="166" t="s">
        <v>753</v>
      </c>
      <c r="I176" s="166" t="s">
        <v>854</v>
      </c>
      <c r="J176" s="166" t="s">
        <v>855</v>
      </c>
      <c r="K176" s="166" t="s">
        <v>199</v>
      </c>
      <c r="L176" s="166" t="s">
        <v>199</v>
      </c>
      <c r="M176" s="166" t="s">
        <v>889</v>
      </c>
      <c r="N176" s="166" t="s">
        <v>890</v>
      </c>
      <c r="O176" s="169" t="s">
        <v>891</v>
      </c>
      <c r="P176" s="166" t="s">
        <v>272</v>
      </c>
      <c r="Q176" s="166" t="s">
        <v>892</v>
      </c>
      <c r="R176" s="169" t="s">
        <v>72</v>
      </c>
      <c r="S176" s="170">
        <v>45293</v>
      </c>
      <c r="T176" s="170">
        <v>45626</v>
      </c>
      <c r="U176" s="179" t="s">
        <v>260</v>
      </c>
      <c r="V176" s="26"/>
      <c r="W176" s="166"/>
      <c r="X176" s="171">
        <v>0.8</v>
      </c>
      <c r="Y176" s="166" t="s">
        <v>207</v>
      </c>
      <c r="Z176" s="166" t="s">
        <v>893</v>
      </c>
      <c r="AA176" s="166" t="s">
        <v>199</v>
      </c>
      <c r="AB176" s="166" t="s">
        <v>199</v>
      </c>
      <c r="AC176" s="166" t="s">
        <v>199</v>
      </c>
      <c r="AD176" s="184" t="s">
        <v>364</v>
      </c>
      <c r="AE176" s="166" t="s">
        <v>199</v>
      </c>
      <c r="AF176" s="166" t="s">
        <v>199</v>
      </c>
      <c r="AG176" s="166" t="s">
        <v>199</v>
      </c>
      <c r="AH176" s="166" t="s">
        <v>199</v>
      </c>
      <c r="AI176" s="166" t="s">
        <v>199</v>
      </c>
      <c r="AJ176" s="166" t="s">
        <v>408</v>
      </c>
      <c r="AK176" s="166" t="s">
        <v>409</v>
      </c>
      <c r="AL176" s="169" t="s">
        <v>261</v>
      </c>
    </row>
    <row r="177" spans="2:38" s="173" customFormat="1" ht="171" hidden="1" x14ac:dyDescent="0.2">
      <c r="B177" s="166" t="s">
        <v>453</v>
      </c>
      <c r="C177" s="167" t="s">
        <v>850</v>
      </c>
      <c r="D177" s="166" t="s">
        <v>851</v>
      </c>
      <c r="E177" s="166" t="s">
        <v>852</v>
      </c>
      <c r="F177" s="166" t="s">
        <v>853</v>
      </c>
      <c r="G177" s="166"/>
      <c r="H177" s="166" t="s">
        <v>753</v>
      </c>
      <c r="I177" s="166" t="s">
        <v>854</v>
      </c>
      <c r="J177" s="166" t="s">
        <v>855</v>
      </c>
      <c r="K177" s="166" t="s">
        <v>199</v>
      </c>
      <c r="L177" s="166" t="s">
        <v>199</v>
      </c>
      <c r="M177" s="166" t="s">
        <v>894</v>
      </c>
      <c r="N177" s="166" t="s">
        <v>895</v>
      </c>
      <c r="O177" s="169" t="s">
        <v>896</v>
      </c>
      <c r="P177" s="166" t="s">
        <v>230</v>
      </c>
      <c r="Q177" s="166" t="s">
        <v>231</v>
      </c>
      <c r="R177" s="169" t="s">
        <v>220</v>
      </c>
      <c r="S177" s="170">
        <v>45627</v>
      </c>
      <c r="T177" s="170">
        <v>45641</v>
      </c>
      <c r="U177" s="169" t="s">
        <v>72</v>
      </c>
      <c r="V177" s="26"/>
      <c r="W177" s="166"/>
      <c r="X177" s="171"/>
      <c r="Y177" s="166" t="s">
        <v>208</v>
      </c>
      <c r="Z177" s="166" t="s">
        <v>232</v>
      </c>
      <c r="AA177" s="166" t="s">
        <v>233</v>
      </c>
      <c r="AB177" s="166" t="s">
        <v>893</v>
      </c>
      <c r="AC177" s="166" t="s">
        <v>199</v>
      </c>
      <c r="AD177" s="184" t="s">
        <v>364</v>
      </c>
      <c r="AE177" s="166" t="s">
        <v>199</v>
      </c>
      <c r="AF177" s="166" t="s">
        <v>199</v>
      </c>
      <c r="AG177" s="166" t="s">
        <v>199</v>
      </c>
      <c r="AH177" s="166" t="s">
        <v>199</v>
      </c>
      <c r="AI177" s="166" t="s">
        <v>199</v>
      </c>
      <c r="AJ177" s="166" t="s">
        <v>408</v>
      </c>
      <c r="AK177" s="166" t="s">
        <v>409</v>
      </c>
      <c r="AL177" s="169" t="s">
        <v>234</v>
      </c>
    </row>
    <row r="178" spans="2:38" s="173" customFormat="1" ht="171" hidden="1" x14ac:dyDescent="0.2">
      <c r="B178" s="166" t="s">
        <v>453</v>
      </c>
      <c r="C178" s="167" t="s">
        <v>850</v>
      </c>
      <c r="D178" s="166" t="s">
        <v>851</v>
      </c>
      <c r="E178" s="166" t="s">
        <v>852</v>
      </c>
      <c r="F178" s="166" t="s">
        <v>853</v>
      </c>
      <c r="G178" s="166"/>
      <c r="H178" s="166" t="s">
        <v>753</v>
      </c>
      <c r="I178" s="166" t="s">
        <v>854</v>
      </c>
      <c r="J178" s="166" t="s">
        <v>855</v>
      </c>
      <c r="K178" s="166" t="s">
        <v>199</v>
      </c>
      <c r="L178" s="166" t="s">
        <v>199</v>
      </c>
      <c r="M178" s="166" t="s">
        <v>897</v>
      </c>
      <c r="N178" s="166" t="s">
        <v>898</v>
      </c>
      <c r="O178" s="169" t="s">
        <v>267</v>
      </c>
      <c r="P178" s="166" t="s">
        <v>272</v>
      </c>
      <c r="Q178" s="166" t="s">
        <v>892</v>
      </c>
      <c r="R178" s="169" t="s">
        <v>72</v>
      </c>
      <c r="S178" s="170">
        <v>45293</v>
      </c>
      <c r="T178" s="170">
        <v>45626</v>
      </c>
      <c r="U178" s="179" t="s">
        <v>72</v>
      </c>
      <c r="V178" s="26"/>
      <c r="W178" s="166"/>
      <c r="X178" s="171">
        <v>0.2</v>
      </c>
      <c r="Y178" s="166" t="s">
        <v>207</v>
      </c>
      <c r="Z178" s="166" t="s">
        <v>893</v>
      </c>
      <c r="AA178" s="166" t="s">
        <v>199</v>
      </c>
      <c r="AB178" s="166" t="s">
        <v>199</v>
      </c>
      <c r="AC178" s="166" t="s">
        <v>199</v>
      </c>
      <c r="AD178" s="184" t="s">
        <v>364</v>
      </c>
      <c r="AE178" s="166" t="s">
        <v>199</v>
      </c>
      <c r="AF178" s="166" t="s">
        <v>199</v>
      </c>
      <c r="AG178" s="166" t="s">
        <v>199</v>
      </c>
      <c r="AH178" s="166" t="s">
        <v>199</v>
      </c>
      <c r="AI178" s="166" t="s">
        <v>199</v>
      </c>
      <c r="AJ178" s="166" t="s">
        <v>408</v>
      </c>
      <c r="AK178" s="166" t="s">
        <v>409</v>
      </c>
      <c r="AL178" s="169" t="s">
        <v>261</v>
      </c>
    </row>
    <row r="179" spans="2:38" s="173" customFormat="1" ht="171" hidden="1" x14ac:dyDescent="0.2">
      <c r="B179" s="166" t="s">
        <v>453</v>
      </c>
      <c r="C179" s="167" t="s">
        <v>850</v>
      </c>
      <c r="D179" s="166" t="s">
        <v>851</v>
      </c>
      <c r="E179" s="166" t="s">
        <v>852</v>
      </c>
      <c r="F179" s="166" t="s">
        <v>853</v>
      </c>
      <c r="G179" s="166"/>
      <c r="H179" s="166" t="s">
        <v>753</v>
      </c>
      <c r="I179" s="166" t="s">
        <v>854</v>
      </c>
      <c r="J179" s="166" t="s">
        <v>855</v>
      </c>
      <c r="K179" s="166" t="s">
        <v>199</v>
      </c>
      <c r="L179" s="166" t="s">
        <v>199</v>
      </c>
      <c r="M179" s="166" t="s">
        <v>899</v>
      </c>
      <c r="N179" s="166" t="s">
        <v>900</v>
      </c>
      <c r="O179" s="169" t="s">
        <v>901</v>
      </c>
      <c r="P179" s="166" t="s">
        <v>272</v>
      </c>
      <c r="Q179" s="166" t="s">
        <v>902</v>
      </c>
      <c r="R179" s="169" t="s">
        <v>72</v>
      </c>
      <c r="S179" s="170">
        <v>45383</v>
      </c>
      <c r="T179" s="170">
        <v>45641</v>
      </c>
      <c r="U179" s="179" t="s">
        <v>260</v>
      </c>
      <c r="V179" s="26"/>
      <c r="W179" s="166"/>
      <c r="X179" s="171">
        <v>0.8</v>
      </c>
      <c r="Y179" s="166" t="s">
        <v>207</v>
      </c>
      <c r="Z179" s="166" t="s">
        <v>893</v>
      </c>
      <c r="AA179" s="166" t="s">
        <v>199</v>
      </c>
      <c r="AB179" s="166" t="s">
        <v>199</v>
      </c>
      <c r="AC179" s="166" t="s">
        <v>199</v>
      </c>
      <c r="AD179" s="184" t="s">
        <v>364</v>
      </c>
      <c r="AE179" s="166" t="s">
        <v>199</v>
      </c>
      <c r="AF179" s="166" t="s">
        <v>199</v>
      </c>
      <c r="AG179" s="166" t="s">
        <v>199</v>
      </c>
      <c r="AH179" s="166" t="s">
        <v>199</v>
      </c>
      <c r="AI179" s="166" t="s">
        <v>199</v>
      </c>
      <c r="AJ179" s="166" t="s">
        <v>408</v>
      </c>
      <c r="AK179" s="166" t="s">
        <v>409</v>
      </c>
      <c r="AL179" s="169" t="s">
        <v>261</v>
      </c>
    </row>
    <row r="180" spans="2:38" s="173" customFormat="1" ht="171" hidden="1" x14ac:dyDescent="0.2">
      <c r="B180" s="166" t="s">
        <v>453</v>
      </c>
      <c r="C180" s="167" t="s">
        <v>850</v>
      </c>
      <c r="D180" s="166" t="s">
        <v>851</v>
      </c>
      <c r="E180" s="166" t="s">
        <v>852</v>
      </c>
      <c r="F180" s="166" t="s">
        <v>853</v>
      </c>
      <c r="G180" s="166"/>
      <c r="H180" s="166" t="s">
        <v>753</v>
      </c>
      <c r="I180" s="166" t="s">
        <v>854</v>
      </c>
      <c r="J180" s="166" t="s">
        <v>855</v>
      </c>
      <c r="K180" s="166" t="s">
        <v>199</v>
      </c>
      <c r="L180" s="166" t="s">
        <v>199</v>
      </c>
      <c r="M180" s="166" t="s">
        <v>903</v>
      </c>
      <c r="N180" s="166" t="s">
        <v>904</v>
      </c>
      <c r="O180" s="169" t="s">
        <v>905</v>
      </c>
      <c r="P180" s="166" t="s">
        <v>230</v>
      </c>
      <c r="Q180" s="166" t="s">
        <v>231</v>
      </c>
      <c r="R180" s="169" t="s">
        <v>220</v>
      </c>
      <c r="S180" s="170">
        <v>45627</v>
      </c>
      <c r="T180" s="170">
        <v>45641</v>
      </c>
      <c r="U180" s="169" t="s">
        <v>72</v>
      </c>
      <c r="V180" s="26"/>
      <c r="W180" s="166"/>
      <c r="X180" s="171"/>
      <c r="Y180" s="166" t="s">
        <v>208</v>
      </c>
      <c r="Z180" s="166" t="s">
        <v>232</v>
      </c>
      <c r="AA180" s="166" t="s">
        <v>233</v>
      </c>
      <c r="AB180" s="166" t="s">
        <v>893</v>
      </c>
      <c r="AC180" s="166" t="s">
        <v>199</v>
      </c>
      <c r="AD180" s="184" t="s">
        <v>364</v>
      </c>
      <c r="AE180" s="166" t="s">
        <v>199</v>
      </c>
      <c r="AF180" s="166" t="s">
        <v>199</v>
      </c>
      <c r="AG180" s="166" t="s">
        <v>199</v>
      </c>
      <c r="AH180" s="166" t="s">
        <v>199</v>
      </c>
      <c r="AI180" s="166" t="s">
        <v>199</v>
      </c>
      <c r="AJ180" s="166" t="s">
        <v>408</v>
      </c>
      <c r="AK180" s="166" t="s">
        <v>409</v>
      </c>
      <c r="AL180" s="169" t="s">
        <v>234</v>
      </c>
    </row>
    <row r="181" spans="2:38" s="173" customFormat="1" ht="171" hidden="1" x14ac:dyDescent="0.2">
      <c r="B181" s="166" t="s">
        <v>453</v>
      </c>
      <c r="C181" s="167" t="s">
        <v>850</v>
      </c>
      <c r="D181" s="166" t="s">
        <v>851</v>
      </c>
      <c r="E181" s="166" t="s">
        <v>852</v>
      </c>
      <c r="F181" s="166" t="s">
        <v>853</v>
      </c>
      <c r="G181" s="166"/>
      <c r="H181" s="166" t="s">
        <v>753</v>
      </c>
      <c r="I181" s="166" t="s">
        <v>854</v>
      </c>
      <c r="J181" s="166" t="s">
        <v>855</v>
      </c>
      <c r="K181" s="166" t="s">
        <v>199</v>
      </c>
      <c r="L181" s="166" t="s">
        <v>199</v>
      </c>
      <c r="M181" s="166" t="s">
        <v>906</v>
      </c>
      <c r="N181" s="166" t="s">
        <v>907</v>
      </c>
      <c r="O181" s="169" t="s">
        <v>267</v>
      </c>
      <c r="P181" s="166" t="s">
        <v>272</v>
      </c>
      <c r="Q181" s="166" t="s">
        <v>902</v>
      </c>
      <c r="R181" s="169" t="s">
        <v>72</v>
      </c>
      <c r="S181" s="170">
        <v>45383</v>
      </c>
      <c r="T181" s="170">
        <v>45657</v>
      </c>
      <c r="U181" s="179" t="s">
        <v>72</v>
      </c>
      <c r="V181" s="26"/>
      <c r="W181" s="166"/>
      <c r="X181" s="171">
        <v>0.2</v>
      </c>
      <c r="Y181" s="166" t="s">
        <v>207</v>
      </c>
      <c r="Z181" s="166" t="s">
        <v>893</v>
      </c>
      <c r="AA181" s="166" t="s">
        <v>199</v>
      </c>
      <c r="AB181" s="166"/>
      <c r="AC181" s="166"/>
      <c r="AD181" s="184" t="s">
        <v>364</v>
      </c>
      <c r="AE181" s="166" t="s">
        <v>199</v>
      </c>
      <c r="AF181" s="166" t="s">
        <v>199</v>
      </c>
      <c r="AG181" s="166" t="s">
        <v>199</v>
      </c>
      <c r="AH181" s="166" t="s">
        <v>199</v>
      </c>
      <c r="AI181" s="166" t="s">
        <v>199</v>
      </c>
      <c r="AJ181" s="166" t="s">
        <v>408</v>
      </c>
      <c r="AK181" s="166" t="s">
        <v>409</v>
      </c>
      <c r="AL181" s="169" t="s">
        <v>261</v>
      </c>
    </row>
    <row r="182" spans="2:38" s="173" customFormat="1" ht="171" hidden="1" x14ac:dyDescent="0.2">
      <c r="B182" s="166" t="s">
        <v>453</v>
      </c>
      <c r="C182" s="167" t="s">
        <v>850</v>
      </c>
      <c r="D182" s="166" t="s">
        <v>851</v>
      </c>
      <c r="E182" s="166" t="s">
        <v>852</v>
      </c>
      <c r="F182" s="166" t="s">
        <v>908</v>
      </c>
      <c r="G182" s="166"/>
      <c r="H182" s="166" t="s">
        <v>753</v>
      </c>
      <c r="I182" s="166" t="s">
        <v>854</v>
      </c>
      <c r="J182" s="166" t="s">
        <v>855</v>
      </c>
      <c r="K182" s="166" t="s">
        <v>199</v>
      </c>
      <c r="L182" s="166" t="s">
        <v>199</v>
      </c>
      <c r="M182" s="166" t="s">
        <v>909</v>
      </c>
      <c r="N182" s="166" t="s">
        <v>910</v>
      </c>
      <c r="O182" s="169" t="s">
        <v>911</v>
      </c>
      <c r="P182" s="166" t="s">
        <v>872</v>
      </c>
      <c r="Q182" s="166"/>
      <c r="R182" s="166" t="s">
        <v>912</v>
      </c>
      <c r="S182" s="170">
        <v>45566</v>
      </c>
      <c r="T182" s="170">
        <v>45641</v>
      </c>
      <c r="U182" s="170" t="s">
        <v>512</v>
      </c>
      <c r="V182" s="26"/>
      <c r="W182" s="166"/>
      <c r="X182" s="166">
        <v>100</v>
      </c>
      <c r="Y182" s="166" t="s">
        <v>354</v>
      </c>
      <c r="Z182" s="166" t="s">
        <v>199</v>
      </c>
      <c r="AA182" s="166" t="s">
        <v>199</v>
      </c>
      <c r="AB182" s="166" t="s">
        <v>199</v>
      </c>
      <c r="AC182" s="166" t="s">
        <v>199</v>
      </c>
      <c r="AD182" s="166" t="s">
        <v>356</v>
      </c>
      <c r="AE182" s="166" t="s">
        <v>417</v>
      </c>
      <c r="AF182" s="166" t="s">
        <v>199</v>
      </c>
      <c r="AG182" s="166" t="s">
        <v>199</v>
      </c>
      <c r="AH182" s="166" t="s">
        <v>199</v>
      </c>
      <c r="AI182" s="166" t="s">
        <v>199</v>
      </c>
      <c r="AJ182" s="166" t="s">
        <v>199</v>
      </c>
      <c r="AK182" s="166" t="s">
        <v>199</v>
      </c>
      <c r="AL182" s="166" t="s">
        <v>913</v>
      </c>
    </row>
    <row r="183" spans="2:38" s="173" customFormat="1" ht="171" hidden="1" x14ac:dyDescent="0.2">
      <c r="B183" s="166" t="s">
        <v>453</v>
      </c>
      <c r="C183" s="167" t="s">
        <v>850</v>
      </c>
      <c r="D183" s="166" t="s">
        <v>851</v>
      </c>
      <c r="E183" s="166" t="s">
        <v>852</v>
      </c>
      <c r="F183" s="166" t="s">
        <v>908</v>
      </c>
      <c r="G183" s="166"/>
      <c r="H183" s="166" t="s">
        <v>753</v>
      </c>
      <c r="I183" s="166" t="s">
        <v>854</v>
      </c>
      <c r="J183" s="166" t="s">
        <v>855</v>
      </c>
      <c r="K183" s="166" t="s">
        <v>199</v>
      </c>
      <c r="L183" s="166" t="s">
        <v>199</v>
      </c>
      <c r="M183" s="166" t="s">
        <v>914</v>
      </c>
      <c r="N183" s="166" t="s">
        <v>915</v>
      </c>
      <c r="O183" s="169" t="s">
        <v>916</v>
      </c>
      <c r="P183" s="166" t="s">
        <v>667</v>
      </c>
      <c r="Q183" s="166" t="s">
        <v>672</v>
      </c>
      <c r="R183" s="166" t="s">
        <v>99</v>
      </c>
      <c r="S183" s="170">
        <v>45292</v>
      </c>
      <c r="T183" s="170">
        <v>45641</v>
      </c>
      <c r="U183" s="170" t="s">
        <v>199</v>
      </c>
      <c r="V183" s="26"/>
      <c r="W183" s="166"/>
      <c r="X183" s="166">
        <v>100</v>
      </c>
      <c r="Y183" s="166" t="s">
        <v>354</v>
      </c>
      <c r="Z183" s="166" t="s">
        <v>199</v>
      </c>
      <c r="AA183" s="166" t="s">
        <v>199</v>
      </c>
      <c r="AB183" s="166" t="s">
        <v>199</v>
      </c>
      <c r="AC183" s="166" t="s">
        <v>199</v>
      </c>
      <c r="AD183" s="166" t="s">
        <v>356</v>
      </c>
      <c r="AE183" s="166" t="s">
        <v>417</v>
      </c>
      <c r="AF183" s="166" t="s">
        <v>199</v>
      </c>
      <c r="AG183" s="166" t="s">
        <v>199</v>
      </c>
      <c r="AH183" s="166" t="s">
        <v>199</v>
      </c>
      <c r="AI183" s="166" t="s">
        <v>199</v>
      </c>
      <c r="AJ183" s="166" t="s">
        <v>199</v>
      </c>
      <c r="AK183" s="166" t="s">
        <v>199</v>
      </c>
      <c r="AL183" s="166" t="s">
        <v>913</v>
      </c>
    </row>
    <row r="184" spans="2:38" s="173" customFormat="1" ht="171" hidden="1" x14ac:dyDescent="0.2">
      <c r="B184" s="166" t="s">
        <v>453</v>
      </c>
      <c r="C184" s="167" t="s">
        <v>850</v>
      </c>
      <c r="D184" s="166" t="s">
        <v>851</v>
      </c>
      <c r="E184" s="166" t="s">
        <v>852</v>
      </c>
      <c r="F184" s="166" t="s">
        <v>917</v>
      </c>
      <c r="G184" s="166"/>
      <c r="H184" s="166" t="s">
        <v>753</v>
      </c>
      <c r="I184" s="166" t="s">
        <v>854</v>
      </c>
      <c r="J184" s="166" t="s">
        <v>855</v>
      </c>
      <c r="K184" s="166" t="s">
        <v>199</v>
      </c>
      <c r="L184" s="166" t="s">
        <v>199</v>
      </c>
      <c r="M184" s="166" t="s">
        <v>918</v>
      </c>
      <c r="N184" s="166" t="s">
        <v>919</v>
      </c>
      <c r="O184" s="169" t="s">
        <v>920</v>
      </c>
      <c r="P184" s="166" t="s">
        <v>872</v>
      </c>
      <c r="Q184" s="166"/>
      <c r="R184" s="166" t="s">
        <v>220</v>
      </c>
      <c r="S184" s="170">
        <v>45566</v>
      </c>
      <c r="T184" s="170">
        <v>45641</v>
      </c>
      <c r="U184" s="170" t="s">
        <v>50</v>
      </c>
      <c r="V184" s="166">
        <v>100</v>
      </c>
      <c r="W184" s="166" t="s">
        <v>354</v>
      </c>
      <c r="X184" s="166">
        <v>50</v>
      </c>
      <c r="Y184" s="166" t="s">
        <v>354</v>
      </c>
      <c r="Z184" s="166" t="s">
        <v>199</v>
      </c>
      <c r="AA184" s="166" t="s">
        <v>199</v>
      </c>
      <c r="AB184" s="166" t="s">
        <v>199</v>
      </c>
      <c r="AC184" s="166" t="s">
        <v>199</v>
      </c>
      <c r="AD184" s="166" t="s">
        <v>209</v>
      </c>
      <c r="AE184" s="166" t="s">
        <v>199</v>
      </c>
      <c r="AF184" s="166" t="s">
        <v>199</v>
      </c>
      <c r="AG184" s="166" t="s">
        <v>199</v>
      </c>
      <c r="AH184" s="166" t="s">
        <v>199</v>
      </c>
      <c r="AI184" s="166" t="s">
        <v>199</v>
      </c>
      <c r="AJ184" s="166" t="s">
        <v>199</v>
      </c>
      <c r="AK184" s="166" t="s">
        <v>199</v>
      </c>
      <c r="AL184" s="166" t="s">
        <v>234</v>
      </c>
    </row>
    <row r="185" spans="2:38" s="173" customFormat="1" ht="171" hidden="1" x14ac:dyDescent="0.2">
      <c r="B185" s="166" t="s">
        <v>453</v>
      </c>
      <c r="C185" s="167" t="s">
        <v>850</v>
      </c>
      <c r="D185" s="166" t="s">
        <v>851</v>
      </c>
      <c r="E185" s="166" t="s">
        <v>852</v>
      </c>
      <c r="F185" s="166" t="s">
        <v>917</v>
      </c>
      <c r="G185" s="166"/>
      <c r="H185" s="166" t="s">
        <v>753</v>
      </c>
      <c r="I185" s="166" t="s">
        <v>854</v>
      </c>
      <c r="J185" s="166" t="s">
        <v>855</v>
      </c>
      <c r="K185" s="166" t="s">
        <v>199</v>
      </c>
      <c r="L185" s="166" t="s">
        <v>199</v>
      </c>
      <c r="M185" s="166" t="s">
        <v>921</v>
      </c>
      <c r="N185" s="166" t="s">
        <v>922</v>
      </c>
      <c r="O185" s="169" t="s">
        <v>923</v>
      </c>
      <c r="P185" s="166" t="s">
        <v>872</v>
      </c>
      <c r="Q185" s="166"/>
      <c r="R185" s="166" t="s">
        <v>220</v>
      </c>
      <c r="S185" s="170">
        <v>45597</v>
      </c>
      <c r="T185" s="170">
        <v>45641</v>
      </c>
      <c r="U185" s="170" t="s">
        <v>50</v>
      </c>
      <c r="V185" s="26"/>
      <c r="W185" s="166"/>
      <c r="X185" s="166">
        <v>50</v>
      </c>
      <c r="Y185" s="166" t="s">
        <v>354</v>
      </c>
      <c r="Z185" s="166" t="s">
        <v>374</v>
      </c>
      <c r="AA185" s="166" t="s">
        <v>199</v>
      </c>
      <c r="AB185" s="166" t="s">
        <v>199</v>
      </c>
      <c r="AC185" s="166" t="s">
        <v>199</v>
      </c>
      <c r="AD185" s="166" t="s">
        <v>209</v>
      </c>
      <c r="AE185" s="166" t="s">
        <v>199</v>
      </c>
      <c r="AF185" s="166" t="s">
        <v>199</v>
      </c>
      <c r="AG185" s="166" t="s">
        <v>199</v>
      </c>
      <c r="AH185" s="166" t="s">
        <v>199</v>
      </c>
      <c r="AI185" s="166" t="s">
        <v>199</v>
      </c>
      <c r="AJ185" s="166" t="s">
        <v>199</v>
      </c>
      <c r="AK185" s="166" t="s">
        <v>199</v>
      </c>
      <c r="AL185" s="166" t="s">
        <v>234</v>
      </c>
    </row>
    <row r="186" spans="2:38" s="173" customFormat="1" ht="171" hidden="1" x14ac:dyDescent="0.2">
      <c r="B186" s="166" t="s">
        <v>453</v>
      </c>
      <c r="C186" s="167" t="s">
        <v>850</v>
      </c>
      <c r="D186" s="166" t="s">
        <v>851</v>
      </c>
      <c r="E186" s="166" t="s">
        <v>852</v>
      </c>
      <c r="F186" s="166" t="s">
        <v>924</v>
      </c>
      <c r="G186" s="166"/>
      <c r="H186" s="166" t="s">
        <v>753</v>
      </c>
      <c r="I186" s="166" t="s">
        <v>854</v>
      </c>
      <c r="J186" s="166" t="s">
        <v>855</v>
      </c>
      <c r="K186" s="166" t="s">
        <v>199</v>
      </c>
      <c r="L186" s="166" t="s">
        <v>199</v>
      </c>
      <c r="M186" s="166" t="s">
        <v>925</v>
      </c>
      <c r="N186" s="166" t="s">
        <v>926</v>
      </c>
      <c r="O186" s="169" t="s">
        <v>927</v>
      </c>
      <c r="P186" s="166" t="s">
        <v>872</v>
      </c>
      <c r="Q186" s="166"/>
      <c r="R186" s="166" t="s">
        <v>220</v>
      </c>
      <c r="S186" s="170">
        <v>45292</v>
      </c>
      <c r="T186" s="170">
        <v>45641</v>
      </c>
      <c r="U186" s="170" t="s">
        <v>512</v>
      </c>
      <c r="V186" s="26"/>
      <c r="W186" s="166"/>
      <c r="X186" s="166">
        <v>100</v>
      </c>
      <c r="Y186" s="166" t="s">
        <v>354</v>
      </c>
      <c r="Z186" s="166" t="s">
        <v>355</v>
      </c>
      <c r="AA186" s="166" t="s">
        <v>199</v>
      </c>
      <c r="AB186" s="166" t="s">
        <v>199</v>
      </c>
      <c r="AC186" s="166" t="s">
        <v>199</v>
      </c>
      <c r="AD186" s="166" t="s">
        <v>357</v>
      </c>
      <c r="AE186" s="166" t="s">
        <v>199</v>
      </c>
      <c r="AF186" s="166" t="s">
        <v>199</v>
      </c>
      <c r="AG186" s="166" t="s">
        <v>199</v>
      </c>
      <c r="AH186" s="166" t="s">
        <v>199</v>
      </c>
      <c r="AI186" s="166" t="s">
        <v>199</v>
      </c>
      <c r="AJ186" s="166" t="s">
        <v>199</v>
      </c>
      <c r="AK186" s="166" t="s">
        <v>199</v>
      </c>
      <c r="AL186" s="166" t="s">
        <v>234</v>
      </c>
    </row>
    <row r="187" spans="2:38" s="173" customFormat="1" ht="228" hidden="1" x14ac:dyDescent="0.2">
      <c r="B187" s="166" t="s">
        <v>453</v>
      </c>
      <c r="C187" s="167" t="s">
        <v>850</v>
      </c>
      <c r="D187" s="166" t="s">
        <v>851</v>
      </c>
      <c r="E187" s="166" t="s">
        <v>852</v>
      </c>
      <c r="F187" s="166" t="s">
        <v>928</v>
      </c>
      <c r="G187" s="166"/>
      <c r="H187" s="166" t="s">
        <v>753</v>
      </c>
      <c r="I187" s="166" t="s">
        <v>854</v>
      </c>
      <c r="J187" s="166" t="s">
        <v>855</v>
      </c>
      <c r="K187" s="166" t="s">
        <v>199</v>
      </c>
      <c r="L187" s="166" t="s">
        <v>199</v>
      </c>
      <c r="M187" s="166" t="s">
        <v>929</v>
      </c>
      <c r="N187" s="166" t="s">
        <v>930</v>
      </c>
      <c r="O187" s="169" t="s">
        <v>931</v>
      </c>
      <c r="P187" s="166" t="s">
        <v>703</v>
      </c>
      <c r="Q187" s="166" t="s">
        <v>932</v>
      </c>
      <c r="R187" s="166" t="s">
        <v>99</v>
      </c>
      <c r="S187" s="170">
        <v>45323</v>
      </c>
      <c r="T187" s="170">
        <v>45473</v>
      </c>
      <c r="U187" s="170" t="s">
        <v>512</v>
      </c>
      <c r="V187" s="26"/>
      <c r="W187" s="166"/>
      <c r="X187" s="166">
        <v>33</v>
      </c>
      <c r="Y187" s="166" t="s">
        <v>354</v>
      </c>
      <c r="Z187" s="166" t="s">
        <v>199</v>
      </c>
      <c r="AA187" s="166" t="s">
        <v>199</v>
      </c>
      <c r="AB187" s="166" t="s">
        <v>199</v>
      </c>
      <c r="AC187" s="166" t="s">
        <v>199</v>
      </c>
      <c r="AD187" s="166" t="s">
        <v>356</v>
      </c>
      <c r="AE187" s="166" t="s">
        <v>199</v>
      </c>
      <c r="AF187" s="166" t="s">
        <v>199</v>
      </c>
      <c r="AG187" s="166" t="s">
        <v>199</v>
      </c>
      <c r="AH187" s="166" t="s">
        <v>199</v>
      </c>
      <c r="AI187" s="166" t="s">
        <v>199</v>
      </c>
      <c r="AJ187" s="166" t="s">
        <v>199</v>
      </c>
      <c r="AK187" s="166" t="s">
        <v>199</v>
      </c>
      <c r="AL187" s="166" t="s">
        <v>913</v>
      </c>
    </row>
    <row r="188" spans="2:38" s="173" customFormat="1" ht="171" hidden="1" x14ac:dyDescent="0.2">
      <c r="B188" s="166" t="s">
        <v>453</v>
      </c>
      <c r="C188" s="167" t="s">
        <v>850</v>
      </c>
      <c r="D188" s="166" t="s">
        <v>851</v>
      </c>
      <c r="E188" s="166" t="s">
        <v>852</v>
      </c>
      <c r="F188" s="166" t="s">
        <v>928</v>
      </c>
      <c r="G188" s="166"/>
      <c r="H188" s="166" t="s">
        <v>753</v>
      </c>
      <c r="I188" s="166" t="s">
        <v>854</v>
      </c>
      <c r="J188" s="166" t="s">
        <v>855</v>
      </c>
      <c r="K188" s="166" t="s">
        <v>199</v>
      </c>
      <c r="L188" s="166" t="s">
        <v>199</v>
      </c>
      <c r="M188" s="166" t="s">
        <v>933</v>
      </c>
      <c r="N188" s="166" t="s">
        <v>934</v>
      </c>
      <c r="O188" s="169" t="s">
        <v>935</v>
      </c>
      <c r="P188" s="166" t="s">
        <v>703</v>
      </c>
      <c r="Q188" s="166" t="s">
        <v>936</v>
      </c>
      <c r="R188" s="166" t="s">
        <v>99</v>
      </c>
      <c r="S188" s="170">
        <v>45323</v>
      </c>
      <c r="T188" s="170">
        <v>45442</v>
      </c>
      <c r="U188" s="170" t="s">
        <v>512</v>
      </c>
      <c r="V188" s="26"/>
      <c r="W188" s="166"/>
      <c r="X188" s="166">
        <v>33</v>
      </c>
      <c r="Y188" s="166" t="s">
        <v>423</v>
      </c>
      <c r="Z188" s="166" t="s">
        <v>199</v>
      </c>
      <c r="AA188" s="166" t="s">
        <v>199</v>
      </c>
      <c r="AB188" s="166" t="s">
        <v>199</v>
      </c>
      <c r="AC188" s="166" t="s">
        <v>199</v>
      </c>
      <c r="AD188" s="166" t="s">
        <v>356</v>
      </c>
      <c r="AE188" s="166" t="s">
        <v>487</v>
      </c>
      <c r="AF188" s="166" t="s">
        <v>199</v>
      </c>
      <c r="AG188" s="166" t="s">
        <v>199</v>
      </c>
      <c r="AH188" s="166" t="s">
        <v>199</v>
      </c>
      <c r="AI188" s="166" t="s">
        <v>199</v>
      </c>
      <c r="AJ188" s="166" t="s">
        <v>199</v>
      </c>
      <c r="AK188" s="166" t="s">
        <v>199</v>
      </c>
      <c r="AL188" s="166" t="s">
        <v>654</v>
      </c>
    </row>
    <row r="189" spans="2:38" s="173" customFormat="1" ht="171" hidden="1" x14ac:dyDescent="0.2">
      <c r="B189" s="166" t="s">
        <v>453</v>
      </c>
      <c r="C189" s="167" t="s">
        <v>850</v>
      </c>
      <c r="D189" s="166" t="s">
        <v>851</v>
      </c>
      <c r="E189" s="166" t="s">
        <v>852</v>
      </c>
      <c r="F189" s="166" t="s">
        <v>928</v>
      </c>
      <c r="G189" s="166"/>
      <c r="H189" s="166" t="s">
        <v>753</v>
      </c>
      <c r="I189" s="166" t="s">
        <v>854</v>
      </c>
      <c r="J189" s="166" t="s">
        <v>855</v>
      </c>
      <c r="K189" s="166" t="s">
        <v>199</v>
      </c>
      <c r="L189" s="166" t="s">
        <v>199</v>
      </c>
      <c r="M189" s="166" t="s">
        <v>937</v>
      </c>
      <c r="N189" s="166" t="s">
        <v>938</v>
      </c>
      <c r="O189" s="169" t="s">
        <v>939</v>
      </c>
      <c r="P189" s="166" t="s">
        <v>667</v>
      </c>
      <c r="Q189" s="166" t="s">
        <v>940</v>
      </c>
      <c r="R189" s="166" t="s">
        <v>99</v>
      </c>
      <c r="S189" s="170">
        <v>45306</v>
      </c>
      <c r="T189" s="170">
        <v>45641</v>
      </c>
      <c r="U189" s="170" t="s">
        <v>512</v>
      </c>
      <c r="V189" s="26"/>
      <c r="W189" s="166"/>
      <c r="X189" s="166">
        <v>33</v>
      </c>
      <c r="Y189" s="166" t="s">
        <v>423</v>
      </c>
      <c r="Z189" s="166" t="s">
        <v>487</v>
      </c>
      <c r="AA189" s="166" t="s">
        <v>199</v>
      </c>
      <c r="AB189" s="166" t="s">
        <v>199</v>
      </c>
      <c r="AC189" s="166" t="s">
        <v>199</v>
      </c>
      <c r="AD189" s="166" t="s">
        <v>356</v>
      </c>
      <c r="AE189" s="166" t="s">
        <v>487</v>
      </c>
      <c r="AF189" s="166" t="s">
        <v>199</v>
      </c>
      <c r="AG189" s="166" t="s">
        <v>199</v>
      </c>
      <c r="AH189" s="166" t="s">
        <v>199</v>
      </c>
      <c r="AI189" s="166" t="s">
        <v>199</v>
      </c>
      <c r="AJ189" s="166" t="s">
        <v>199</v>
      </c>
      <c r="AK189" s="166" t="s">
        <v>199</v>
      </c>
      <c r="AL189" s="166" t="s">
        <v>654</v>
      </c>
    </row>
    <row r="190" spans="2:38" s="173" customFormat="1" ht="171" hidden="1" x14ac:dyDescent="0.2">
      <c r="B190" s="166" t="s">
        <v>453</v>
      </c>
      <c r="C190" s="167" t="s">
        <v>850</v>
      </c>
      <c r="D190" s="166" t="s">
        <v>851</v>
      </c>
      <c r="E190" s="166" t="s">
        <v>852</v>
      </c>
      <c r="F190" s="166" t="s">
        <v>928</v>
      </c>
      <c r="G190" s="166"/>
      <c r="H190" s="166" t="s">
        <v>753</v>
      </c>
      <c r="I190" s="166" t="s">
        <v>854</v>
      </c>
      <c r="J190" s="166" t="s">
        <v>855</v>
      </c>
      <c r="K190" s="166" t="s">
        <v>199</v>
      </c>
      <c r="L190" s="166" t="s">
        <v>199</v>
      </c>
      <c r="M190" s="166" t="s">
        <v>941</v>
      </c>
      <c r="N190" s="166" t="s">
        <v>942</v>
      </c>
      <c r="O190" s="169" t="s">
        <v>943</v>
      </c>
      <c r="P190" s="166" t="s">
        <v>872</v>
      </c>
      <c r="Q190" s="166"/>
      <c r="R190" s="166" t="s">
        <v>220</v>
      </c>
      <c r="S190" s="170">
        <v>45352</v>
      </c>
      <c r="T190" s="170">
        <v>45641</v>
      </c>
      <c r="U190" s="170" t="s">
        <v>512</v>
      </c>
      <c r="V190" s="166"/>
      <c r="W190" s="166"/>
      <c r="X190" s="166">
        <v>100</v>
      </c>
      <c r="Y190" s="166" t="s">
        <v>354</v>
      </c>
      <c r="Z190" s="166" t="s">
        <v>199</v>
      </c>
      <c r="AA190" s="166" t="s">
        <v>199</v>
      </c>
      <c r="AB190" s="166" t="s">
        <v>199</v>
      </c>
      <c r="AC190" s="166" t="s">
        <v>199</v>
      </c>
      <c r="AD190" s="166" t="s">
        <v>356</v>
      </c>
      <c r="AE190" s="166"/>
      <c r="AF190" s="166" t="s">
        <v>199</v>
      </c>
      <c r="AG190" s="166" t="s">
        <v>199</v>
      </c>
      <c r="AH190" s="166" t="s">
        <v>199</v>
      </c>
      <c r="AI190" s="166" t="s">
        <v>199</v>
      </c>
      <c r="AJ190" s="166" t="s">
        <v>199</v>
      </c>
      <c r="AK190" s="166" t="s">
        <v>199</v>
      </c>
      <c r="AL190" s="166" t="s">
        <v>234</v>
      </c>
    </row>
    <row r="191" spans="2:38" s="173" customFormat="1" ht="171" hidden="1" x14ac:dyDescent="0.2">
      <c r="B191" s="166" t="s">
        <v>453</v>
      </c>
      <c r="C191" s="166" t="s">
        <v>850</v>
      </c>
      <c r="D191" s="166" t="s">
        <v>851</v>
      </c>
      <c r="E191" s="166" t="s">
        <v>852</v>
      </c>
      <c r="F191" s="166" t="s">
        <v>928</v>
      </c>
      <c r="G191" s="166"/>
      <c r="H191" s="166" t="s">
        <v>753</v>
      </c>
      <c r="I191" s="166" t="s">
        <v>854</v>
      </c>
      <c r="J191" s="166" t="s">
        <v>944</v>
      </c>
      <c r="K191" s="166" t="s">
        <v>199</v>
      </c>
      <c r="L191" s="166" t="s">
        <v>199</v>
      </c>
      <c r="M191" s="166" t="s">
        <v>945</v>
      </c>
      <c r="N191" s="169" t="s">
        <v>946</v>
      </c>
      <c r="O191" s="166" t="s">
        <v>947</v>
      </c>
      <c r="P191" s="166" t="s">
        <v>287</v>
      </c>
      <c r="Q191" s="166"/>
      <c r="R191" s="170" t="s">
        <v>280</v>
      </c>
      <c r="S191" s="170">
        <v>45352</v>
      </c>
      <c r="T191" s="170">
        <v>45519</v>
      </c>
      <c r="U191" s="170" t="s">
        <v>220</v>
      </c>
      <c r="V191" s="26">
        <v>166880178</v>
      </c>
      <c r="W191" s="169" t="s">
        <v>288</v>
      </c>
      <c r="X191" s="166"/>
      <c r="Y191" s="166" t="s">
        <v>207</v>
      </c>
      <c r="Z191" s="166" t="s">
        <v>245</v>
      </c>
      <c r="AA191" s="166" t="s">
        <v>208</v>
      </c>
      <c r="AB191" s="166" t="s">
        <v>199</v>
      </c>
      <c r="AC191" s="166" t="s">
        <v>199</v>
      </c>
      <c r="AD191" s="166" t="s">
        <v>356</v>
      </c>
      <c r="AE191" s="166" t="s">
        <v>248</v>
      </c>
      <c r="AF191" s="166" t="s">
        <v>199</v>
      </c>
      <c r="AG191" s="166" t="s">
        <v>199</v>
      </c>
      <c r="AH191" s="166" t="s">
        <v>199</v>
      </c>
      <c r="AI191" s="166" t="s">
        <v>199</v>
      </c>
      <c r="AJ191" s="166" t="s">
        <v>199</v>
      </c>
      <c r="AK191" s="166" t="s">
        <v>199</v>
      </c>
      <c r="AL191" s="166" t="s">
        <v>283</v>
      </c>
    </row>
    <row r="192" spans="2:38" s="173" customFormat="1" ht="171" hidden="1" x14ac:dyDescent="0.2">
      <c r="B192" s="166" t="s">
        <v>453</v>
      </c>
      <c r="C192" s="166" t="s">
        <v>850</v>
      </c>
      <c r="D192" s="166" t="s">
        <v>851</v>
      </c>
      <c r="E192" s="166" t="s">
        <v>852</v>
      </c>
      <c r="F192" s="166" t="s">
        <v>928</v>
      </c>
      <c r="G192" s="166"/>
      <c r="H192" s="166" t="s">
        <v>753</v>
      </c>
      <c r="I192" s="166" t="s">
        <v>854</v>
      </c>
      <c r="J192" s="166" t="s">
        <v>944</v>
      </c>
      <c r="K192" s="166" t="s">
        <v>199</v>
      </c>
      <c r="L192" s="166" t="s">
        <v>199</v>
      </c>
      <c r="M192" s="166" t="s">
        <v>948</v>
      </c>
      <c r="N192" s="169" t="s">
        <v>949</v>
      </c>
      <c r="O192" s="166" t="s">
        <v>950</v>
      </c>
      <c r="P192" s="166" t="s">
        <v>279</v>
      </c>
      <c r="Q192" s="166"/>
      <c r="R192" s="170" t="s">
        <v>280</v>
      </c>
      <c r="S192" s="170">
        <v>45352</v>
      </c>
      <c r="T192" s="170">
        <v>45519</v>
      </c>
      <c r="U192" s="170" t="s">
        <v>220</v>
      </c>
      <c r="V192" s="26">
        <v>88517466</v>
      </c>
      <c r="W192" s="169">
        <v>168</v>
      </c>
      <c r="X192" s="166"/>
      <c r="Y192" s="166" t="s">
        <v>207</v>
      </c>
      <c r="Z192" s="166" t="s">
        <v>245</v>
      </c>
      <c r="AA192" s="166" t="s">
        <v>208</v>
      </c>
      <c r="AB192" s="166" t="s">
        <v>199</v>
      </c>
      <c r="AC192" s="166" t="s">
        <v>199</v>
      </c>
      <c r="AD192" s="166" t="s">
        <v>356</v>
      </c>
      <c r="AE192" s="166" t="s">
        <v>248</v>
      </c>
      <c r="AF192" s="166" t="s">
        <v>199</v>
      </c>
      <c r="AG192" s="166" t="s">
        <v>199</v>
      </c>
      <c r="AH192" s="166" t="s">
        <v>199</v>
      </c>
      <c r="AI192" s="166" t="s">
        <v>199</v>
      </c>
      <c r="AJ192" s="166" t="s">
        <v>199</v>
      </c>
      <c r="AK192" s="166" t="s">
        <v>199</v>
      </c>
      <c r="AL192" s="166" t="s">
        <v>283</v>
      </c>
    </row>
    <row r="193" spans="2:38" s="173" customFormat="1" ht="171" hidden="1" x14ac:dyDescent="0.2">
      <c r="B193" s="166" t="s">
        <v>453</v>
      </c>
      <c r="C193" s="166" t="s">
        <v>850</v>
      </c>
      <c r="D193" s="166" t="s">
        <v>851</v>
      </c>
      <c r="E193" s="166" t="s">
        <v>852</v>
      </c>
      <c r="F193" s="166" t="s">
        <v>928</v>
      </c>
      <c r="G193" s="166"/>
      <c r="H193" s="166" t="s">
        <v>753</v>
      </c>
      <c r="I193" s="166" t="s">
        <v>854</v>
      </c>
      <c r="J193" s="166" t="s">
        <v>944</v>
      </c>
      <c r="K193" s="166" t="s">
        <v>199</v>
      </c>
      <c r="L193" s="166" t="s">
        <v>199</v>
      </c>
      <c r="M193" s="166" t="s">
        <v>951</v>
      </c>
      <c r="N193" s="169" t="s">
        <v>952</v>
      </c>
      <c r="O193" s="166" t="s">
        <v>953</v>
      </c>
      <c r="P193" s="166" t="s">
        <v>954</v>
      </c>
      <c r="Q193" s="166"/>
      <c r="R193" s="170" t="s">
        <v>280</v>
      </c>
      <c r="S193" s="170">
        <v>45352</v>
      </c>
      <c r="T193" s="170">
        <v>45519</v>
      </c>
      <c r="U193" s="170" t="s">
        <v>220</v>
      </c>
      <c r="V193" s="26">
        <v>32540022</v>
      </c>
      <c r="W193" s="169">
        <v>164</v>
      </c>
      <c r="X193" s="166"/>
      <c r="Y193" s="166" t="s">
        <v>207</v>
      </c>
      <c r="Z193" s="166" t="s">
        <v>245</v>
      </c>
      <c r="AA193" s="166" t="s">
        <v>208</v>
      </c>
      <c r="AB193" s="166" t="s">
        <v>199</v>
      </c>
      <c r="AC193" s="166" t="s">
        <v>199</v>
      </c>
      <c r="AD193" s="166" t="s">
        <v>356</v>
      </c>
      <c r="AE193" s="166" t="s">
        <v>248</v>
      </c>
      <c r="AF193" s="166" t="s">
        <v>199</v>
      </c>
      <c r="AG193" s="166" t="s">
        <v>199</v>
      </c>
      <c r="AH193" s="166" t="s">
        <v>199</v>
      </c>
      <c r="AI193" s="166" t="s">
        <v>199</v>
      </c>
      <c r="AJ193" s="166" t="s">
        <v>199</v>
      </c>
      <c r="AK193" s="166" t="s">
        <v>199</v>
      </c>
      <c r="AL193" s="166" t="s">
        <v>283</v>
      </c>
    </row>
    <row r="194" spans="2:38" s="173" customFormat="1" ht="171" hidden="1" x14ac:dyDescent="0.2">
      <c r="B194" s="166" t="s">
        <v>453</v>
      </c>
      <c r="C194" s="166" t="s">
        <v>850</v>
      </c>
      <c r="D194" s="166" t="s">
        <v>851</v>
      </c>
      <c r="E194" s="166" t="s">
        <v>852</v>
      </c>
      <c r="F194" s="166" t="s">
        <v>928</v>
      </c>
      <c r="G194" s="166"/>
      <c r="H194" s="166" t="s">
        <v>753</v>
      </c>
      <c r="I194" s="166" t="s">
        <v>854</v>
      </c>
      <c r="J194" s="166" t="s">
        <v>944</v>
      </c>
      <c r="K194" s="166" t="s">
        <v>199</v>
      </c>
      <c r="L194" s="166" t="s">
        <v>199</v>
      </c>
      <c r="M194" s="166" t="s">
        <v>955</v>
      </c>
      <c r="N194" s="169" t="s">
        <v>956</v>
      </c>
      <c r="O194" s="166" t="s">
        <v>957</v>
      </c>
      <c r="P194" s="166" t="s">
        <v>958</v>
      </c>
      <c r="Q194" s="166"/>
      <c r="R194" s="170" t="s">
        <v>280</v>
      </c>
      <c r="S194" s="170">
        <v>45352</v>
      </c>
      <c r="T194" s="170">
        <v>45519</v>
      </c>
      <c r="U194" s="170" t="s">
        <v>220</v>
      </c>
      <c r="V194" s="26">
        <v>31500966</v>
      </c>
      <c r="W194" s="169">
        <v>154</v>
      </c>
      <c r="X194" s="166"/>
      <c r="Y194" s="166" t="s">
        <v>207</v>
      </c>
      <c r="Z194" s="166" t="s">
        <v>245</v>
      </c>
      <c r="AA194" s="166" t="s">
        <v>208</v>
      </c>
      <c r="AB194" s="166" t="s">
        <v>199</v>
      </c>
      <c r="AC194" s="166" t="s">
        <v>199</v>
      </c>
      <c r="AD194" s="166" t="s">
        <v>356</v>
      </c>
      <c r="AE194" s="166" t="s">
        <v>248</v>
      </c>
      <c r="AF194" s="166" t="s">
        <v>199</v>
      </c>
      <c r="AG194" s="166" t="s">
        <v>199</v>
      </c>
      <c r="AH194" s="166" t="s">
        <v>199</v>
      </c>
      <c r="AI194" s="166" t="s">
        <v>199</v>
      </c>
      <c r="AJ194" s="166" t="s">
        <v>199</v>
      </c>
      <c r="AK194" s="166" t="s">
        <v>199</v>
      </c>
      <c r="AL194" s="166" t="s">
        <v>294</v>
      </c>
    </row>
    <row r="195" spans="2:38" s="173" customFormat="1" ht="171" hidden="1" x14ac:dyDescent="0.2">
      <c r="B195" s="166" t="s">
        <v>453</v>
      </c>
      <c r="C195" s="166" t="s">
        <v>850</v>
      </c>
      <c r="D195" s="166" t="s">
        <v>851</v>
      </c>
      <c r="E195" s="166" t="s">
        <v>852</v>
      </c>
      <c r="F195" s="166" t="s">
        <v>928</v>
      </c>
      <c r="G195" s="166"/>
      <c r="H195" s="166" t="s">
        <v>753</v>
      </c>
      <c r="I195" s="166" t="s">
        <v>854</v>
      </c>
      <c r="J195" s="166" t="s">
        <v>944</v>
      </c>
      <c r="K195" s="166" t="s">
        <v>199</v>
      </c>
      <c r="L195" s="166" t="s">
        <v>199</v>
      </c>
      <c r="M195" s="166" t="s">
        <v>959</v>
      </c>
      <c r="N195" s="169" t="s">
        <v>960</v>
      </c>
      <c r="O195" s="166" t="s">
        <v>961</v>
      </c>
      <c r="P195" s="166" t="s">
        <v>287</v>
      </c>
      <c r="Q195" s="166"/>
      <c r="R195" s="170" t="s">
        <v>280</v>
      </c>
      <c r="S195" s="170">
        <v>45397</v>
      </c>
      <c r="T195" s="170">
        <v>45565</v>
      </c>
      <c r="U195" s="170" t="s">
        <v>220</v>
      </c>
      <c r="V195" s="166" t="s">
        <v>199</v>
      </c>
      <c r="W195" s="166" t="s">
        <v>199</v>
      </c>
      <c r="X195" s="166"/>
      <c r="Y195" s="166" t="s">
        <v>245</v>
      </c>
      <c r="Z195" s="166" t="s">
        <v>208</v>
      </c>
      <c r="AA195" s="166" t="s">
        <v>199</v>
      </c>
      <c r="AB195" s="166" t="s">
        <v>199</v>
      </c>
      <c r="AC195" s="166" t="s">
        <v>199</v>
      </c>
      <c r="AD195" s="166" t="s">
        <v>356</v>
      </c>
      <c r="AE195" s="166" t="s">
        <v>199</v>
      </c>
      <c r="AF195" s="166" t="s">
        <v>199</v>
      </c>
      <c r="AG195" s="166" t="s">
        <v>199</v>
      </c>
      <c r="AH195" s="166" t="s">
        <v>199</v>
      </c>
      <c r="AI195" s="166" t="s">
        <v>199</v>
      </c>
      <c r="AJ195" s="166" t="s">
        <v>199</v>
      </c>
      <c r="AK195" s="166" t="s">
        <v>199</v>
      </c>
      <c r="AL195" s="166" t="s">
        <v>283</v>
      </c>
    </row>
    <row r="196" spans="2:38" s="173" customFormat="1" ht="171" hidden="1" x14ac:dyDescent="0.2">
      <c r="B196" s="166" t="s">
        <v>453</v>
      </c>
      <c r="C196" s="166" t="s">
        <v>850</v>
      </c>
      <c r="D196" s="166" t="s">
        <v>851</v>
      </c>
      <c r="E196" s="166" t="s">
        <v>852</v>
      </c>
      <c r="F196" s="166" t="s">
        <v>928</v>
      </c>
      <c r="G196" s="166"/>
      <c r="H196" s="166" t="s">
        <v>753</v>
      </c>
      <c r="I196" s="166" t="s">
        <v>854</v>
      </c>
      <c r="J196" s="166" t="s">
        <v>944</v>
      </c>
      <c r="K196" s="166" t="s">
        <v>199</v>
      </c>
      <c r="L196" s="166" t="s">
        <v>199</v>
      </c>
      <c r="M196" s="166" t="s">
        <v>962</v>
      </c>
      <c r="N196" s="169" t="s">
        <v>963</v>
      </c>
      <c r="O196" s="166" t="s">
        <v>964</v>
      </c>
      <c r="P196" s="166" t="s">
        <v>279</v>
      </c>
      <c r="Q196" s="166"/>
      <c r="R196" s="170" t="s">
        <v>280</v>
      </c>
      <c r="S196" s="170">
        <v>45397</v>
      </c>
      <c r="T196" s="170">
        <v>45565</v>
      </c>
      <c r="U196" s="170" t="s">
        <v>220</v>
      </c>
      <c r="V196" s="166" t="s">
        <v>199</v>
      </c>
      <c r="W196" s="166" t="s">
        <v>199</v>
      </c>
      <c r="X196" s="166"/>
      <c r="Y196" s="166" t="s">
        <v>245</v>
      </c>
      <c r="Z196" s="166" t="s">
        <v>208</v>
      </c>
      <c r="AA196" s="166" t="s">
        <v>199</v>
      </c>
      <c r="AB196" s="166" t="s">
        <v>199</v>
      </c>
      <c r="AC196" s="166" t="s">
        <v>199</v>
      </c>
      <c r="AD196" s="166" t="s">
        <v>356</v>
      </c>
      <c r="AE196" s="166" t="s">
        <v>199</v>
      </c>
      <c r="AF196" s="166" t="s">
        <v>199</v>
      </c>
      <c r="AG196" s="166" t="s">
        <v>199</v>
      </c>
      <c r="AH196" s="166" t="s">
        <v>199</v>
      </c>
      <c r="AI196" s="166" t="s">
        <v>199</v>
      </c>
      <c r="AJ196" s="166" t="s">
        <v>199</v>
      </c>
      <c r="AK196" s="166" t="s">
        <v>199</v>
      </c>
      <c r="AL196" s="166" t="s">
        <v>283</v>
      </c>
    </row>
    <row r="197" spans="2:38" s="173" customFormat="1" ht="171" hidden="1" x14ac:dyDescent="0.2">
      <c r="B197" s="166" t="s">
        <v>453</v>
      </c>
      <c r="C197" s="166" t="s">
        <v>850</v>
      </c>
      <c r="D197" s="166" t="s">
        <v>851</v>
      </c>
      <c r="E197" s="166" t="s">
        <v>852</v>
      </c>
      <c r="F197" s="166" t="s">
        <v>928</v>
      </c>
      <c r="G197" s="166"/>
      <c r="H197" s="166" t="s">
        <v>753</v>
      </c>
      <c r="I197" s="166" t="s">
        <v>854</v>
      </c>
      <c r="J197" s="166" t="s">
        <v>944</v>
      </c>
      <c r="K197" s="166" t="s">
        <v>199</v>
      </c>
      <c r="L197" s="166" t="s">
        <v>199</v>
      </c>
      <c r="M197" s="166" t="s">
        <v>965</v>
      </c>
      <c r="N197" s="169" t="s">
        <v>966</v>
      </c>
      <c r="O197" s="166" t="s">
        <v>967</v>
      </c>
      <c r="P197" s="166" t="s">
        <v>954</v>
      </c>
      <c r="Q197" s="166"/>
      <c r="R197" s="170" t="s">
        <v>280</v>
      </c>
      <c r="S197" s="170">
        <v>45397</v>
      </c>
      <c r="T197" s="170">
        <v>45565</v>
      </c>
      <c r="U197" s="170" t="s">
        <v>220</v>
      </c>
      <c r="V197" s="166" t="s">
        <v>199</v>
      </c>
      <c r="W197" s="166" t="s">
        <v>199</v>
      </c>
      <c r="X197" s="166"/>
      <c r="Y197" s="166" t="s">
        <v>245</v>
      </c>
      <c r="Z197" s="166" t="s">
        <v>208</v>
      </c>
      <c r="AA197" s="166" t="s">
        <v>199</v>
      </c>
      <c r="AB197" s="166" t="s">
        <v>199</v>
      </c>
      <c r="AC197" s="166" t="s">
        <v>199</v>
      </c>
      <c r="AD197" s="166" t="s">
        <v>356</v>
      </c>
      <c r="AE197" s="166" t="s">
        <v>199</v>
      </c>
      <c r="AF197" s="166" t="s">
        <v>199</v>
      </c>
      <c r="AG197" s="166" t="s">
        <v>199</v>
      </c>
      <c r="AH197" s="166" t="s">
        <v>199</v>
      </c>
      <c r="AI197" s="166" t="s">
        <v>199</v>
      </c>
      <c r="AJ197" s="166" t="s">
        <v>199</v>
      </c>
      <c r="AK197" s="166" t="s">
        <v>199</v>
      </c>
      <c r="AL197" s="166" t="s">
        <v>283</v>
      </c>
    </row>
    <row r="198" spans="2:38" s="173" customFormat="1" ht="171" hidden="1" x14ac:dyDescent="0.2">
      <c r="B198" s="166" t="s">
        <v>453</v>
      </c>
      <c r="C198" s="166" t="s">
        <v>850</v>
      </c>
      <c r="D198" s="166" t="s">
        <v>851</v>
      </c>
      <c r="E198" s="166" t="s">
        <v>852</v>
      </c>
      <c r="F198" s="166" t="s">
        <v>928</v>
      </c>
      <c r="G198" s="166"/>
      <c r="H198" s="166" t="s">
        <v>753</v>
      </c>
      <c r="I198" s="166" t="s">
        <v>854</v>
      </c>
      <c r="J198" s="166" t="s">
        <v>944</v>
      </c>
      <c r="K198" s="166" t="s">
        <v>199</v>
      </c>
      <c r="L198" s="166" t="s">
        <v>199</v>
      </c>
      <c r="M198" s="166" t="s">
        <v>968</v>
      </c>
      <c r="N198" s="169" t="s">
        <v>969</v>
      </c>
      <c r="O198" s="166" t="s">
        <v>970</v>
      </c>
      <c r="P198" s="166" t="s">
        <v>958</v>
      </c>
      <c r="Q198" s="166"/>
      <c r="R198" s="170" t="s">
        <v>280</v>
      </c>
      <c r="S198" s="170">
        <v>45397</v>
      </c>
      <c r="T198" s="170">
        <v>45565</v>
      </c>
      <c r="U198" s="170" t="s">
        <v>220</v>
      </c>
      <c r="V198" s="166" t="s">
        <v>199</v>
      </c>
      <c r="W198" s="166" t="s">
        <v>199</v>
      </c>
      <c r="X198" s="166"/>
      <c r="Y198" s="166" t="s">
        <v>245</v>
      </c>
      <c r="Z198" s="166" t="s">
        <v>208</v>
      </c>
      <c r="AA198" s="166" t="s">
        <v>199</v>
      </c>
      <c r="AB198" s="166" t="s">
        <v>199</v>
      </c>
      <c r="AC198" s="166" t="s">
        <v>199</v>
      </c>
      <c r="AD198" s="166" t="s">
        <v>356</v>
      </c>
      <c r="AE198" s="166" t="s">
        <v>199</v>
      </c>
      <c r="AF198" s="166" t="s">
        <v>199</v>
      </c>
      <c r="AG198" s="166" t="s">
        <v>199</v>
      </c>
      <c r="AH198" s="166" t="s">
        <v>199</v>
      </c>
      <c r="AI198" s="166" t="s">
        <v>199</v>
      </c>
      <c r="AJ198" s="166" t="s">
        <v>199</v>
      </c>
      <c r="AK198" s="166" t="s">
        <v>199</v>
      </c>
      <c r="AL198" s="166" t="s">
        <v>294</v>
      </c>
    </row>
    <row r="199" spans="2:38" s="173" customFormat="1" ht="171" hidden="1" x14ac:dyDescent="0.2">
      <c r="B199" s="166" t="s">
        <v>453</v>
      </c>
      <c r="C199" s="166" t="s">
        <v>850</v>
      </c>
      <c r="D199" s="166" t="s">
        <v>851</v>
      </c>
      <c r="E199" s="166" t="s">
        <v>852</v>
      </c>
      <c r="F199" s="166" t="s">
        <v>928</v>
      </c>
      <c r="G199" s="166"/>
      <c r="H199" s="166" t="s">
        <v>753</v>
      </c>
      <c r="I199" s="166" t="s">
        <v>854</v>
      </c>
      <c r="J199" s="166" t="s">
        <v>944</v>
      </c>
      <c r="K199" s="166" t="s">
        <v>199</v>
      </c>
      <c r="L199" s="166" t="s">
        <v>199</v>
      </c>
      <c r="M199" s="166" t="s">
        <v>971</v>
      </c>
      <c r="N199" s="169" t="s">
        <v>972</v>
      </c>
      <c r="O199" s="166" t="s">
        <v>973</v>
      </c>
      <c r="P199" s="166" t="s">
        <v>287</v>
      </c>
      <c r="Q199" s="166"/>
      <c r="R199" s="170" t="s">
        <v>280</v>
      </c>
      <c r="S199" s="170">
        <v>45458</v>
      </c>
      <c r="T199" s="170">
        <v>45626</v>
      </c>
      <c r="U199" s="170" t="s">
        <v>974</v>
      </c>
      <c r="V199" s="189" t="s">
        <v>975</v>
      </c>
      <c r="W199" s="169">
        <v>176</v>
      </c>
      <c r="X199" s="166"/>
      <c r="Y199" s="166" t="s">
        <v>245</v>
      </c>
      <c r="Z199" s="166" t="s">
        <v>208</v>
      </c>
      <c r="AA199" s="166" t="s">
        <v>199</v>
      </c>
      <c r="AB199" s="166" t="s">
        <v>199</v>
      </c>
      <c r="AC199" s="166" t="s">
        <v>199</v>
      </c>
      <c r="AD199" s="166" t="s">
        <v>356</v>
      </c>
      <c r="AE199" s="166" t="s">
        <v>199</v>
      </c>
      <c r="AF199" s="166" t="s">
        <v>199</v>
      </c>
      <c r="AG199" s="166" t="s">
        <v>199</v>
      </c>
      <c r="AH199" s="166" t="s">
        <v>199</v>
      </c>
      <c r="AI199" s="166" t="s">
        <v>199</v>
      </c>
      <c r="AJ199" s="166" t="s">
        <v>199</v>
      </c>
      <c r="AK199" s="166" t="s">
        <v>199</v>
      </c>
      <c r="AL199" s="166" t="s">
        <v>283</v>
      </c>
    </row>
    <row r="200" spans="2:38" s="173" customFormat="1" ht="171" hidden="1" x14ac:dyDescent="0.2">
      <c r="B200" s="166" t="s">
        <v>453</v>
      </c>
      <c r="C200" s="166" t="s">
        <v>850</v>
      </c>
      <c r="D200" s="166" t="s">
        <v>851</v>
      </c>
      <c r="E200" s="166" t="s">
        <v>852</v>
      </c>
      <c r="F200" s="166" t="s">
        <v>928</v>
      </c>
      <c r="G200" s="166"/>
      <c r="H200" s="166" t="s">
        <v>753</v>
      </c>
      <c r="I200" s="166" t="s">
        <v>854</v>
      </c>
      <c r="J200" s="166" t="s">
        <v>944</v>
      </c>
      <c r="K200" s="166" t="s">
        <v>199</v>
      </c>
      <c r="L200" s="166" t="s">
        <v>199</v>
      </c>
      <c r="M200" s="166" t="s">
        <v>976</v>
      </c>
      <c r="N200" s="169" t="s">
        <v>949</v>
      </c>
      <c r="O200" s="166" t="s">
        <v>977</v>
      </c>
      <c r="P200" s="166" t="s">
        <v>279</v>
      </c>
      <c r="Q200" s="166"/>
      <c r="R200" s="170" t="s">
        <v>280</v>
      </c>
      <c r="S200" s="170">
        <v>45458</v>
      </c>
      <c r="T200" s="170">
        <v>45626</v>
      </c>
      <c r="U200" s="170" t="s">
        <v>974</v>
      </c>
      <c r="V200" s="189" t="s">
        <v>975</v>
      </c>
      <c r="W200" s="169">
        <v>176</v>
      </c>
      <c r="X200" s="166"/>
      <c r="Y200" s="166" t="s">
        <v>245</v>
      </c>
      <c r="Z200" s="166" t="s">
        <v>208</v>
      </c>
      <c r="AA200" s="166" t="s">
        <v>199</v>
      </c>
      <c r="AB200" s="166" t="s">
        <v>199</v>
      </c>
      <c r="AC200" s="166" t="s">
        <v>199</v>
      </c>
      <c r="AD200" s="166" t="s">
        <v>356</v>
      </c>
      <c r="AE200" s="166" t="s">
        <v>199</v>
      </c>
      <c r="AF200" s="166" t="s">
        <v>199</v>
      </c>
      <c r="AG200" s="166" t="s">
        <v>199</v>
      </c>
      <c r="AH200" s="166" t="s">
        <v>199</v>
      </c>
      <c r="AI200" s="166" t="s">
        <v>199</v>
      </c>
      <c r="AJ200" s="166" t="s">
        <v>199</v>
      </c>
      <c r="AK200" s="166" t="s">
        <v>199</v>
      </c>
      <c r="AL200" s="166" t="s">
        <v>283</v>
      </c>
    </row>
    <row r="201" spans="2:38" s="173" customFormat="1" ht="171" hidden="1" x14ac:dyDescent="0.2">
      <c r="B201" s="166" t="s">
        <v>453</v>
      </c>
      <c r="C201" s="166" t="s">
        <v>850</v>
      </c>
      <c r="D201" s="166" t="s">
        <v>851</v>
      </c>
      <c r="E201" s="166" t="s">
        <v>852</v>
      </c>
      <c r="F201" s="166" t="s">
        <v>928</v>
      </c>
      <c r="G201" s="166"/>
      <c r="H201" s="166" t="s">
        <v>753</v>
      </c>
      <c r="I201" s="166" t="s">
        <v>854</v>
      </c>
      <c r="J201" s="166" t="s">
        <v>944</v>
      </c>
      <c r="K201" s="166" t="s">
        <v>199</v>
      </c>
      <c r="L201" s="166" t="s">
        <v>199</v>
      </c>
      <c r="M201" s="166" t="s">
        <v>978</v>
      </c>
      <c r="N201" s="169" t="s">
        <v>952</v>
      </c>
      <c r="O201" s="166" t="s">
        <v>979</v>
      </c>
      <c r="P201" s="166" t="s">
        <v>954</v>
      </c>
      <c r="Q201" s="166"/>
      <c r="R201" s="170" t="s">
        <v>280</v>
      </c>
      <c r="S201" s="170">
        <v>45458</v>
      </c>
      <c r="T201" s="170">
        <v>45626</v>
      </c>
      <c r="U201" s="170" t="s">
        <v>974</v>
      </c>
      <c r="V201" s="189" t="s">
        <v>975</v>
      </c>
      <c r="W201" s="169">
        <v>176</v>
      </c>
      <c r="X201" s="166"/>
      <c r="Y201" s="166" t="s">
        <v>245</v>
      </c>
      <c r="Z201" s="166" t="s">
        <v>208</v>
      </c>
      <c r="AA201" s="166" t="s">
        <v>199</v>
      </c>
      <c r="AB201" s="166" t="s">
        <v>199</v>
      </c>
      <c r="AC201" s="166" t="s">
        <v>199</v>
      </c>
      <c r="AD201" s="166" t="s">
        <v>356</v>
      </c>
      <c r="AE201" s="166" t="s">
        <v>199</v>
      </c>
      <c r="AF201" s="166" t="s">
        <v>199</v>
      </c>
      <c r="AG201" s="166" t="s">
        <v>199</v>
      </c>
      <c r="AH201" s="166" t="s">
        <v>199</v>
      </c>
      <c r="AI201" s="166" t="s">
        <v>199</v>
      </c>
      <c r="AJ201" s="166" t="s">
        <v>199</v>
      </c>
      <c r="AK201" s="166" t="s">
        <v>199</v>
      </c>
      <c r="AL201" s="166" t="s">
        <v>283</v>
      </c>
    </row>
    <row r="202" spans="2:38" s="173" customFormat="1" ht="171" hidden="1" x14ac:dyDescent="0.2">
      <c r="B202" s="166" t="s">
        <v>453</v>
      </c>
      <c r="C202" s="166" t="s">
        <v>850</v>
      </c>
      <c r="D202" s="166" t="s">
        <v>851</v>
      </c>
      <c r="E202" s="166" t="s">
        <v>852</v>
      </c>
      <c r="F202" s="166" t="s">
        <v>928</v>
      </c>
      <c r="G202" s="166"/>
      <c r="H202" s="166" t="s">
        <v>753</v>
      </c>
      <c r="I202" s="166" t="s">
        <v>854</v>
      </c>
      <c r="J202" s="166" t="s">
        <v>944</v>
      </c>
      <c r="K202" s="166" t="s">
        <v>199</v>
      </c>
      <c r="L202" s="166" t="s">
        <v>199</v>
      </c>
      <c r="M202" s="166" t="s">
        <v>980</v>
      </c>
      <c r="N202" s="166" t="s">
        <v>956</v>
      </c>
      <c r="O202" s="166" t="s">
        <v>981</v>
      </c>
      <c r="P202" s="166" t="s">
        <v>958</v>
      </c>
      <c r="Q202" s="166"/>
      <c r="R202" s="170" t="s">
        <v>280</v>
      </c>
      <c r="S202" s="170">
        <v>45458</v>
      </c>
      <c r="T202" s="170">
        <v>45626</v>
      </c>
      <c r="U202" s="170" t="s">
        <v>974</v>
      </c>
      <c r="V202" s="189" t="s">
        <v>975</v>
      </c>
      <c r="W202" s="169">
        <v>176</v>
      </c>
      <c r="X202" s="166"/>
      <c r="Y202" s="166" t="s">
        <v>245</v>
      </c>
      <c r="Z202" s="166" t="s">
        <v>208</v>
      </c>
      <c r="AA202" s="166" t="s">
        <v>199</v>
      </c>
      <c r="AB202" s="166" t="s">
        <v>199</v>
      </c>
      <c r="AC202" s="166" t="s">
        <v>199</v>
      </c>
      <c r="AD202" s="166" t="s">
        <v>356</v>
      </c>
      <c r="AE202" s="166" t="s">
        <v>199</v>
      </c>
      <c r="AF202" s="166" t="s">
        <v>199</v>
      </c>
      <c r="AG202" s="166" t="s">
        <v>199</v>
      </c>
      <c r="AH202" s="166" t="s">
        <v>199</v>
      </c>
      <c r="AI202" s="166" t="s">
        <v>199</v>
      </c>
      <c r="AJ202" s="166" t="s">
        <v>199</v>
      </c>
      <c r="AK202" s="166" t="s">
        <v>199</v>
      </c>
      <c r="AL202" s="166" t="s">
        <v>294</v>
      </c>
    </row>
    <row r="203" spans="2:38" s="173" customFormat="1" ht="171" hidden="1" x14ac:dyDescent="0.2">
      <c r="B203" s="166" t="s">
        <v>453</v>
      </c>
      <c r="C203" s="167" t="s">
        <v>850</v>
      </c>
      <c r="D203" s="166" t="s">
        <v>982</v>
      </c>
      <c r="E203" s="166" t="s">
        <v>983</v>
      </c>
      <c r="F203" s="166" t="s">
        <v>984</v>
      </c>
      <c r="G203" s="166"/>
      <c r="H203" s="166" t="s">
        <v>753</v>
      </c>
      <c r="I203" s="166" t="s">
        <v>854</v>
      </c>
      <c r="J203" s="166" t="s">
        <v>855</v>
      </c>
      <c r="K203" s="166" t="s">
        <v>199</v>
      </c>
      <c r="L203" s="166" t="s">
        <v>199</v>
      </c>
      <c r="M203" s="166" t="s">
        <v>985</v>
      </c>
      <c r="N203" s="166" t="s">
        <v>986</v>
      </c>
      <c r="O203" s="169" t="s">
        <v>987</v>
      </c>
      <c r="P203" s="195" t="s">
        <v>763</v>
      </c>
      <c r="Q203" s="195" t="s">
        <v>764</v>
      </c>
      <c r="R203" s="166" t="s">
        <v>199</v>
      </c>
      <c r="S203" s="197">
        <v>45323</v>
      </c>
      <c r="T203" s="197">
        <v>45443</v>
      </c>
      <c r="U203" s="170" t="s">
        <v>199</v>
      </c>
      <c r="V203" s="26"/>
      <c r="W203" s="166"/>
      <c r="X203" s="171">
        <v>0.3</v>
      </c>
      <c r="Y203" s="166" t="s">
        <v>400</v>
      </c>
      <c r="Z203" s="166" t="s">
        <v>208</v>
      </c>
      <c r="AA203" s="166" t="s">
        <v>207</v>
      </c>
      <c r="AB203" s="166" t="s">
        <v>199</v>
      </c>
      <c r="AC203" s="166" t="s">
        <v>199</v>
      </c>
      <c r="AD203" s="166" t="s">
        <v>364</v>
      </c>
      <c r="AE203" s="166" t="s">
        <v>199</v>
      </c>
      <c r="AF203" s="166" t="s">
        <v>199</v>
      </c>
      <c r="AG203" s="166" t="s">
        <v>199</v>
      </c>
      <c r="AH203" s="166" t="s">
        <v>199</v>
      </c>
      <c r="AI203" s="166" t="s">
        <v>199</v>
      </c>
      <c r="AJ203" s="166" t="s">
        <v>402</v>
      </c>
      <c r="AK203" s="166" t="s">
        <v>694</v>
      </c>
      <c r="AL203" s="166" t="s">
        <v>766</v>
      </c>
    </row>
    <row r="204" spans="2:38" s="173" customFormat="1" ht="171" hidden="1" x14ac:dyDescent="0.2">
      <c r="B204" s="166" t="s">
        <v>453</v>
      </c>
      <c r="C204" s="167" t="s">
        <v>850</v>
      </c>
      <c r="D204" s="166" t="s">
        <v>982</v>
      </c>
      <c r="E204" s="166" t="s">
        <v>983</v>
      </c>
      <c r="F204" s="166" t="s">
        <v>984</v>
      </c>
      <c r="G204" s="166"/>
      <c r="H204" s="166" t="s">
        <v>753</v>
      </c>
      <c r="I204" s="166" t="s">
        <v>854</v>
      </c>
      <c r="J204" s="166" t="s">
        <v>855</v>
      </c>
      <c r="K204" s="166" t="s">
        <v>199</v>
      </c>
      <c r="L204" s="166" t="s">
        <v>199</v>
      </c>
      <c r="M204" s="166" t="s">
        <v>988</v>
      </c>
      <c r="N204" s="166" t="s">
        <v>989</v>
      </c>
      <c r="O204" s="169" t="s">
        <v>990</v>
      </c>
      <c r="P204" s="195" t="s">
        <v>763</v>
      </c>
      <c r="Q204" s="195" t="s">
        <v>764</v>
      </c>
      <c r="R204" s="166" t="s">
        <v>199</v>
      </c>
      <c r="S204" s="197">
        <v>45444</v>
      </c>
      <c r="T204" s="197">
        <v>45565</v>
      </c>
      <c r="U204" s="170" t="s">
        <v>199</v>
      </c>
      <c r="V204" s="26"/>
      <c r="W204" s="166"/>
      <c r="X204" s="171">
        <v>0.3</v>
      </c>
      <c r="Y204" s="166" t="s">
        <v>400</v>
      </c>
      <c r="Z204" s="166" t="s">
        <v>208</v>
      </c>
      <c r="AA204" s="166" t="s">
        <v>207</v>
      </c>
      <c r="AB204" s="166" t="s">
        <v>199</v>
      </c>
      <c r="AC204" s="166" t="s">
        <v>199</v>
      </c>
      <c r="AD204" s="166" t="s">
        <v>364</v>
      </c>
      <c r="AE204" s="166" t="s">
        <v>199</v>
      </c>
      <c r="AF204" s="166" t="s">
        <v>199</v>
      </c>
      <c r="AG204" s="166" t="s">
        <v>199</v>
      </c>
      <c r="AH204" s="166" t="s">
        <v>199</v>
      </c>
      <c r="AI204" s="166" t="s">
        <v>199</v>
      </c>
      <c r="AJ204" s="166" t="s">
        <v>402</v>
      </c>
      <c r="AK204" s="166" t="s">
        <v>694</v>
      </c>
      <c r="AL204" s="166" t="s">
        <v>766</v>
      </c>
    </row>
    <row r="205" spans="2:38" s="173" customFormat="1" ht="171" hidden="1" x14ac:dyDescent="0.2">
      <c r="B205" s="166" t="s">
        <v>453</v>
      </c>
      <c r="C205" s="167" t="s">
        <v>850</v>
      </c>
      <c r="D205" s="166" t="s">
        <v>982</v>
      </c>
      <c r="E205" s="166" t="s">
        <v>983</v>
      </c>
      <c r="F205" s="166" t="s">
        <v>984</v>
      </c>
      <c r="G205" s="166"/>
      <c r="H205" s="166" t="s">
        <v>753</v>
      </c>
      <c r="I205" s="166" t="s">
        <v>854</v>
      </c>
      <c r="J205" s="166" t="s">
        <v>855</v>
      </c>
      <c r="K205" s="166" t="s">
        <v>199</v>
      </c>
      <c r="L205" s="166" t="s">
        <v>199</v>
      </c>
      <c r="M205" s="166" t="s">
        <v>991</v>
      </c>
      <c r="N205" s="166" t="s">
        <v>992</v>
      </c>
      <c r="O205" s="169" t="s">
        <v>993</v>
      </c>
      <c r="P205" s="195" t="s">
        <v>763</v>
      </c>
      <c r="Q205" s="195" t="s">
        <v>764</v>
      </c>
      <c r="R205" s="166" t="s">
        <v>199</v>
      </c>
      <c r="S205" s="197">
        <v>45566</v>
      </c>
      <c r="T205" s="197">
        <v>45657</v>
      </c>
      <c r="U205" s="170" t="s">
        <v>199</v>
      </c>
      <c r="V205" s="26"/>
      <c r="W205" s="166"/>
      <c r="X205" s="171">
        <v>0.4</v>
      </c>
      <c r="Y205" s="166" t="s">
        <v>400</v>
      </c>
      <c r="Z205" s="166" t="s">
        <v>208</v>
      </c>
      <c r="AA205" s="166" t="s">
        <v>207</v>
      </c>
      <c r="AB205" s="166" t="s">
        <v>199</v>
      </c>
      <c r="AC205" s="166" t="s">
        <v>199</v>
      </c>
      <c r="AD205" s="166" t="s">
        <v>364</v>
      </c>
      <c r="AE205" s="166" t="s">
        <v>199</v>
      </c>
      <c r="AF205" s="166" t="s">
        <v>199</v>
      </c>
      <c r="AG205" s="166" t="s">
        <v>199</v>
      </c>
      <c r="AH205" s="166" t="s">
        <v>199</v>
      </c>
      <c r="AI205" s="166" t="s">
        <v>199</v>
      </c>
      <c r="AJ205" s="166" t="s">
        <v>402</v>
      </c>
      <c r="AK205" s="166" t="s">
        <v>694</v>
      </c>
      <c r="AL205" s="166" t="s">
        <v>766</v>
      </c>
    </row>
    <row r="206" spans="2:38" s="173" customFormat="1" ht="171" hidden="1" x14ac:dyDescent="0.2">
      <c r="B206" s="166" t="s">
        <v>453</v>
      </c>
      <c r="C206" s="167" t="s">
        <v>850</v>
      </c>
      <c r="D206" s="166" t="s">
        <v>982</v>
      </c>
      <c r="E206" s="166" t="s">
        <v>983</v>
      </c>
      <c r="F206" s="166" t="s">
        <v>984</v>
      </c>
      <c r="G206" s="166"/>
      <c r="H206" s="166" t="s">
        <v>753</v>
      </c>
      <c r="I206" s="166" t="s">
        <v>854</v>
      </c>
      <c r="J206" s="166" t="s">
        <v>855</v>
      </c>
      <c r="K206" s="166" t="s">
        <v>199</v>
      </c>
      <c r="L206" s="166" t="s">
        <v>199</v>
      </c>
      <c r="M206" s="166" t="s">
        <v>994</v>
      </c>
      <c r="N206" s="166" t="s">
        <v>995</v>
      </c>
      <c r="O206" s="166" t="s">
        <v>996</v>
      </c>
      <c r="P206" s="166" t="s">
        <v>872</v>
      </c>
      <c r="Q206" s="166"/>
      <c r="R206" s="166" t="s">
        <v>220</v>
      </c>
      <c r="S206" s="170">
        <v>45352</v>
      </c>
      <c r="T206" s="170">
        <v>45504</v>
      </c>
      <c r="U206" s="170" t="s">
        <v>281</v>
      </c>
      <c r="V206" s="26"/>
      <c r="W206" s="166"/>
      <c r="X206" s="166">
        <v>50</v>
      </c>
      <c r="Y206" s="166" t="s">
        <v>354</v>
      </c>
      <c r="Z206" s="166" t="s">
        <v>199</v>
      </c>
      <c r="AA206" s="166" t="s">
        <v>199</v>
      </c>
      <c r="AB206" s="166" t="s">
        <v>199</v>
      </c>
      <c r="AC206" s="166" t="s">
        <v>199</v>
      </c>
      <c r="AD206" s="166" t="s">
        <v>209</v>
      </c>
      <c r="AE206" s="166" t="s">
        <v>199</v>
      </c>
      <c r="AF206" s="166" t="s">
        <v>199</v>
      </c>
      <c r="AG206" s="166" t="s">
        <v>199</v>
      </c>
      <c r="AH206" s="166" t="s">
        <v>199</v>
      </c>
      <c r="AI206" s="166" t="s">
        <v>199</v>
      </c>
      <c r="AJ206" s="166" t="s">
        <v>199</v>
      </c>
      <c r="AK206" s="166" t="s">
        <v>199</v>
      </c>
      <c r="AL206" s="166" t="s">
        <v>234</v>
      </c>
    </row>
    <row r="207" spans="2:38" s="173" customFormat="1" ht="171" hidden="1" x14ac:dyDescent="0.2">
      <c r="B207" s="166" t="s">
        <v>453</v>
      </c>
      <c r="C207" s="167" t="s">
        <v>850</v>
      </c>
      <c r="D207" s="166" t="s">
        <v>982</v>
      </c>
      <c r="E207" s="166" t="s">
        <v>983</v>
      </c>
      <c r="F207" s="166" t="s">
        <v>984</v>
      </c>
      <c r="G207" s="166"/>
      <c r="H207" s="166" t="s">
        <v>753</v>
      </c>
      <c r="I207" s="166" t="s">
        <v>854</v>
      </c>
      <c r="J207" s="166" t="s">
        <v>855</v>
      </c>
      <c r="K207" s="166" t="s">
        <v>199</v>
      </c>
      <c r="L207" s="166" t="s">
        <v>199</v>
      </c>
      <c r="M207" s="166" t="s">
        <v>997</v>
      </c>
      <c r="N207" s="166" t="s">
        <v>998</v>
      </c>
      <c r="O207" s="169" t="s">
        <v>999</v>
      </c>
      <c r="P207" s="166" t="s">
        <v>872</v>
      </c>
      <c r="Q207" s="166"/>
      <c r="R207" s="166" t="s">
        <v>220</v>
      </c>
      <c r="S207" s="170">
        <v>45536</v>
      </c>
      <c r="T207" s="170">
        <v>45626</v>
      </c>
      <c r="U207" s="170" t="s">
        <v>281</v>
      </c>
      <c r="V207" s="166">
        <v>100</v>
      </c>
      <c r="W207" s="166" t="s">
        <v>354</v>
      </c>
      <c r="X207" s="166">
        <v>50</v>
      </c>
      <c r="Y207" s="166" t="s">
        <v>354</v>
      </c>
      <c r="Z207" s="166" t="s">
        <v>199</v>
      </c>
      <c r="AA207" s="166" t="s">
        <v>199</v>
      </c>
      <c r="AB207" s="166" t="s">
        <v>199</v>
      </c>
      <c r="AC207" s="166" t="s">
        <v>199</v>
      </c>
      <c r="AD207" s="166" t="s">
        <v>209</v>
      </c>
      <c r="AE207" s="166" t="s">
        <v>199</v>
      </c>
      <c r="AF207" s="166" t="s">
        <v>199</v>
      </c>
      <c r="AG207" s="166" t="s">
        <v>199</v>
      </c>
      <c r="AH207" s="166" t="s">
        <v>199</v>
      </c>
      <c r="AI207" s="166" t="s">
        <v>199</v>
      </c>
      <c r="AJ207" s="166" t="s">
        <v>199</v>
      </c>
      <c r="AK207" s="166" t="s">
        <v>199</v>
      </c>
      <c r="AL207" s="166" t="s">
        <v>234</v>
      </c>
    </row>
    <row r="208" spans="2:38" s="173" customFormat="1" ht="171" hidden="1" x14ac:dyDescent="0.2">
      <c r="B208" s="166" t="s">
        <v>453</v>
      </c>
      <c r="C208" s="167" t="s">
        <v>850</v>
      </c>
      <c r="D208" s="166" t="s">
        <v>982</v>
      </c>
      <c r="E208" s="166" t="s">
        <v>983</v>
      </c>
      <c r="F208" s="166" t="s">
        <v>1000</v>
      </c>
      <c r="G208" s="166"/>
      <c r="H208" s="166" t="s">
        <v>753</v>
      </c>
      <c r="I208" s="166" t="s">
        <v>854</v>
      </c>
      <c r="J208" s="166" t="s">
        <v>855</v>
      </c>
      <c r="K208" s="166" t="s">
        <v>199</v>
      </c>
      <c r="L208" s="166" t="s">
        <v>199</v>
      </c>
      <c r="M208" s="166" t="s">
        <v>1001</v>
      </c>
      <c r="N208" s="166" t="s">
        <v>1002</v>
      </c>
      <c r="O208" s="166" t="s">
        <v>1003</v>
      </c>
      <c r="P208" s="166" t="s">
        <v>872</v>
      </c>
      <c r="Q208" s="166"/>
      <c r="R208" s="166" t="s">
        <v>220</v>
      </c>
      <c r="S208" s="170">
        <v>45536</v>
      </c>
      <c r="T208" s="170">
        <v>45611</v>
      </c>
      <c r="U208" s="170" t="s">
        <v>281</v>
      </c>
      <c r="V208" s="26"/>
      <c r="W208" s="166"/>
      <c r="X208" s="166">
        <v>50</v>
      </c>
      <c r="Y208" s="166" t="s">
        <v>354</v>
      </c>
      <c r="Z208" s="166" t="s">
        <v>199</v>
      </c>
      <c r="AA208" s="166" t="s">
        <v>199</v>
      </c>
      <c r="AB208" s="166" t="s">
        <v>199</v>
      </c>
      <c r="AC208" s="166" t="s">
        <v>199</v>
      </c>
      <c r="AD208" s="166" t="s">
        <v>356</v>
      </c>
      <c r="AE208" s="166" t="s">
        <v>199</v>
      </c>
      <c r="AF208" s="166" t="s">
        <v>199</v>
      </c>
      <c r="AG208" s="166" t="s">
        <v>199</v>
      </c>
      <c r="AH208" s="166" t="s">
        <v>199</v>
      </c>
      <c r="AI208" s="166" t="s">
        <v>199</v>
      </c>
      <c r="AJ208" s="166" t="s">
        <v>199</v>
      </c>
      <c r="AK208" s="166"/>
      <c r="AL208" s="166" t="s">
        <v>234</v>
      </c>
    </row>
    <row r="209" spans="2:38" s="173" customFormat="1" ht="171" hidden="1" x14ac:dyDescent="0.2">
      <c r="B209" s="166" t="s">
        <v>453</v>
      </c>
      <c r="C209" s="167" t="s">
        <v>850</v>
      </c>
      <c r="D209" s="166" t="s">
        <v>982</v>
      </c>
      <c r="E209" s="166" t="s">
        <v>983</v>
      </c>
      <c r="F209" s="166" t="s">
        <v>1000</v>
      </c>
      <c r="G209" s="166"/>
      <c r="H209" s="166" t="s">
        <v>753</v>
      </c>
      <c r="I209" s="166" t="s">
        <v>854</v>
      </c>
      <c r="J209" s="166" t="s">
        <v>855</v>
      </c>
      <c r="K209" s="166" t="s">
        <v>199</v>
      </c>
      <c r="L209" s="166" t="s">
        <v>199</v>
      </c>
      <c r="M209" s="166" t="s">
        <v>1004</v>
      </c>
      <c r="N209" s="166" t="s">
        <v>1005</v>
      </c>
      <c r="O209" s="166" t="s">
        <v>1006</v>
      </c>
      <c r="P209" s="166" t="s">
        <v>872</v>
      </c>
      <c r="Q209" s="166"/>
      <c r="R209" s="166" t="s">
        <v>220</v>
      </c>
      <c r="S209" s="170">
        <v>45612</v>
      </c>
      <c r="T209" s="170">
        <v>45641</v>
      </c>
      <c r="U209" s="170" t="s">
        <v>281</v>
      </c>
      <c r="V209" s="26"/>
      <c r="W209" s="166"/>
      <c r="X209" s="166">
        <v>10</v>
      </c>
      <c r="Y209" s="166" t="s">
        <v>354</v>
      </c>
      <c r="Z209" s="166" t="s">
        <v>199</v>
      </c>
      <c r="AA209" s="166" t="s">
        <v>199</v>
      </c>
      <c r="AB209" s="166" t="s">
        <v>199</v>
      </c>
      <c r="AC209" s="166" t="s">
        <v>199</v>
      </c>
      <c r="AD209" s="166" t="s">
        <v>356</v>
      </c>
      <c r="AE209" s="166" t="s">
        <v>199</v>
      </c>
      <c r="AF209" s="166" t="s">
        <v>199</v>
      </c>
      <c r="AG209" s="166" t="s">
        <v>199</v>
      </c>
      <c r="AH209" s="166" t="s">
        <v>199</v>
      </c>
      <c r="AI209" s="166" t="s">
        <v>199</v>
      </c>
      <c r="AJ209" s="166" t="s">
        <v>199</v>
      </c>
      <c r="AK209" s="166"/>
      <c r="AL209" s="166" t="s">
        <v>234</v>
      </c>
    </row>
    <row r="210" spans="2:38" s="173" customFormat="1" ht="171" hidden="1" x14ac:dyDescent="0.2">
      <c r="B210" s="166" t="s">
        <v>453</v>
      </c>
      <c r="C210" s="167" t="s">
        <v>850</v>
      </c>
      <c r="D210" s="166" t="s">
        <v>982</v>
      </c>
      <c r="E210" s="166" t="s">
        <v>983</v>
      </c>
      <c r="F210" s="166" t="s">
        <v>1000</v>
      </c>
      <c r="G210" s="166"/>
      <c r="H210" s="166" t="s">
        <v>753</v>
      </c>
      <c r="I210" s="166" t="s">
        <v>854</v>
      </c>
      <c r="J210" s="166" t="s">
        <v>855</v>
      </c>
      <c r="K210" s="166" t="s">
        <v>199</v>
      </c>
      <c r="L210" s="166" t="s">
        <v>199</v>
      </c>
      <c r="M210" s="166" t="s">
        <v>1007</v>
      </c>
      <c r="N210" s="166" t="s">
        <v>1008</v>
      </c>
      <c r="O210" s="169" t="s">
        <v>1009</v>
      </c>
      <c r="P210" s="166" t="s">
        <v>872</v>
      </c>
      <c r="Q210" s="166"/>
      <c r="R210" s="166" t="s">
        <v>220</v>
      </c>
      <c r="S210" s="170">
        <v>45536</v>
      </c>
      <c r="T210" s="170">
        <v>45626</v>
      </c>
      <c r="U210" s="170" t="s">
        <v>281</v>
      </c>
      <c r="V210" s="26"/>
      <c r="W210" s="166"/>
      <c r="X210" s="166">
        <v>40</v>
      </c>
      <c r="Y210" s="166" t="s">
        <v>354</v>
      </c>
      <c r="Z210" s="166" t="s">
        <v>199</v>
      </c>
      <c r="AA210" s="166" t="s">
        <v>199</v>
      </c>
      <c r="AB210" s="166" t="s">
        <v>199</v>
      </c>
      <c r="AC210" s="166" t="s">
        <v>199</v>
      </c>
      <c r="AD210" s="166" t="s">
        <v>356</v>
      </c>
      <c r="AE210" s="166" t="s">
        <v>199</v>
      </c>
      <c r="AF210" s="166" t="s">
        <v>199</v>
      </c>
      <c r="AG210" s="166" t="s">
        <v>199</v>
      </c>
      <c r="AH210" s="166" t="s">
        <v>199</v>
      </c>
      <c r="AI210" s="166" t="s">
        <v>199</v>
      </c>
      <c r="AJ210" s="166" t="s">
        <v>199</v>
      </c>
      <c r="AK210" s="166"/>
      <c r="AL210" s="166" t="s">
        <v>234</v>
      </c>
    </row>
    <row r="211" spans="2:38" s="173" customFormat="1" ht="171" hidden="1" x14ac:dyDescent="0.2">
      <c r="B211" s="166" t="s">
        <v>453</v>
      </c>
      <c r="C211" s="167" t="s">
        <v>850</v>
      </c>
      <c r="D211" s="166" t="s">
        <v>982</v>
      </c>
      <c r="E211" s="166" t="s">
        <v>983</v>
      </c>
      <c r="F211" s="166" t="s">
        <v>1000</v>
      </c>
      <c r="G211" s="166"/>
      <c r="H211" s="166" t="s">
        <v>753</v>
      </c>
      <c r="I211" s="166" t="s">
        <v>855</v>
      </c>
      <c r="J211" s="166" t="s">
        <v>855</v>
      </c>
      <c r="K211" s="166" t="s">
        <v>199</v>
      </c>
      <c r="L211" s="166" t="s">
        <v>199</v>
      </c>
      <c r="M211" s="192" t="s">
        <v>1010</v>
      </c>
      <c r="N211" s="192" t="s">
        <v>1011</v>
      </c>
      <c r="O211" s="169" t="s">
        <v>1012</v>
      </c>
      <c r="P211" s="166" t="s">
        <v>661</v>
      </c>
      <c r="Q211" s="166" t="s">
        <v>662</v>
      </c>
      <c r="R211" s="166" t="s">
        <v>0</v>
      </c>
      <c r="S211" s="170">
        <v>45473</v>
      </c>
      <c r="T211" s="170">
        <v>45641</v>
      </c>
      <c r="U211" s="170" t="s">
        <v>512</v>
      </c>
      <c r="V211" s="26"/>
      <c r="W211" s="166"/>
      <c r="X211" s="166">
        <v>50</v>
      </c>
      <c r="Y211" s="166" t="s">
        <v>449</v>
      </c>
      <c r="Z211" s="166" t="s">
        <v>354</v>
      </c>
      <c r="AA211" s="166" t="s">
        <v>374</v>
      </c>
      <c r="AB211" s="166" t="s">
        <v>199</v>
      </c>
      <c r="AC211" s="166" t="s">
        <v>199</v>
      </c>
      <c r="AD211" s="166" t="s">
        <v>356</v>
      </c>
      <c r="AE211" s="166" t="s">
        <v>487</v>
      </c>
      <c r="AF211" s="166" t="s">
        <v>199</v>
      </c>
      <c r="AG211" s="166" t="s">
        <v>199</v>
      </c>
      <c r="AH211" s="166" t="s">
        <v>199</v>
      </c>
      <c r="AI211" s="166" t="s">
        <v>199</v>
      </c>
      <c r="AJ211" s="166" t="s">
        <v>199</v>
      </c>
      <c r="AK211" s="166" t="s">
        <v>199</v>
      </c>
      <c r="AL211" s="166" t="s">
        <v>663</v>
      </c>
    </row>
    <row r="212" spans="2:38" s="173" customFormat="1" ht="171" hidden="1" x14ac:dyDescent="0.2">
      <c r="B212" s="166" t="s">
        <v>453</v>
      </c>
      <c r="C212" s="167" t="s">
        <v>850</v>
      </c>
      <c r="D212" s="166" t="s">
        <v>982</v>
      </c>
      <c r="E212" s="166" t="s">
        <v>983</v>
      </c>
      <c r="F212" s="166" t="s">
        <v>1013</v>
      </c>
      <c r="G212" s="166"/>
      <c r="H212" s="166" t="s">
        <v>753</v>
      </c>
      <c r="I212" s="166" t="s">
        <v>854</v>
      </c>
      <c r="J212" s="166" t="s">
        <v>855</v>
      </c>
      <c r="K212" s="166" t="s">
        <v>199</v>
      </c>
      <c r="L212" s="166" t="s">
        <v>199</v>
      </c>
      <c r="M212" s="166" t="s">
        <v>1014</v>
      </c>
      <c r="N212" s="166" t="s">
        <v>1015</v>
      </c>
      <c r="O212" s="169" t="s">
        <v>1016</v>
      </c>
      <c r="P212" s="166" t="s">
        <v>872</v>
      </c>
      <c r="Q212" s="166"/>
      <c r="R212" s="166" t="s">
        <v>220</v>
      </c>
      <c r="S212" s="170">
        <v>45292</v>
      </c>
      <c r="T212" s="170">
        <v>45626</v>
      </c>
      <c r="U212" s="170" t="s">
        <v>512</v>
      </c>
      <c r="V212" s="166"/>
      <c r="W212" s="166"/>
      <c r="X212" s="166">
        <v>100</v>
      </c>
      <c r="Y212" s="166" t="s">
        <v>354</v>
      </c>
      <c r="Z212" s="166" t="s">
        <v>199</v>
      </c>
      <c r="AA212" s="166" t="s">
        <v>199</v>
      </c>
      <c r="AB212" s="166" t="s">
        <v>199</v>
      </c>
      <c r="AC212" s="166" t="s">
        <v>199</v>
      </c>
      <c r="AD212" s="166" t="s">
        <v>209</v>
      </c>
      <c r="AE212" s="166" t="s">
        <v>199</v>
      </c>
      <c r="AF212" s="166" t="s">
        <v>199</v>
      </c>
      <c r="AG212" s="166" t="s">
        <v>199</v>
      </c>
      <c r="AH212" s="166" t="s">
        <v>199</v>
      </c>
      <c r="AI212" s="166" t="s">
        <v>199</v>
      </c>
      <c r="AJ212" s="166" t="s">
        <v>199</v>
      </c>
      <c r="AK212" s="166" t="s">
        <v>199</v>
      </c>
      <c r="AL212" s="166" t="s">
        <v>234</v>
      </c>
    </row>
    <row r="213" spans="2:38" s="173" customFormat="1" ht="171" hidden="1" x14ac:dyDescent="0.2">
      <c r="B213" s="166" t="s">
        <v>453</v>
      </c>
      <c r="C213" s="167" t="s">
        <v>850</v>
      </c>
      <c r="D213" s="166" t="s">
        <v>1017</v>
      </c>
      <c r="E213" s="166" t="s">
        <v>1018</v>
      </c>
      <c r="F213" s="166" t="s">
        <v>1019</v>
      </c>
      <c r="G213" s="166"/>
      <c r="H213" s="166" t="s">
        <v>753</v>
      </c>
      <c r="I213" s="166" t="s">
        <v>944</v>
      </c>
      <c r="J213" s="166" t="s">
        <v>199</v>
      </c>
      <c r="K213" s="166" t="s">
        <v>199</v>
      </c>
      <c r="L213" s="166" t="s">
        <v>199</v>
      </c>
      <c r="M213" s="166" t="s">
        <v>1020</v>
      </c>
      <c r="N213" s="166" t="s">
        <v>1021</v>
      </c>
      <c r="O213" s="166" t="s">
        <v>1022</v>
      </c>
      <c r="P213" s="166" t="s">
        <v>872</v>
      </c>
      <c r="Q213" s="166"/>
      <c r="R213" s="166" t="s">
        <v>220</v>
      </c>
      <c r="S213" s="170">
        <v>45292</v>
      </c>
      <c r="T213" s="170">
        <v>45641</v>
      </c>
      <c r="U213" s="170" t="s">
        <v>199</v>
      </c>
      <c r="V213" s="166"/>
      <c r="W213" s="166"/>
      <c r="X213" s="166">
        <v>50</v>
      </c>
      <c r="Y213" s="166" t="s">
        <v>354</v>
      </c>
      <c r="Z213" s="166" t="s">
        <v>199</v>
      </c>
      <c r="AA213" s="166" t="s">
        <v>199</v>
      </c>
      <c r="AB213" s="166" t="s">
        <v>199</v>
      </c>
      <c r="AC213" s="166" t="s">
        <v>199</v>
      </c>
      <c r="AD213" s="166" t="s">
        <v>209</v>
      </c>
      <c r="AE213" s="166" t="s">
        <v>199</v>
      </c>
      <c r="AF213" s="166" t="s">
        <v>199</v>
      </c>
      <c r="AG213" s="166" t="s">
        <v>199</v>
      </c>
      <c r="AH213" s="166" t="s">
        <v>199</v>
      </c>
      <c r="AI213" s="166" t="s">
        <v>199</v>
      </c>
      <c r="AJ213" s="166" t="s">
        <v>199</v>
      </c>
      <c r="AK213" s="166" t="s">
        <v>199</v>
      </c>
      <c r="AL213" s="166" t="s">
        <v>234</v>
      </c>
    </row>
    <row r="214" spans="2:38" s="173" customFormat="1" ht="171" hidden="1" x14ac:dyDescent="0.2">
      <c r="B214" s="166" t="s">
        <v>453</v>
      </c>
      <c r="C214" s="167" t="s">
        <v>850</v>
      </c>
      <c r="D214" s="166" t="s">
        <v>1017</v>
      </c>
      <c r="E214" s="166" t="s">
        <v>1018</v>
      </c>
      <c r="F214" s="166" t="s">
        <v>1019</v>
      </c>
      <c r="G214" s="166"/>
      <c r="H214" s="166" t="s">
        <v>753</v>
      </c>
      <c r="I214" s="166" t="s">
        <v>944</v>
      </c>
      <c r="J214" s="166" t="s">
        <v>199</v>
      </c>
      <c r="K214" s="166" t="s">
        <v>199</v>
      </c>
      <c r="L214" s="166" t="s">
        <v>199</v>
      </c>
      <c r="M214" s="166" t="s">
        <v>1023</v>
      </c>
      <c r="N214" s="166" t="s">
        <v>1024</v>
      </c>
      <c r="O214" s="166" t="s">
        <v>1025</v>
      </c>
      <c r="P214" s="166" t="s">
        <v>872</v>
      </c>
      <c r="Q214" s="166"/>
      <c r="R214" s="166" t="s">
        <v>220</v>
      </c>
      <c r="S214" s="170">
        <v>45474</v>
      </c>
      <c r="T214" s="170">
        <v>45641</v>
      </c>
      <c r="U214" s="170" t="s">
        <v>512</v>
      </c>
      <c r="V214" s="166"/>
      <c r="W214" s="166"/>
      <c r="X214" s="166">
        <v>50</v>
      </c>
      <c r="Y214" s="166" t="s">
        <v>354</v>
      </c>
      <c r="Z214" s="166" t="s">
        <v>199</v>
      </c>
      <c r="AA214" s="166" t="s">
        <v>199</v>
      </c>
      <c r="AB214" s="166" t="s">
        <v>199</v>
      </c>
      <c r="AC214" s="166" t="s">
        <v>199</v>
      </c>
      <c r="AD214" s="166" t="s">
        <v>209</v>
      </c>
      <c r="AE214" s="166" t="s">
        <v>199</v>
      </c>
      <c r="AF214" s="166" t="s">
        <v>199</v>
      </c>
      <c r="AG214" s="166" t="s">
        <v>199</v>
      </c>
      <c r="AH214" s="166" t="s">
        <v>199</v>
      </c>
      <c r="AI214" s="166" t="s">
        <v>199</v>
      </c>
      <c r="AJ214" s="166" t="s">
        <v>199</v>
      </c>
      <c r="AK214" s="166" t="s">
        <v>199</v>
      </c>
      <c r="AL214" s="166" t="s">
        <v>234</v>
      </c>
    </row>
    <row r="215" spans="2:38" s="173" customFormat="1" ht="171" hidden="1" x14ac:dyDescent="0.2">
      <c r="B215" s="166" t="s">
        <v>453</v>
      </c>
      <c r="C215" s="167" t="s">
        <v>850</v>
      </c>
      <c r="D215" s="166" t="s">
        <v>1017</v>
      </c>
      <c r="E215" s="166" t="s">
        <v>1018</v>
      </c>
      <c r="F215" s="166" t="s">
        <v>1026</v>
      </c>
      <c r="G215" s="166"/>
      <c r="H215" s="166" t="s">
        <v>753</v>
      </c>
      <c r="I215" s="166" t="s">
        <v>944</v>
      </c>
      <c r="J215" s="166" t="s">
        <v>199</v>
      </c>
      <c r="K215" s="166" t="s">
        <v>199</v>
      </c>
      <c r="L215" s="166" t="s">
        <v>199</v>
      </c>
      <c r="M215" s="166" t="s">
        <v>1027</v>
      </c>
      <c r="N215" s="166" t="s">
        <v>1028</v>
      </c>
      <c r="O215" s="166" t="s">
        <v>1029</v>
      </c>
      <c r="P215" s="166" t="s">
        <v>872</v>
      </c>
      <c r="Q215" s="166"/>
      <c r="R215" s="166" t="s">
        <v>220</v>
      </c>
      <c r="S215" s="170">
        <v>45352</v>
      </c>
      <c r="T215" s="170">
        <v>45473</v>
      </c>
      <c r="U215" s="170" t="s">
        <v>512</v>
      </c>
      <c r="V215" s="166">
        <v>50</v>
      </c>
      <c r="W215" s="166" t="s">
        <v>354</v>
      </c>
      <c r="X215" s="166">
        <v>50</v>
      </c>
      <c r="Y215" s="166" t="s">
        <v>354</v>
      </c>
      <c r="Z215" s="166" t="s">
        <v>199</v>
      </c>
      <c r="AA215" s="166" t="s">
        <v>199</v>
      </c>
      <c r="AB215" s="166" t="s">
        <v>199</v>
      </c>
      <c r="AC215" s="166" t="s">
        <v>199</v>
      </c>
      <c r="AD215" s="166" t="s">
        <v>209</v>
      </c>
      <c r="AE215" s="166" t="s">
        <v>199</v>
      </c>
      <c r="AF215" s="166" t="s">
        <v>199</v>
      </c>
      <c r="AG215" s="166" t="s">
        <v>199</v>
      </c>
      <c r="AH215" s="166" t="s">
        <v>199</v>
      </c>
      <c r="AI215" s="166" t="s">
        <v>199</v>
      </c>
      <c r="AJ215" s="166" t="s">
        <v>199</v>
      </c>
      <c r="AK215" s="166" t="s">
        <v>199</v>
      </c>
      <c r="AL215" s="166" t="s">
        <v>234</v>
      </c>
    </row>
    <row r="216" spans="2:38" s="173" customFormat="1" ht="171" hidden="1" x14ac:dyDescent="0.2">
      <c r="B216" s="166" t="s">
        <v>453</v>
      </c>
      <c r="C216" s="167" t="s">
        <v>850</v>
      </c>
      <c r="D216" s="166" t="s">
        <v>1017</v>
      </c>
      <c r="E216" s="166" t="s">
        <v>1018</v>
      </c>
      <c r="F216" s="166" t="s">
        <v>1026</v>
      </c>
      <c r="G216" s="166"/>
      <c r="H216" s="166" t="s">
        <v>753</v>
      </c>
      <c r="I216" s="166" t="s">
        <v>944</v>
      </c>
      <c r="J216" s="166" t="s">
        <v>199</v>
      </c>
      <c r="K216" s="166" t="s">
        <v>199</v>
      </c>
      <c r="L216" s="166" t="s">
        <v>199</v>
      </c>
      <c r="M216" s="166" t="s">
        <v>1027</v>
      </c>
      <c r="N216" s="166" t="s">
        <v>1028</v>
      </c>
      <c r="O216" s="166" t="s">
        <v>1030</v>
      </c>
      <c r="P216" s="166" t="s">
        <v>872</v>
      </c>
      <c r="Q216" s="166"/>
      <c r="R216" s="166" t="s">
        <v>220</v>
      </c>
      <c r="S216" s="170">
        <v>45474</v>
      </c>
      <c r="T216" s="170">
        <v>45641</v>
      </c>
      <c r="U216" s="170" t="s">
        <v>512</v>
      </c>
      <c r="V216" s="166"/>
      <c r="W216" s="166"/>
      <c r="X216" s="166">
        <v>50</v>
      </c>
      <c r="Y216" s="166" t="s">
        <v>354</v>
      </c>
      <c r="Z216" s="166" t="s">
        <v>199</v>
      </c>
      <c r="AA216" s="166" t="s">
        <v>199</v>
      </c>
      <c r="AB216" s="166" t="s">
        <v>199</v>
      </c>
      <c r="AC216" s="166" t="s">
        <v>199</v>
      </c>
      <c r="AD216" s="166" t="s">
        <v>209</v>
      </c>
      <c r="AE216" s="166" t="s">
        <v>199</v>
      </c>
      <c r="AF216" s="166" t="s">
        <v>199</v>
      </c>
      <c r="AG216" s="166" t="s">
        <v>199</v>
      </c>
      <c r="AH216" s="166" t="s">
        <v>199</v>
      </c>
      <c r="AI216" s="166" t="s">
        <v>199</v>
      </c>
      <c r="AJ216" s="166" t="s">
        <v>199</v>
      </c>
      <c r="AK216" s="166" t="s">
        <v>199</v>
      </c>
      <c r="AL216" s="166" t="s">
        <v>234</v>
      </c>
    </row>
    <row r="217" spans="2:38" s="173" customFormat="1" ht="213" hidden="1" customHeight="1" x14ac:dyDescent="0.2">
      <c r="B217" s="166" t="s">
        <v>453</v>
      </c>
      <c r="C217" s="167" t="s">
        <v>850</v>
      </c>
      <c r="D217" s="166" t="s">
        <v>851</v>
      </c>
      <c r="E217" s="166" t="s">
        <v>1018</v>
      </c>
      <c r="F217" s="166" t="s">
        <v>1031</v>
      </c>
      <c r="G217" s="166"/>
      <c r="H217" s="166" t="s">
        <v>753</v>
      </c>
      <c r="I217" s="166" t="s">
        <v>854</v>
      </c>
      <c r="J217" s="166" t="s">
        <v>855</v>
      </c>
      <c r="K217" s="166" t="s">
        <v>199</v>
      </c>
      <c r="L217" s="166" t="s">
        <v>199</v>
      </c>
      <c r="M217" s="166" t="s">
        <v>1032</v>
      </c>
      <c r="N217" s="166" t="s">
        <v>1033</v>
      </c>
      <c r="O217" s="169" t="s">
        <v>1034</v>
      </c>
      <c r="P217" s="166" t="s">
        <v>872</v>
      </c>
      <c r="Q217" s="166"/>
      <c r="R217" s="166" t="s">
        <v>220</v>
      </c>
      <c r="S217" s="170">
        <v>45292</v>
      </c>
      <c r="T217" s="170">
        <v>45641</v>
      </c>
      <c r="U217" s="170" t="s">
        <v>512</v>
      </c>
      <c r="V217" s="26"/>
      <c r="W217" s="166"/>
      <c r="X217" s="166">
        <v>100</v>
      </c>
      <c r="Y217" s="166" t="s">
        <v>354</v>
      </c>
      <c r="Z217" s="166" t="s">
        <v>199</v>
      </c>
      <c r="AA217" s="166" t="s">
        <v>199</v>
      </c>
      <c r="AB217" s="166" t="s">
        <v>199</v>
      </c>
      <c r="AC217" s="166" t="s">
        <v>199</v>
      </c>
      <c r="AD217" s="166" t="s">
        <v>209</v>
      </c>
      <c r="AE217" s="166" t="s">
        <v>199</v>
      </c>
      <c r="AF217" s="166" t="s">
        <v>199</v>
      </c>
      <c r="AG217" s="166" t="s">
        <v>199</v>
      </c>
      <c r="AH217" s="166" t="s">
        <v>199</v>
      </c>
      <c r="AI217" s="166" t="s">
        <v>199</v>
      </c>
      <c r="AJ217" s="166" t="s">
        <v>199</v>
      </c>
      <c r="AK217" s="166" t="s">
        <v>199</v>
      </c>
      <c r="AL217" s="166" t="s">
        <v>234</v>
      </c>
    </row>
    <row r="218" spans="2:38" s="173" customFormat="1" ht="171" hidden="1" x14ac:dyDescent="0.2">
      <c r="B218" s="166" t="s">
        <v>453</v>
      </c>
      <c r="C218" s="167" t="s">
        <v>850</v>
      </c>
      <c r="D218" s="166" t="s">
        <v>1035</v>
      </c>
      <c r="E218" s="166" t="s">
        <v>1036</v>
      </c>
      <c r="F218" s="166" t="s">
        <v>1037</v>
      </c>
      <c r="G218" s="166"/>
      <c r="H218" s="166" t="s">
        <v>753</v>
      </c>
      <c r="I218" s="166" t="s">
        <v>854</v>
      </c>
      <c r="J218" s="166" t="s">
        <v>855</v>
      </c>
      <c r="K218" s="166" t="s">
        <v>199</v>
      </c>
      <c r="L218" s="166" t="s">
        <v>199</v>
      </c>
      <c r="M218" s="166" t="s">
        <v>1038</v>
      </c>
      <c r="N218" s="166" t="s">
        <v>1039</v>
      </c>
      <c r="O218" s="166" t="s">
        <v>1040</v>
      </c>
      <c r="P218" s="166" t="s">
        <v>872</v>
      </c>
      <c r="Q218" s="166"/>
      <c r="R218" s="166" t="s">
        <v>220</v>
      </c>
      <c r="S218" s="170">
        <v>45566</v>
      </c>
      <c r="T218" s="170">
        <v>45641</v>
      </c>
      <c r="U218" s="170" t="s">
        <v>512</v>
      </c>
      <c r="V218" s="26"/>
      <c r="W218" s="166"/>
      <c r="X218" s="166">
        <v>100</v>
      </c>
      <c r="Y218" s="166" t="s">
        <v>354</v>
      </c>
      <c r="Z218" s="166" t="s">
        <v>199</v>
      </c>
      <c r="AA218" s="166" t="s">
        <v>199</v>
      </c>
      <c r="AB218" s="166" t="s">
        <v>199</v>
      </c>
      <c r="AC218" s="166" t="s">
        <v>199</v>
      </c>
      <c r="AD218" s="166" t="s">
        <v>356</v>
      </c>
      <c r="AE218" s="166" t="s">
        <v>199</v>
      </c>
      <c r="AF218" s="166" t="s">
        <v>199</v>
      </c>
      <c r="AG218" s="166" t="s">
        <v>199</v>
      </c>
      <c r="AH218" s="166" t="s">
        <v>199</v>
      </c>
      <c r="AI218" s="166" t="s">
        <v>199</v>
      </c>
      <c r="AJ218" s="166" t="s">
        <v>199</v>
      </c>
      <c r="AK218" s="166" t="s">
        <v>199</v>
      </c>
      <c r="AL218" s="166" t="s">
        <v>913</v>
      </c>
    </row>
    <row r="219" spans="2:38" s="173" customFormat="1" ht="199.5" hidden="1" x14ac:dyDescent="0.2">
      <c r="B219" s="166" t="s">
        <v>453</v>
      </c>
      <c r="C219" s="167" t="s">
        <v>850</v>
      </c>
      <c r="D219" s="166" t="s">
        <v>1035</v>
      </c>
      <c r="E219" s="166" t="s">
        <v>1036</v>
      </c>
      <c r="F219" s="166" t="s">
        <v>1037</v>
      </c>
      <c r="G219" s="166"/>
      <c r="H219" s="166" t="s">
        <v>753</v>
      </c>
      <c r="I219" s="166" t="s">
        <v>854</v>
      </c>
      <c r="J219" s="166" t="s">
        <v>855</v>
      </c>
      <c r="K219" s="166" t="s">
        <v>199</v>
      </c>
      <c r="L219" s="166" t="s">
        <v>199</v>
      </c>
      <c r="M219" s="166" t="s">
        <v>1041</v>
      </c>
      <c r="N219" s="166" t="s">
        <v>1042</v>
      </c>
      <c r="O219" s="169" t="s">
        <v>1043</v>
      </c>
      <c r="P219" s="166" t="s">
        <v>667</v>
      </c>
      <c r="Q219" s="166" t="s">
        <v>1044</v>
      </c>
      <c r="R219" s="166" t="s">
        <v>99</v>
      </c>
      <c r="S219" s="170">
        <v>45292</v>
      </c>
      <c r="T219" s="170">
        <v>45641</v>
      </c>
      <c r="U219" s="170" t="s">
        <v>99</v>
      </c>
      <c r="V219" s="26"/>
      <c r="W219" s="166"/>
      <c r="X219" s="166">
        <v>100</v>
      </c>
      <c r="Y219" s="166" t="s">
        <v>354</v>
      </c>
      <c r="Z219" s="166" t="s">
        <v>199</v>
      </c>
      <c r="AA219" s="166" t="s">
        <v>199</v>
      </c>
      <c r="AB219" s="166" t="s">
        <v>199</v>
      </c>
      <c r="AC219" s="166" t="s">
        <v>199</v>
      </c>
      <c r="AD219" s="166" t="s">
        <v>356</v>
      </c>
      <c r="AE219" s="166" t="s">
        <v>487</v>
      </c>
      <c r="AF219" s="166" t="s">
        <v>199</v>
      </c>
      <c r="AG219" s="166" t="s">
        <v>199</v>
      </c>
      <c r="AH219" s="166" t="s">
        <v>199</v>
      </c>
      <c r="AI219" s="166" t="s">
        <v>199</v>
      </c>
      <c r="AJ219" s="166" t="s">
        <v>199</v>
      </c>
      <c r="AK219" s="166" t="s">
        <v>199</v>
      </c>
      <c r="AL219" s="166" t="s">
        <v>654</v>
      </c>
    </row>
    <row r="220" spans="2:38" s="173" customFormat="1" ht="171" hidden="1" x14ac:dyDescent="0.2">
      <c r="B220" s="166" t="s">
        <v>453</v>
      </c>
      <c r="C220" s="167" t="s">
        <v>850</v>
      </c>
      <c r="D220" s="166" t="s">
        <v>1035</v>
      </c>
      <c r="E220" s="166" t="s">
        <v>1036</v>
      </c>
      <c r="F220" s="166" t="s">
        <v>1045</v>
      </c>
      <c r="G220" s="166"/>
      <c r="H220" s="166" t="s">
        <v>753</v>
      </c>
      <c r="I220" s="166" t="s">
        <v>854</v>
      </c>
      <c r="J220" s="166" t="s">
        <v>855</v>
      </c>
      <c r="K220" s="166" t="s">
        <v>199</v>
      </c>
      <c r="L220" s="166" t="s">
        <v>199</v>
      </c>
      <c r="M220" s="166" t="s">
        <v>1046</v>
      </c>
      <c r="N220" s="166" t="s">
        <v>1047</v>
      </c>
      <c r="O220" s="169" t="s">
        <v>1048</v>
      </c>
      <c r="P220" s="166" t="s">
        <v>872</v>
      </c>
      <c r="Q220" s="166"/>
      <c r="R220" s="166" t="s">
        <v>220</v>
      </c>
      <c r="S220" s="170">
        <v>45566</v>
      </c>
      <c r="T220" s="170">
        <v>45641</v>
      </c>
      <c r="U220" s="170" t="s">
        <v>512</v>
      </c>
      <c r="V220" s="166"/>
      <c r="W220" s="166"/>
      <c r="X220" s="166">
        <v>50</v>
      </c>
      <c r="Y220" s="166" t="s">
        <v>354</v>
      </c>
      <c r="Z220" s="166" t="s">
        <v>199</v>
      </c>
      <c r="AA220" s="166" t="s">
        <v>199</v>
      </c>
      <c r="AB220" s="166" t="s">
        <v>199</v>
      </c>
      <c r="AC220" s="166" t="s">
        <v>199</v>
      </c>
      <c r="AD220" s="166" t="s">
        <v>209</v>
      </c>
      <c r="AE220" s="166" t="s">
        <v>199</v>
      </c>
      <c r="AF220" s="166" t="s">
        <v>199</v>
      </c>
      <c r="AG220" s="166" t="s">
        <v>199</v>
      </c>
      <c r="AH220" s="166" t="s">
        <v>199</v>
      </c>
      <c r="AI220" s="166" t="s">
        <v>199</v>
      </c>
      <c r="AJ220" s="166" t="s">
        <v>199</v>
      </c>
      <c r="AK220" s="166" t="s">
        <v>199</v>
      </c>
      <c r="AL220" s="166" t="s">
        <v>913</v>
      </c>
    </row>
    <row r="221" spans="2:38" s="173" customFormat="1" ht="171" hidden="1" x14ac:dyDescent="0.2">
      <c r="B221" s="166" t="s">
        <v>453</v>
      </c>
      <c r="C221" s="167" t="s">
        <v>850</v>
      </c>
      <c r="D221" s="166" t="s">
        <v>1035</v>
      </c>
      <c r="E221" s="166" t="s">
        <v>1036</v>
      </c>
      <c r="F221" s="166" t="s">
        <v>1045</v>
      </c>
      <c r="G221" s="166"/>
      <c r="H221" s="166" t="s">
        <v>753</v>
      </c>
      <c r="I221" s="166" t="s">
        <v>854</v>
      </c>
      <c r="J221" s="166" t="s">
        <v>855</v>
      </c>
      <c r="K221" s="166" t="s">
        <v>199</v>
      </c>
      <c r="L221" s="166" t="s">
        <v>199</v>
      </c>
      <c r="M221" s="166" t="s">
        <v>1049</v>
      </c>
      <c r="N221" s="166" t="s">
        <v>1050</v>
      </c>
      <c r="O221" s="169" t="s">
        <v>1051</v>
      </c>
      <c r="P221" s="166" t="s">
        <v>872</v>
      </c>
      <c r="Q221" s="166"/>
      <c r="R221" s="166" t="s">
        <v>220</v>
      </c>
      <c r="S221" s="170">
        <v>45474</v>
      </c>
      <c r="T221" s="170">
        <v>45641</v>
      </c>
      <c r="U221" s="170" t="s">
        <v>50</v>
      </c>
      <c r="V221" s="26"/>
      <c r="W221" s="166"/>
      <c r="X221" s="166">
        <v>50</v>
      </c>
      <c r="Y221" s="166" t="s">
        <v>354</v>
      </c>
      <c r="Z221" s="166" t="s">
        <v>199</v>
      </c>
      <c r="AA221" s="166" t="s">
        <v>199</v>
      </c>
      <c r="AB221" s="166" t="s">
        <v>199</v>
      </c>
      <c r="AC221" s="166" t="s">
        <v>199</v>
      </c>
      <c r="AD221" s="166" t="s">
        <v>209</v>
      </c>
      <c r="AE221" s="166" t="s">
        <v>199</v>
      </c>
      <c r="AF221" s="166" t="s">
        <v>199</v>
      </c>
      <c r="AG221" s="166" t="s">
        <v>199</v>
      </c>
      <c r="AH221" s="166" t="s">
        <v>199</v>
      </c>
      <c r="AI221" s="166" t="s">
        <v>199</v>
      </c>
      <c r="AJ221" s="166" t="s">
        <v>199</v>
      </c>
      <c r="AK221" s="166" t="s">
        <v>199</v>
      </c>
      <c r="AL221" s="166" t="s">
        <v>913</v>
      </c>
    </row>
    <row r="222" spans="2:38" s="173" customFormat="1" ht="185.25" hidden="1" x14ac:dyDescent="0.2">
      <c r="B222" s="166" t="s">
        <v>453</v>
      </c>
      <c r="C222" s="167" t="s">
        <v>850</v>
      </c>
      <c r="D222" s="166" t="s">
        <v>1035</v>
      </c>
      <c r="E222" s="166" t="s">
        <v>1036</v>
      </c>
      <c r="F222" s="166" t="s">
        <v>1052</v>
      </c>
      <c r="G222" s="166"/>
      <c r="H222" s="166" t="s">
        <v>753</v>
      </c>
      <c r="I222" s="166" t="s">
        <v>854</v>
      </c>
      <c r="J222" s="166" t="s">
        <v>855</v>
      </c>
      <c r="K222" s="166" t="s">
        <v>199</v>
      </c>
      <c r="L222" s="166" t="s">
        <v>199</v>
      </c>
      <c r="M222" s="184" t="s">
        <v>1053</v>
      </c>
      <c r="N222" s="184" t="s">
        <v>1054</v>
      </c>
      <c r="O222" s="184" t="s">
        <v>1055</v>
      </c>
      <c r="P222" s="166" t="s">
        <v>872</v>
      </c>
      <c r="Q222" s="166"/>
      <c r="R222" s="166" t="s">
        <v>220</v>
      </c>
      <c r="S222" s="170">
        <v>45474</v>
      </c>
      <c r="T222" s="170">
        <v>45641</v>
      </c>
      <c r="U222" s="170" t="s">
        <v>512</v>
      </c>
      <c r="V222" s="26"/>
      <c r="W222" s="166"/>
      <c r="X222" s="166">
        <v>70</v>
      </c>
      <c r="Y222" s="166" t="s">
        <v>354</v>
      </c>
      <c r="Z222" s="166" t="s">
        <v>355</v>
      </c>
      <c r="AA222" s="166" t="s">
        <v>374</v>
      </c>
      <c r="AB222" s="166" t="s">
        <v>199</v>
      </c>
      <c r="AC222" s="166" t="s">
        <v>199</v>
      </c>
      <c r="AD222" s="166" t="s">
        <v>357</v>
      </c>
      <c r="AE222" s="166" t="s">
        <v>356</v>
      </c>
      <c r="AF222" s="166" t="s">
        <v>417</v>
      </c>
      <c r="AG222" s="166" t="s">
        <v>199</v>
      </c>
      <c r="AH222" s="166" t="s">
        <v>199</v>
      </c>
      <c r="AI222" s="166" t="s">
        <v>199</v>
      </c>
      <c r="AJ222" s="166" t="s">
        <v>199</v>
      </c>
      <c r="AK222" s="166" t="s">
        <v>199</v>
      </c>
      <c r="AL222" s="166" t="s">
        <v>913</v>
      </c>
    </row>
    <row r="223" spans="2:38" s="173" customFormat="1" ht="171" hidden="1" x14ac:dyDescent="0.2">
      <c r="B223" s="166" t="s">
        <v>453</v>
      </c>
      <c r="C223" s="167" t="s">
        <v>850</v>
      </c>
      <c r="D223" s="166" t="s">
        <v>1035</v>
      </c>
      <c r="E223" s="166" t="s">
        <v>1036</v>
      </c>
      <c r="F223" s="166" t="s">
        <v>1052</v>
      </c>
      <c r="G223" s="166"/>
      <c r="H223" s="166" t="s">
        <v>753</v>
      </c>
      <c r="I223" s="166" t="s">
        <v>854</v>
      </c>
      <c r="J223" s="166" t="s">
        <v>855</v>
      </c>
      <c r="K223" s="166" t="s">
        <v>199</v>
      </c>
      <c r="L223" s="166" t="s">
        <v>199</v>
      </c>
      <c r="M223" s="166" t="s">
        <v>1056</v>
      </c>
      <c r="N223" s="166" t="s">
        <v>1057</v>
      </c>
      <c r="O223" s="169" t="s">
        <v>1058</v>
      </c>
      <c r="P223" s="166" t="s">
        <v>667</v>
      </c>
      <c r="Q223" s="166" t="s">
        <v>672</v>
      </c>
      <c r="R223" s="166" t="s">
        <v>1059</v>
      </c>
      <c r="S223" s="170">
        <v>45323</v>
      </c>
      <c r="T223" s="170">
        <v>45658</v>
      </c>
      <c r="U223" s="170" t="s">
        <v>99</v>
      </c>
      <c r="V223" s="26"/>
      <c r="W223" s="166"/>
      <c r="X223" s="166">
        <v>100</v>
      </c>
      <c r="Y223" s="166" t="s">
        <v>354</v>
      </c>
      <c r="Z223" s="166" t="s">
        <v>355</v>
      </c>
      <c r="AA223" s="166" t="s">
        <v>374</v>
      </c>
      <c r="AB223" s="166" t="s">
        <v>199</v>
      </c>
      <c r="AC223" s="166" t="s">
        <v>199</v>
      </c>
      <c r="AD223" s="166" t="s">
        <v>357</v>
      </c>
      <c r="AE223" s="166" t="s">
        <v>356</v>
      </c>
      <c r="AF223" s="166" t="s">
        <v>417</v>
      </c>
      <c r="AG223" s="166" t="s">
        <v>199</v>
      </c>
      <c r="AH223" s="166" t="s">
        <v>199</v>
      </c>
      <c r="AI223" s="166" t="s">
        <v>199</v>
      </c>
      <c r="AJ223" s="166" t="s">
        <v>199</v>
      </c>
      <c r="AK223" s="166" t="s">
        <v>199</v>
      </c>
      <c r="AL223" s="166" t="s">
        <v>654</v>
      </c>
    </row>
    <row r="224" spans="2:38" s="173" customFormat="1" ht="171" hidden="1" x14ac:dyDescent="0.2">
      <c r="B224" s="166" t="s">
        <v>453</v>
      </c>
      <c r="C224" s="167" t="s">
        <v>850</v>
      </c>
      <c r="D224" s="166" t="s">
        <v>1060</v>
      </c>
      <c r="E224" s="166" t="s">
        <v>1061</v>
      </c>
      <c r="F224" s="166" t="s">
        <v>1062</v>
      </c>
      <c r="G224" s="166"/>
      <c r="H224" s="166" t="s">
        <v>753</v>
      </c>
      <c r="I224" s="166" t="s">
        <v>855</v>
      </c>
      <c r="J224" s="166" t="s">
        <v>199</v>
      </c>
      <c r="K224" s="166" t="s">
        <v>199</v>
      </c>
      <c r="L224" s="166" t="s">
        <v>199</v>
      </c>
      <c r="M224" s="166" t="s">
        <v>1063</v>
      </c>
      <c r="N224" s="169" t="s">
        <v>1064</v>
      </c>
      <c r="O224" s="166" t="s">
        <v>1065</v>
      </c>
      <c r="P224" s="166" t="s">
        <v>872</v>
      </c>
      <c r="Q224" s="166"/>
      <c r="R224" s="166" t="s">
        <v>220</v>
      </c>
      <c r="S224" s="170">
        <v>45474</v>
      </c>
      <c r="T224" s="170">
        <v>45641</v>
      </c>
      <c r="U224" s="170" t="s">
        <v>512</v>
      </c>
      <c r="V224" s="166"/>
      <c r="W224" s="166"/>
      <c r="X224" s="166">
        <v>100</v>
      </c>
      <c r="Y224" s="166" t="s">
        <v>354</v>
      </c>
      <c r="Z224" s="166" t="s">
        <v>355</v>
      </c>
      <c r="AA224" s="166" t="s">
        <v>199</v>
      </c>
      <c r="AB224" s="166" t="s">
        <v>199</v>
      </c>
      <c r="AC224" s="166" t="s">
        <v>199</v>
      </c>
      <c r="AD224" s="166" t="s">
        <v>357</v>
      </c>
      <c r="AE224" s="166" t="s">
        <v>417</v>
      </c>
      <c r="AF224" s="166" t="s">
        <v>199</v>
      </c>
      <c r="AG224" s="166" t="s">
        <v>199</v>
      </c>
      <c r="AH224" s="166" t="s">
        <v>199</v>
      </c>
      <c r="AI224" s="166" t="s">
        <v>199</v>
      </c>
      <c r="AJ224" s="166" t="s">
        <v>199</v>
      </c>
      <c r="AK224" s="166" t="s">
        <v>199</v>
      </c>
      <c r="AL224" s="166" t="s">
        <v>913</v>
      </c>
    </row>
    <row r="225" spans="2:38" s="173" customFormat="1" ht="171" hidden="1" x14ac:dyDescent="0.2">
      <c r="B225" s="166" t="s">
        <v>453</v>
      </c>
      <c r="C225" s="167" t="s">
        <v>850</v>
      </c>
      <c r="D225" s="166" t="s">
        <v>1060</v>
      </c>
      <c r="E225" s="166" t="s">
        <v>1061</v>
      </c>
      <c r="F225" s="166" t="s">
        <v>1062</v>
      </c>
      <c r="G225" s="166"/>
      <c r="H225" s="166" t="s">
        <v>753</v>
      </c>
      <c r="I225" s="166" t="s">
        <v>855</v>
      </c>
      <c r="J225" s="166" t="s">
        <v>199</v>
      </c>
      <c r="K225" s="166" t="s">
        <v>199</v>
      </c>
      <c r="L225" s="166" t="s">
        <v>199</v>
      </c>
      <c r="M225" s="166" t="s">
        <v>1066</v>
      </c>
      <c r="N225" s="166" t="s">
        <v>1067</v>
      </c>
      <c r="O225" s="166" t="s">
        <v>1068</v>
      </c>
      <c r="P225" s="166" t="s">
        <v>872</v>
      </c>
      <c r="Q225" s="166" t="s">
        <v>1069</v>
      </c>
      <c r="R225" s="166" t="s">
        <v>220</v>
      </c>
      <c r="S225" s="170">
        <v>45323</v>
      </c>
      <c r="T225" s="170">
        <v>45504</v>
      </c>
      <c r="U225" s="170" t="s">
        <v>512</v>
      </c>
      <c r="V225" s="75"/>
      <c r="W225" s="166"/>
      <c r="X225" s="169"/>
      <c r="Y225" s="166" t="s">
        <v>355</v>
      </c>
      <c r="Z225" s="166" t="s">
        <v>355</v>
      </c>
      <c r="AA225" s="166" t="s">
        <v>199</v>
      </c>
      <c r="AB225" s="166" t="s">
        <v>199</v>
      </c>
      <c r="AC225" s="166" t="s">
        <v>199</v>
      </c>
      <c r="AD225" s="166" t="s">
        <v>357</v>
      </c>
      <c r="AE225" s="166" t="s">
        <v>417</v>
      </c>
      <c r="AF225" s="166" t="s">
        <v>487</v>
      </c>
      <c r="AG225" s="166" t="s">
        <v>199</v>
      </c>
      <c r="AH225" s="166" t="s">
        <v>199</v>
      </c>
      <c r="AI225" s="166" t="s">
        <v>199</v>
      </c>
      <c r="AJ225" s="166" t="s">
        <v>199</v>
      </c>
      <c r="AK225" s="166" t="s">
        <v>199</v>
      </c>
      <c r="AL225" s="166" t="s">
        <v>913</v>
      </c>
    </row>
    <row r="226" spans="2:38" s="173" customFormat="1" ht="171" hidden="1" x14ac:dyDescent="0.2">
      <c r="B226" s="166" t="s">
        <v>453</v>
      </c>
      <c r="C226" s="167" t="s">
        <v>850</v>
      </c>
      <c r="D226" s="166" t="s">
        <v>1060</v>
      </c>
      <c r="E226" s="166" t="s">
        <v>1061</v>
      </c>
      <c r="F226" s="166" t="s">
        <v>1070</v>
      </c>
      <c r="G226" s="166"/>
      <c r="H226" s="166" t="s">
        <v>753</v>
      </c>
      <c r="I226" s="166" t="s">
        <v>855</v>
      </c>
      <c r="J226" s="166" t="s">
        <v>199</v>
      </c>
      <c r="K226" s="166" t="s">
        <v>199</v>
      </c>
      <c r="L226" s="166" t="s">
        <v>199</v>
      </c>
      <c r="M226" s="166" t="s">
        <v>1071</v>
      </c>
      <c r="N226" s="166" t="s">
        <v>1072</v>
      </c>
      <c r="O226" s="166" t="s">
        <v>1073</v>
      </c>
      <c r="P226" s="166" t="s">
        <v>872</v>
      </c>
      <c r="Q226" s="166"/>
      <c r="R226" s="170" t="s">
        <v>220</v>
      </c>
      <c r="S226" s="170">
        <v>45520</v>
      </c>
      <c r="T226" s="170">
        <v>45626</v>
      </c>
      <c r="U226" s="166" t="s">
        <v>50</v>
      </c>
      <c r="V226" s="166"/>
      <c r="W226" s="166"/>
      <c r="X226" s="166">
        <v>50</v>
      </c>
      <c r="Y226" s="166" t="s">
        <v>355</v>
      </c>
      <c r="Z226" s="166" t="s">
        <v>199</v>
      </c>
      <c r="AA226" s="166" t="s">
        <v>199</v>
      </c>
      <c r="AB226" s="166" t="s">
        <v>199</v>
      </c>
      <c r="AC226" s="166" t="s">
        <v>199</v>
      </c>
      <c r="AD226" s="166" t="s">
        <v>357</v>
      </c>
      <c r="AE226" s="166" t="s">
        <v>417</v>
      </c>
      <c r="AF226" s="166" t="s">
        <v>199</v>
      </c>
      <c r="AG226" s="166" t="s">
        <v>199</v>
      </c>
      <c r="AH226" s="166" t="s">
        <v>199</v>
      </c>
      <c r="AI226" s="166" t="s">
        <v>199</v>
      </c>
      <c r="AJ226" s="184" t="s">
        <v>199</v>
      </c>
      <c r="AK226" s="198" t="s">
        <v>199</v>
      </c>
      <c r="AL226" s="184" t="s">
        <v>913</v>
      </c>
    </row>
    <row r="227" spans="2:38" s="173" customFormat="1" ht="171" hidden="1" x14ac:dyDescent="0.2">
      <c r="B227" s="166" t="s">
        <v>453</v>
      </c>
      <c r="C227" s="167" t="s">
        <v>850</v>
      </c>
      <c r="D227" s="166" t="s">
        <v>1060</v>
      </c>
      <c r="E227" s="166" t="s">
        <v>1061</v>
      </c>
      <c r="F227" s="166" t="s">
        <v>1070</v>
      </c>
      <c r="G227" s="166"/>
      <c r="H227" s="166" t="s">
        <v>753</v>
      </c>
      <c r="I227" s="166" t="s">
        <v>855</v>
      </c>
      <c r="J227" s="166" t="s">
        <v>199</v>
      </c>
      <c r="K227" s="166" t="s">
        <v>199</v>
      </c>
      <c r="L227" s="166" t="s">
        <v>199</v>
      </c>
      <c r="M227" s="166" t="s">
        <v>1074</v>
      </c>
      <c r="N227" s="166" t="s">
        <v>1075</v>
      </c>
      <c r="O227" s="199" t="s">
        <v>1076</v>
      </c>
      <c r="P227" s="166" t="s">
        <v>872</v>
      </c>
      <c r="Q227" s="166"/>
      <c r="R227" s="170" t="s">
        <v>220</v>
      </c>
      <c r="S227" s="170">
        <v>45566</v>
      </c>
      <c r="T227" s="170">
        <v>45641</v>
      </c>
      <c r="U227" s="166" t="s">
        <v>50</v>
      </c>
      <c r="V227" s="166"/>
      <c r="W227" s="166"/>
      <c r="X227" s="166">
        <v>50</v>
      </c>
      <c r="Y227" s="166" t="s">
        <v>355</v>
      </c>
      <c r="Z227" s="166" t="s">
        <v>199</v>
      </c>
      <c r="AA227" s="166" t="s">
        <v>199</v>
      </c>
      <c r="AB227" s="166" t="s">
        <v>199</v>
      </c>
      <c r="AC227" s="166" t="s">
        <v>199</v>
      </c>
      <c r="AD227" s="166" t="s">
        <v>357</v>
      </c>
      <c r="AE227" s="166" t="s">
        <v>417</v>
      </c>
      <c r="AF227" s="166" t="s">
        <v>487</v>
      </c>
      <c r="AG227" s="166" t="s">
        <v>199</v>
      </c>
      <c r="AH227" s="166" t="s">
        <v>199</v>
      </c>
      <c r="AI227" s="166" t="s">
        <v>199</v>
      </c>
      <c r="AJ227" s="184" t="s">
        <v>199</v>
      </c>
      <c r="AK227" s="198" t="s">
        <v>199</v>
      </c>
      <c r="AL227" s="184" t="s">
        <v>913</v>
      </c>
    </row>
    <row r="228" spans="2:38" s="173" customFormat="1" ht="142.5" hidden="1" x14ac:dyDescent="0.2">
      <c r="B228" s="67" t="s">
        <v>453</v>
      </c>
      <c r="C228" s="167" t="s">
        <v>454</v>
      </c>
      <c r="D228" s="67" t="s">
        <v>1077</v>
      </c>
      <c r="E228" s="67" t="s">
        <v>1078</v>
      </c>
      <c r="F228" s="67" t="s">
        <v>1079</v>
      </c>
      <c r="G228" s="67"/>
      <c r="H228" s="58" t="s">
        <v>1080</v>
      </c>
      <c r="I228" s="67" t="s">
        <v>1081</v>
      </c>
      <c r="J228" s="58" t="s">
        <v>199</v>
      </c>
      <c r="K228" s="58" t="s">
        <v>199</v>
      </c>
      <c r="L228" s="58" t="s">
        <v>199</v>
      </c>
      <c r="M228" s="67" t="s">
        <v>1082</v>
      </c>
      <c r="N228" s="68" t="s">
        <v>1083</v>
      </c>
      <c r="O228" s="67" t="s">
        <v>1084</v>
      </c>
      <c r="P228" s="58" t="s">
        <v>1085</v>
      </c>
      <c r="Q228" s="58" t="s">
        <v>1086</v>
      </c>
      <c r="R228" s="58" t="s">
        <v>99</v>
      </c>
      <c r="S228" s="69">
        <v>45323</v>
      </c>
      <c r="T228" s="69">
        <v>45401</v>
      </c>
      <c r="U228" s="69" t="s">
        <v>512</v>
      </c>
      <c r="V228" s="25" t="s">
        <v>1518</v>
      </c>
      <c r="W228" s="25" t="s">
        <v>1518</v>
      </c>
      <c r="X228" s="77">
        <v>0.45</v>
      </c>
      <c r="Y228" s="58" t="s">
        <v>208</v>
      </c>
      <c r="Z228" s="58" t="s">
        <v>207</v>
      </c>
      <c r="AA228" s="58" t="s">
        <v>374</v>
      </c>
      <c r="AB228" s="58" t="s">
        <v>199</v>
      </c>
      <c r="AC228" s="58" t="s">
        <v>199</v>
      </c>
      <c r="AD228" s="166" t="s">
        <v>487</v>
      </c>
      <c r="AE228" s="166" t="s">
        <v>248</v>
      </c>
      <c r="AF228" s="166" t="s">
        <v>199</v>
      </c>
      <c r="AG228" s="166" t="s">
        <v>199</v>
      </c>
      <c r="AH228" s="166" t="s">
        <v>199</v>
      </c>
      <c r="AI228" s="166" t="s">
        <v>199</v>
      </c>
      <c r="AJ228" s="73" t="s">
        <v>199</v>
      </c>
      <c r="AK228" s="73" t="s">
        <v>199</v>
      </c>
      <c r="AL228" s="67" t="s">
        <v>654</v>
      </c>
    </row>
    <row r="229" spans="2:38" s="173" customFormat="1" ht="128.25" hidden="1" x14ac:dyDescent="0.2">
      <c r="B229" s="67" t="s">
        <v>453</v>
      </c>
      <c r="C229" s="167" t="s">
        <v>454</v>
      </c>
      <c r="D229" s="67" t="s">
        <v>1077</v>
      </c>
      <c r="E229" s="67" t="s">
        <v>1078</v>
      </c>
      <c r="F229" s="67" t="s">
        <v>1079</v>
      </c>
      <c r="G229" s="67"/>
      <c r="H229" s="58" t="s">
        <v>1080</v>
      </c>
      <c r="I229" s="67" t="s">
        <v>1081</v>
      </c>
      <c r="J229" s="58" t="s">
        <v>199</v>
      </c>
      <c r="K229" s="58" t="s">
        <v>199</v>
      </c>
      <c r="L229" s="58" t="s">
        <v>199</v>
      </c>
      <c r="M229" s="67" t="s">
        <v>1087</v>
      </c>
      <c r="N229" s="68" t="s">
        <v>1088</v>
      </c>
      <c r="O229" s="67" t="s">
        <v>1089</v>
      </c>
      <c r="P229" s="58" t="s">
        <v>1085</v>
      </c>
      <c r="Q229" s="58" t="s">
        <v>1086</v>
      </c>
      <c r="R229" s="58" t="s">
        <v>99</v>
      </c>
      <c r="S229" s="69">
        <v>45404</v>
      </c>
      <c r="T229" s="69">
        <v>45433</v>
      </c>
      <c r="U229" s="69" t="s">
        <v>99</v>
      </c>
      <c r="V229" s="25" t="s">
        <v>1518</v>
      </c>
      <c r="W229" s="25" t="s">
        <v>1518</v>
      </c>
      <c r="X229" s="77">
        <v>0.05</v>
      </c>
      <c r="Y229" s="58" t="s">
        <v>208</v>
      </c>
      <c r="Z229" s="58" t="s">
        <v>207</v>
      </c>
      <c r="AA229" s="58" t="s">
        <v>374</v>
      </c>
      <c r="AB229" s="58" t="s">
        <v>199</v>
      </c>
      <c r="AC229" s="58" t="s">
        <v>199</v>
      </c>
      <c r="AD229" s="166" t="s">
        <v>487</v>
      </c>
      <c r="AE229" s="166" t="s">
        <v>248</v>
      </c>
      <c r="AF229" s="166" t="s">
        <v>199</v>
      </c>
      <c r="AG229" s="166" t="s">
        <v>199</v>
      </c>
      <c r="AH229" s="166" t="s">
        <v>199</v>
      </c>
      <c r="AI229" s="166" t="s">
        <v>199</v>
      </c>
      <c r="AJ229" s="73" t="s">
        <v>199</v>
      </c>
      <c r="AK229" s="73" t="s">
        <v>199</v>
      </c>
      <c r="AL229" s="67" t="s">
        <v>654</v>
      </c>
    </row>
    <row r="230" spans="2:38" s="173" customFormat="1" ht="128.25" hidden="1" x14ac:dyDescent="0.2">
      <c r="B230" s="67" t="s">
        <v>453</v>
      </c>
      <c r="C230" s="167" t="s">
        <v>454</v>
      </c>
      <c r="D230" s="67" t="s">
        <v>1077</v>
      </c>
      <c r="E230" s="67" t="s">
        <v>1078</v>
      </c>
      <c r="F230" s="67" t="s">
        <v>1079</v>
      </c>
      <c r="G230" s="67"/>
      <c r="H230" s="58" t="s">
        <v>1080</v>
      </c>
      <c r="I230" s="67" t="s">
        <v>1081</v>
      </c>
      <c r="J230" s="58" t="s">
        <v>199</v>
      </c>
      <c r="K230" s="58" t="s">
        <v>199</v>
      </c>
      <c r="L230" s="58" t="s">
        <v>199</v>
      </c>
      <c r="M230" s="67" t="s">
        <v>1090</v>
      </c>
      <c r="N230" s="67" t="s">
        <v>1091</v>
      </c>
      <c r="O230" s="67" t="s">
        <v>1092</v>
      </c>
      <c r="P230" s="58" t="s">
        <v>1085</v>
      </c>
      <c r="Q230" s="58" t="s">
        <v>1086</v>
      </c>
      <c r="R230" s="58" t="s">
        <v>99</v>
      </c>
      <c r="S230" s="69">
        <v>45404</v>
      </c>
      <c r="T230" s="69">
        <v>45433</v>
      </c>
      <c r="U230" s="69" t="s">
        <v>1093</v>
      </c>
      <c r="V230" s="25" t="s">
        <v>1518</v>
      </c>
      <c r="W230" s="25" t="s">
        <v>1518</v>
      </c>
      <c r="X230" s="77">
        <v>0.2</v>
      </c>
      <c r="Y230" s="58" t="s">
        <v>208</v>
      </c>
      <c r="Z230" s="58" t="s">
        <v>207</v>
      </c>
      <c r="AA230" s="58" t="s">
        <v>199</v>
      </c>
      <c r="AB230" s="58" t="s">
        <v>199</v>
      </c>
      <c r="AC230" s="58" t="s">
        <v>199</v>
      </c>
      <c r="AD230" s="166" t="s">
        <v>487</v>
      </c>
      <c r="AE230" s="166" t="s">
        <v>248</v>
      </c>
      <c r="AF230" s="166" t="s">
        <v>199</v>
      </c>
      <c r="AG230" s="166" t="s">
        <v>199</v>
      </c>
      <c r="AH230" s="166" t="s">
        <v>199</v>
      </c>
      <c r="AI230" s="166" t="s">
        <v>199</v>
      </c>
      <c r="AJ230" s="73" t="s">
        <v>199</v>
      </c>
      <c r="AK230" s="73" t="s">
        <v>199</v>
      </c>
      <c r="AL230" s="67" t="s">
        <v>654</v>
      </c>
    </row>
    <row r="231" spans="2:38" s="173" customFormat="1" ht="128.25" hidden="1" x14ac:dyDescent="0.2">
      <c r="B231" s="67" t="s">
        <v>453</v>
      </c>
      <c r="C231" s="167" t="s">
        <v>454</v>
      </c>
      <c r="D231" s="67" t="s">
        <v>1077</v>
      </c>
      <c r="E231" s="67" t="s">
        <v>1078</v>
      </c>
      <c r="F231" s="67" t="s">
        <v>1079</v>
      </c>
      <c r="G231" s="67"/>
      <c r="H231" s="58" t="s">
        <v>1080</v>
      </c>
      <c r="I231" s="67" t="s">
        <v>1081</v>
      </c>
      <c r="J231" s="58" t="s">
        <v>199</v>
      </c>
      <c r="K231" s="58" t="s">
        <v>199</v>
      </c>
      <c r="L231" s="58" t="s">
        <v>199</v>
      </c>
      <c r="M231" s="67" t="s">
        <v>1094</v>
      </c>
      <c r="N231" s="67" t="s">
        <v>1095</v>
      </c>
      <c r="O231" s="67" t="s">
        <v>1096</v>
      </c>
      <c r="P231" s="58" t="s">
        <v>1085</v>
      </c>
      <c r="Q231" s="58" t="s">
        <v>1086</v>
      </c>
      <c r="R231" s="58" t="s">
        <v>99</v>
      </c>
      <c r="S231" s="69">
        <v>45404</v>
      </c>
      <c r="T231" s="69">
        <v>45426</v>
      </c>
      <c r="U231" s="69" t="s">
        <v>1093</v>
      </c>
      <c r="V231" s="25" t="s">
        <v>1518</v>
      </c>
      <c r="W231" s="25" t="s">
        <v>1518</v>
      </c>
      <c r="X231" s="77">
        <v>0.1</v>
      </c>
      <c r="Y231" s="58" t="s">
        <v>208</v>
      </c>
      <c r="Z231" s="58" t="s">
        <v>247</v>
      </c>
      <c r="AA231" s="58" t="s">
        <v>199</v>
      </c>
      <c r="AB231" s="58" t="s">
        <v>199</v>
      </c>
      <c r="AC231" s="58" t="s">
        <v>199</v>
      </c>
      <c r="AD231" s="166" t="s">
        <v>487</v>
      </c>
      <c r="AE231" s="166" t="s">
        <v>248</v>
      </c>
      <c r="AF231" s="166" t="s">
        <v>199</v>
      </c>
      <c r="AG231" s="166" t="s">
        <v>199</v>
      </c>
      <c r="AH231" s="166" t="s">
        <v>199</v>
      </c>
      <c r="AI231" s="166" t="s">
        <v>199</v>
      </c>
      <c r="AJ231" s="73" t="s">
        <v>199</v>
      </c>
      <c r="AK231" s="73" t="s">
        <v>199</v>
      </c>
      <c r="AL231" s="67" t="s">
        <v>774</v>
      </c>
    </row>
    <row r="232" spans="2:38" s="173" customFormat="1" ht="213.75" hidden="1" x14ac:dyDescent="0.2">
      <c r="B232" s="67" t="s">
        <v>453</v>
      </c>
      <c r="C232" s="167" t="s">
        <v>454</v>
      </c>
      <c r="D232" s="67" t="s">
        <v>1077</v>
      </c>
      <c r="E232" s="67" t="s">
        <v>1078</v>
      </c>
      <c r="F232" s="67" t="s">
        <v>1079</v>
      </c>
      <c r="G232" s="67"/>
      <c r="H232" s="58" t="s">
        <v>1080</v>
      </c>
      <c r="I232" s="67" t="s">
        <v>1081</v>
      </c>
      <c r="J232" s="58" t="s">
        <v>199</v>
      </c>
      <c r="K232" s="58" t="s">
        <v>199</v>
      </c>
      <c r="L232" s="58" t="s">
        <v>199</v>
      </c>
      <c r="M232" s="67" t="s">
        <v>1097</v>
      </c>
      <c r="N232" s="67" t="s">
        <v>1098</v>
      </c>
      <c r="O232" s="67" t="s">
        <v>1099</v>
      </c>
      <c r="P232" s="58" t="s">
        <v>1085</v>
      </c>
      <c r="Q232" s="58" t="s">
        <v>1086</v>
      </c>
      <c r="R232" s="58" t="s">
        <v>99</v>
      </c>
      <c r="S232" s="69">
        <v>45427</v>
      </c>
      <c r="T232" s="69">
        <v>45450</v>
      </c>
      <c r="U232" s="69" t="s">
        <v>1093</v>
      </c>
      <c r="V232" s="25" t="s">
        <v>1518</v>
      </c>
      <c r="W232" s="25" t="s">
        <v>1518</v>
      </c>
      <c r="X232" s="77">
        <v>0.1</v>
      </c>
      <c r="Y232" s="58" t="s">
        <v>208</v>
      </c>
      <c r="Z232" s="58" t="s">
        <v>247</v>
      </c>
      <c r="AA232" s="58" t="s">
        <v>199</v>
      </c>
      <c r="AB232" s="58" t="s">
        <v>199</v>
      </c>
      <c r="AC232" s="58" t="s">
        <v>199</v>
      </c>
      <c r="AD232" s="166" t="s">
        <v>487</v>
      </c>
      <c r="AE232" s="166" t="s">
        <v>248</v>
      </c>
      <c r="AF232" s="166" t="s">
        <v>199</v>
      </c>
      <c r="AG232" s="166" t="s">
        <v>199</v>
      </c>
      <c r="AH232" s="166" t="s">
        <v>199</v>
      </c>
      <c r="AI232" s="166" t="s">
        <v>199</v>
      </c>
      <c r="AJ232" s="73" t="s">
        <v>199</v>
      </c>
      <c r="AK232" s="73" t="s">
        <v>199</v>
      </c>
      <c r="AL232" s="67" t="s">
        <v>774</v>
      </c>
    </row>
    <row r="233" spans="2:38" s="173" customFormat="1" ht="128.25" hidden="1" x14ac:dyDescent="0.2">
      <c r="B233" s="67" t="s">
        <v>453</v>
      </c>
      <c r="C233" s="167" t="s">
        <v>454</v>
      </c>
      <c r="D233" s="67" t="s">
        <v>1077</v>
      </c>
      <c r="E233" s="67" t="s">
        <v>1078</v>
      </c>
      <c r="F233" s="67" t="s">
        <v>1079</v>
      </c>
      <c r="G233" s="67"/>
      <c r="H233" s="58" t="s">
        <v>1080</v>
      </c>
      <c r="I233" s="67" t="s">
        <v>1081</v>
      </c>
      <c r="J233" s="58" t="s">
        <v>199</v>
      </c>
      <c r="K233" s="58" t="s">
        <v>199</v>
      </c>
      <c r="L233" s="58" t="s">
        <v>199</v>
      </c>
      <c r="M233" s="67" t="s">
        <v>1100</v>
      </c>
      <c r="N233" s="67" t="s">
        <v>1101</v>
      </c>
      <c r="O233" s="67" t="s">
        <v>1102</v>
      </c>
      <c r="P233" s="58" t="s">
        <v>1085</v>
      </c>
      <c r="Q233" s="58" t="s">
        <v>1086</v>
      </c>
      <c r="R233" s="58" t="s">
        <v>99</v>
      </c>
      <c r="S233" s="69">
        <v>45454</v>
      </c>
      <c r="T233" s="69">
        <v>45460</v>
      </c>
      <c r="U233" s="69" t="s">
        <v>1093</v>
      </c>
      <c r="V233" s="25" t="s">
        <v>1518</v>
      </c>
      <c r="W233" s="25" t="s">
        <v>1518</v>
      </c>
      <c r="X233" s="77">
        <v>0.05</v>
      </c>
      <c r="Y233" s="58" t="s">
        <v>208</v>
      </c>
      <c r="Z233" s="58" t="s">
        <v>247</v>
      </c>
      <c r="AA233" s="58" t="s">
        <v>199</v>
      </c>
      <c r="AB233" s="58" t="s">
        <v>199</v>
      </c>
      <c r="AC233" s="58" t="s">
        <v>199</v>
      </c>
      <c r="AD233" s="166" t="s">
        <v>487</v>
      </c>
      <c r="AE233" s="166" t="s">
        <v>248</v>
      </c>
      <c r="AF233" s="166" t="s">
        <v>199</v>
      </c>
      <c r="AG233" s="166" t="s">
        <v>199</v>
      </c>
      <c r="AH233" s="166" t="s">
        <v>199</v>
      </c>
      <c r="AI233" s="166" t="s">
        <v>199</v>
      </c>
      <c r="AJ233" s="73" t="s">
        <v>199</v>
      </c>
      <c r="AK233" s="73" t="s">
        <v>199</v>
      </c>
      <c r="AL233" s="67" t="s">
        <v>774</v>
      </c>
    </row>
    <row r="234" spans="2:38" s="173" customFormat="1" ht="128.25" hidden="1" x14ac:dyDescent="0.2">
      <c r="B234" s="67" t="s">
        <v>453</v>
      </c>
      <c r="C234" s="167" t="s">
        <v>454</v>
      </c>
      <c r="D234" s="67" t="s">
        <v>1077</v>
      </c>
      <c r="E234" s="67" t="s">
        <v>1078</v>
      </c>
      <c r="F234" s="67" t="s">
        <v>1079</v>
      </c>
      <c r="G234" s="67"/>
      <c r="H234" s="58" t="s">
        <v>1080</v>
      </c>
      <c r="I234" s="67" t="s">
        <v>1081</v>
      </c>
      <c r="J234" s="58" t="s">
        <v>199</v>
      </c>
      <c r="K234" s="58" t="s">
        <v>199</v>
      </c>
      <c r="L234" s="58" t="s">
        <v>199</v>
      </c>
      <c r="M234" s="67" t="s">
        <v>1103</v>
      </c>
      <c r="N234" s="67" t="s">
        <v>1104</v>
      </c>
      <c r="O234" s="67" t="s">
        <v>1105</v>
      </c>
      <c r="P234" s="58" t="s">
        <v>1085</v>
      </c>
      <c r="Q234" s="58" t="s">
        <v>1086</v>
      </c>
      <c r="R234" s="58" t="s">
        <v>99</v>
      </c>
      <c r="S234" s="69">
        <v>45461</v>
      </c>
      <c r="T234" s="69">
        <v>45471</v>
      </c>
      <c r="U234" s="69" t="s">
        <v>0</v>
      </c>
      <c r="V234" s="25" t="s">
        <v>1518</v>
      </c>
      <c r="W234" s="25" t="s">
        <v>1518</v>
      </c>
      <c r="X234" s="77">
        <v>0.05</v>
      </c>
      <c r="Y234" s="58" t="s">
        <v>208</v>
      </c>
      <c r="Z234" s="58" t="s">
        <v>247</v>
      </c>
      <c r="AA234" s="58" t="s">
        <v>245</v>
      </c>
      <c r="AB234" s="58" t="s">
        <v>199</v>
      </c>
      <c r="AC234" s="58" t="s">
        <v>199</v>
      </c>
      <c r="AD234" s="166" t="s">
        <v>487</v>
      </c>
      <c r="AE234" s="166" t="s">
        <v>248</v>
      </c>
      <c r="AF234" s="166" t="s">
        <v>199</v>
      </c>
      <c r="AG234" s="166" t="s">
        <v>199</v>
      </c>
      <c r="AH234" s="166" t="s">
        <v>199</v>
      </c>
      <c r="AI234" s="166" t="s">
        <v>199</v>
      </c>
      <c r="AJ234" s="73" t="s">
        <v>199</v>
      </c>
      <c r="AK234" s="73" t="s">
        <v>199</v>
      </c>
      <c r="AL234" s="67" t="s">
        <v>1106</v>
      </c>
    </row>
    <row r="235" spans="2:38" s="173" customFormat="1" ht="128.25" hidden="1" x14ac:dyDescent="0.2">
      <c r="B235" s="67" t="s">
        <v>453</v>
      </c>
      <c r="C235" s="167" t="s">
        <v>454</v>
      </c>
      <c r="D235" s="67" t="s">
        <v>1077</v>
      </c>
      <c r="E235" s="67" t="s">
        <v>1078</v>
      </c>
      <c r="F235" s="67" t="s">
        <v>1107</v>
      </c>
      <c r="G235" s="67"/>
      <c r="H235" s="58" t="s">
        <v>1080</v>
      </c>
      <c r="I235" s="58" t="s">
        <v>199</v>
      </c>
      <c r="J235" s="67" t="s">
        <v>1081</v>
      </c>
      <c r="K235" s="58" t="s">
        <v>199</v>
      </c>
      <c r="L235" s="58" t="s">
        <v>199</v>
      </c>
      <c r="M235" s="67" t="s">
        <v>1108</v>
      </c>
      <c r="N235" s="67" t="s">
        <v>1109</v>
      </c>
      <c r="O235" s="67" t="s">
        <v>1110</v>
      </c>
      <c r="P235" s="58" t="s">
        <v>1085</v>
      </c>
      <c r="Q235" s="58" t="s">
        <v>1086</v>
      </c>
      <c r="R235" s="58" t="s">
        <v>99</v>
      </c>
      <c r="S235" s="69">
        <v>45475</v>
      </c>
      <c r="T235" s="69">
        <v>45541</v>
      </c>
      <c r="U235" s="69" t="s">
        <v>512</v>
      </c>
      <c r="V235" s="25" t="s">
        <v>1518</v>
      </c>
      <c r="W235" s="25" t="s">
        <v>1518</v>
      </c>
      <c r="X235" s="77">
        <v>0.3</v>
      </c>
      <c r="Y235" s="58" t="s">
        <v>208</v>
      </c>
      <c r="Z235" s="58" t="s">
        <v>207</v>
      </c>
      <c r="AA235" s="58" t="s">
        <v>199</v>
      </c>
      <c r="AB235" s="58" t="s">
        <v>199</v>
      </c>
      <c r="AC235" s="58" t="s">
        <v>199</v>
      </c>
      <c r="AD235" s="166" t="s">
        <v>487</v>
      </c>
      <c r="AE235" s="166" t="s">
        <v>248</v>
      </c>
      <c r="AF235" s="166" t="s">
        <v>199</v>
      </c>
      <c r="AG235" s="166" t="s">
        <v>199</v>
      </c>
      <c r="AH235" s="166" t="s">
        <v>199</v>
      </c>
      <c r="AI235" s="166" t="s">
        <v>199</v>
      </c>
      <c r="AJ235" s="73" t="s">
        <v>199</v>
      </c>
      <c r="AK235" s="73" t="s">
        <v>199</v>
      </c>
      <c r="AL235" s="67" t="s">
        <v>654</v>
      </c>
    </row>
    <row r="236" spans="2:38" s="173" customFormat="1" ht="128.25" hidden="1" x14ac:dyDescent="0.2">
      <c r="B236" s="67" t="s">
        <v>453</v>
      </c>
      <c r="C236" s="167" t="s">
        <v>454</v>
      </c>
      <c r="D236" s="67" t="s">
        <v>1077</v>
      </c>
      <c r="E236" s="67" t="s">
        <v>1078</v>
      </c>
      <c r="F236" s="67" t="s">
        <v>1107</v>
      </c>
      <c r="G236" s="67"/>
      <c r="H236" s="58" t="s">
        <v>1080</v>
      </c>
      <c r="I236" s="58" t="s">
        <v>199</v>
      </c>
      <c r="J236" s="67" t="s">
        <v>1081</v>
      </c>
      <c r="K236" s="58" t="s">
        <v>199</v>
      </c>
      <c r="L236" s="58" t="s">
        <v>199</v>
      </c>
      <c r="M236" s="67" t="s">
        <v>1111</v>
      </c>
      <c r="N236" s="67" t="s">
        <v>1112</v>
      </c>
      <c r="O236" s="67" t="s">
        <v>1113</v>
      </c>
      <c r="P236" s="58" t="s">
        <v>1085</v>
      </c>
      <c r="Q236" s="58" t="s">
        <v>1086</v>
      </c>
      <c r="R236" s="58" t="s">
        <v>99</v>
      </c>
      <c r="S236" s="69">
        <v>45544</v>
      </c>
      <c r="T236" s="69">
        <v>45576</v>
      </c>
      <c r="U236" s="69" t="s">
        <v>512</v>
      </c>
      <c r="V236" s="25" t="s">
        <v>1518</v>
      </c>
      <c r="W236" s="25" t="s">
        <v>1518</v>
      </c>
      <c r="X236" s="77">
        <v>0.05</v>
      </c>
      <c r="Y236" s="58" t="s">
        <v>208</v>
      </c>
      <c r="Z236" s="58" t="s">
        <v>207</v>
      </c>
      <c r="AA236" s="58" t="s">
        <v>199</v>
      </c>
      <c r="AB236" s="58" t="s">
        <v>199</v>
      </c>
      <c r="AC236" s="58" t="s">
        <v>199</v>
      </c>
      <c r="AD236" s="166" t="s">
        <v>487</v>
      </c>
      <c r="AE236" s="166" t="s">
        <v>248</v>
      </c>
      <c r="AF236" s="166" t="s">
        <v>199</v>
      </c>
      <c r="AG236" s="166" t="s">
        <v>199</v>
      </c>
      <c r="AH236" s="166" t="s">
        <v>199</v>
      </c>
      <c r="AI236" s="166" t="s">
        <v>199</v>
      </c>
      <c r="AJ236" s="73" t="s">
        <v>199</v>
      </c>
      <c r="AK236" s="73" t="s">
        <v>199</v>
      </c>
      <c r="AL236" s="67" t="s">
        <v>654</v>
      </c>
    </row>
    <row r="237" spans="2:38" s="173" customFormat="1" ht="128.25" hidden="1" x14ac:dyDescent="0.2">
      <c r="B237" s="67" t="s">
        <v>453</v>
      </c>
      <c r="C237" s="167" t="s">
        <v>454</v>
      </c>
      <c r="D237" s="67" t="s">
        <v>1077</v>
      </c>
      <c r="E237" s="67" t="s">
        <v>1078</v>
      </c>
      <c r="F237" s="67" t="s">
        <v>1107</v>
      </c>
      <c r="G237" s="67"/>
      <c r="H237" s="58" t="s">
        <v>1080</v>
      </c>
      <c r="I237" s="58" t="s">
        <v>199</v>
      </c>
      <c r="J237" s="67" t="s">
        <v>1081</v>
      </c>
      <c r="K237" s="58" t="s">
        <v>199</v>
      </c>
      <c r="L237" s="58" t="s">
        <v>199</v>
      </c>
      <c r="M237" s="67" t="s">
        <v>1114</v>
      </c>
      <c r="N237" s="67" t="s">
        <v>1109</v>
      </c>
      <c r="O237" s="67" t="s">
        <v>1115</v>
      </c>
      <c r="P237" s="58" t="s">
        <v>1085</v>
      </c>
      <c r="Q237" s="58" t="s">
        <v>1086</v>
      </c>
      <c r="R237" s="58" t="s">
        <v>99</v>
      </c>
      <c r="S237" s="69">
        <v>45544</v>
      </c>
      <c r="T237" s="69">
        <v>45596</v>
      </c>
      <c r="U237" s="69" t="s">
        <v>512</v>
      </c>
      <c r="V237" s="25" t="s">
        <v>1518</v>
      </c>
      <c r="W237" s="25" t="s">
        <v>1518</v>
      </c>
      <c r="X237" s="77">
        <v>0.3</v>
      </c>
      <c r="Y237" s="58" t="s">
        <v>208</v>
      </c>
      <c r="Z237" s="58" t="s">
        <v>199</v>
      </c>
      <c r="AA237" s="58" t="s">
        <v>199</v>
      </c>
      <c r="AB237" s="58" t="s">
        <v>199</v>
      </c>
      <c r="AC237" s="58" t="s">
        <v>199</v>
      </c>
      <c r="AD237" s="166" t="s">
        <v>487</v>
      </c>
      <c r="AE237" s="166" t="s">
        <v>248</v>
      </c>
      <c r="AF237" s="166" t="s">
        <v>199</v>
      </c>
      <c r="AG237" s="166" t="s">
        <v>199</v>
      </c>
      <c r="AH237" s="166" t="s">
        <v>199</v>
      </c>
      <c r="AI237" s="166" t="s">
        <v>199</v>
      </c>
      <c r="AJ237" s="73" t="s">
        <v>199</v>
      </c>
      <c r="AK237" s="73" t="s">
        <v>199</v>
      </c>
      <c r="AL237" s="67" t="s">
        <v>654</v>
      </c>
    </row>
    <row r="238" spans="2:38" s="173" customFormat="1" ht="128.25" hidden="1" x14ac:dyDescent="0.2">
      <c r="B238" s="67" t="s">
        <v>453</v>
      </c>
      <c r="C238" s="167" t="s">
        <v>454</v>
      </c>
      <c r="D238" s="67" t="s">
        <v>1077</v>
      </c>
      <c r="E238" s="67" t="s">
        <v>1078</v>
      </c>
      <c r="F238" s="67" t="s">
        <v>1107</v>
      </c>
      <c r="G238" s="67"/>
      <c r="H238" s="58" t="s">
        <v>1080</v>
      </c>
      <c r="I238" s="58" t="s">
        <v>199</v>
      </c>
      <c r="J238" s="67" t="s">
        <v>1081</v>
      </c>
      <c r="K238" s="58" t="s">
        <v>199</v>
      </c>
      <c r="L238" s="58" t="s">
        <v>199</v>
      </c>
      <c r="M238" s="67" t="s">
        <v>1116</v>
      </c>
      <c r="N238" s="67" t="s">
        <v>1117</v>
      </c>
      <c r="O238" s="67" t="s">
        <v>1118</v>
      </c>
      <c r="P238" s="58" t="s">
        <v>1085</v>
      </c>
      <c r="Q238" s="58" t="s">
        <v>1086</v>
      </c>
      <c r="R238" s="58" t="s">
        <v>99</v>
      </c>
      <c r="S238" s="69">
        <v>45597</v>
      </c>
      <c r="T238" s="69">
        <v>45625</v>
      </c>
      <c r="U238" s="69" t="s">
        <v>512</v>
      </c>
      <c r="V238" s="25" t="s">
        <v>1518</v>
      </c>
      <c r="W238" s="25" t="s">
        <v>1518</v>
      </c>
      <c r="X238" s="77">
        <v>0.3</v>
      </c>
      <c r="Y238" s="58" t="s">
        <v>208</v>
      </c>
      <c r="Z238" s="58" t="s">
        <v>207</v>
      </c>
      <c r="AA238" s="58" t="s">
        <v>374</v>
      </c>
      <c r="AB238" s="58" t="s">
        <v>199</v>
      </c>
      <c r="AC238" s="58" t="s">
        <v>199</v>
      </c>
      <c r="AD238" s="166" t="s">
        <v>487</v>
      </c>
      <c r="AE238" s="166" t="s">
        <v>248</v>
      </c>
      <c r="AF238" s="166" t="s">
        <v>199</v>
      </c>
      <c r="AG238" s="166" t="s">
        <v>199</v>
      </c>
      <c r="AH238" s="166" t="s">
        <v>199</v>
      </c>
      <c r="AI238" s="166" t="s">
        <v>199</v>
      </c>
      <c r="AJ238" s="73" t="s">
        <v>199</v>
      </c>
      <c r="AK238" s="73" t="s">
        <v>199</v>
      </c>
      <c r="AL238" s="67" t="s">
        <v>654</v>
      </c>
    </row>
    <row r="239" spans="2:38" s="173" customFormat="1" ht="128.25" hidden="1" x14ac:dyDescent="0.2">
      <c r="B239" s="67" t="s">
        <v>453</v>
      </c>
      <c r="C239" s="167" t="s">
        <v>454</v>
      </c>
      <c r="D239" s="67" t="s">
        <v>1077</v>
      </c>
      <c r="E239" s="67" t="s">
        <v>1078</v>
      </c>
      <c r="F239" s="67" t="s">
        <v>1107</v>
      </c>
      <c r="G239" s="67"/>
      <c r="H239" s="58" t="s">
        <v>1080</v>
      </c>
      <c r="I239" s="58" t="s">
        <v>199</v>
      </c>
      <c r="J239" s="67" t="s">
        <v>1081</v>
      </c>
      <c r="K239" s="58" t="s">
        <v>199</v>
      </c>
      <c r="L239" s="58" t="s">
        <v>199</v>
      </c>
      <c r="M239" s="67" t="s">
        <v>1119</v>
      </c>
      <c r="N239" s="67" t="s">
        <v>1112</v>
      </c>
      <c r="O239" s="67" t="s">
        <v>1120</v>
      </c>
      <c r="P239" s="58" t="s">
        <v>1085</v>
      </c>
      <c r="Q239" s="58" t="s">
        <v>1086</v>
      </c>
      <c r="R239" s="58" t="s">
        <v>99</v>
      </c>
      <c r="S239" s="69">
        <v>45614</v>
      </c>
      <c r="T239" s="69">
        <v>45646</v>
      </c>
      <c r="U239" s="69" t="s">
        <v>512</v>
      </c>
      <c r="V239" s="25" t="s">
        <v>1518</v>
      </c>
      <c r="W239" s="25" t="s">
        <v>1518</v>
      </c>
      <c r="X239" s="77">
        <v>0.05</v>
      </c>
      <c r="Y239" s="58" t="s">
        <v>208</v>
      </c>
      <c r="Z239" s="58" t="s">
        <v>207</v>
      </c>
      <c r="AA239" s="58" t="s">
        <v>374</v>
      </c>
      <c r="AB239" s="58" t="s">
        <v>199</v>
      </c>
      <c r="AC239" s="58" t="s">
        <v>199</v>
      </c>
      <c r="AD239" s="166" t="s">
        <v>487</v>
      </c>
      <c r="AE239" s="166" t="s">
        <v>248</v>
      </c>
      <c r="AF239" s="166" t="s">
        <v>199</v>
      </c>
      <c r="AG239" s="166" t="s">
        <v>199</v>
      </c>
      <c r="AH239" s="166" t="s">
        <v>199</v>
      </c>
      <c r="AI239" s="166" t="s">
        <v>199</v>
      </c>
      <c r="AJ239" s="73" t="s">
        <v>199</v>
      </c>
      <c r="AK239" s="73" t="s">
        <v>199</v>
      </c>
      <c r="AL239" s="67" t="s">
        <v>654</v>
      </c>
    </row>
    <row r="240" spans="2:38" s="173" customFormat="1" ht="128.25" hidden="1" x14ac:dyDescent="0.2">
      <c r="B240" s="166" t="s">
        <v>453</v>
      </c>
      <c r="C240" s="167" t="s">
        <v>454</v>
      </c>
      <c r="D240" s="166" t="s">
        <v>1077</v>
      </c>
      <c r="E240" s="67" t="s">
        <v>1078</v>
      </c>
      <c r="F240" s="166" t="s">
        <v>1121</v>
      </c>
      <c r="G240" s="166"/>
      <c r="H240" s="166" t="s">
        <v>1122</v>
      </c>
      <c r="I240" s="166" t="s">
        <v>854</v>
      </c>
      <c r="J240" s="166" t="s">
        <v>199</v>
      </c>
      <c r="K240" s="166" t="s">
        <v>199</v>
      </c>
      <c r="L240" s="166" t="s">
        <v>199</v>
      </c>
      <c r="M240" s="166" t="s">
        <v>1123</v>
      </c>
      <c r="N240" s="166" t="s">
        <v>1123</v>
      </c>
      <c r="O240" s="169" t="s">
        <v>1124</v>
      </c>
      <c r="P240" s="166" t="s">
        <v>486</v>
      </c>
      <c r="Q240" s="166" t="s">
        <v>1125</v>
      </c>
      <c r="R240" s="166" t="s">
        <v>99</v>
      </c>
      <c r="S240" s="170">
        <v>45474</v>
      </c>
      <c r="T240" s="170">
        <v>45519</v>
      </c>
      <c r="U240" s="170" t="s">
        <v>512</v>
      </c>
      <c r="V240" s="26"/>
      <c r="W240" s="166"/>
      <c r="X240" s="166"/>
      <c r="Y240" s="166" t="s">
        <v>207</v>
      </c>
      <c r="Z240" s="166" t="s">
        <v>208</v>
      </c>
      <c r="AA240" s="166" t="s">
        <v>374</v>
      </c>
      <c r="AB240" s="166" t="s">
        <v>199</v>
      </c>
      <c r="AC240" s="166" t="s">
        <v>199</v>
      </c>
      <c r="AD240" s="166" t="s">
        <v>487</v>
      </c>
      <c r="AE240" s="166" t="s">
        <v>199</v>
      </c>
      <c r="AF240" s="166" t="s">
        <v>199</v>
      </c>
      <c r="AG240" s="166" t="s">
        <v>199</v>
      </c>
      <c r="AH240" s="166" t="s">
        <v>199</v>
      </c>
      <c r="AI240" s="166" t="s">
        <v>199</v>
      </c>
      <c r="AJ240" s="166" t="s">
        <v>199</v>
      </c>
      <c r="AK240" s="166" t="s">
        <v>199</v>
      </c>
      <c r="AL240" s="166" t="s">
        <v>610</v>
      </c>
    </row>
    <row r="241" spans="2:38" s="173" customFormat="1" ht="128.25" hidden="1" x14ac:dyDescent="0.2">
      <c r="B241" s="166" t="s">
        <v>453</v>
      </c>
      <c r="C241" s="167" t="s">
        <v>454</v>
      </c>
      <c r="D241" s="166" t="s">
        <v>1077</v>
      </c>
      <c r="E241" s="67" t="s">
        <v>1078</v>
      </c>
      <c r="F241" s="166" t="s">
        <v>1121</v>
      </c>
      <c r="G241" s="166"/>
      <c r="H241" s="166" t="s">
        <v>1122</v>
      </c>
      <c r="I241" s="166" t="s">
        <v>854</v>
      </c>
      <c r="J241" s="166" t="s">
        <v>199</v>
      </c>
      <c r="K241" s="166" t="s">
        <v>199</v>
      </c>
      <c r="L241" s="166" t="s">
        <v>199</v>
      </c>
      <c r="M241" s="166" t="s">
        <v>489</v>
      </c>
      <c r="N241" s="166" t="s">
        <v>489</v>
      </c>
      <c r="O241" s="169" t="s">
        <v>1126</v>
      </c>
      <c r="P241" s="166" t="s">
        <v>486</v>
      </c>
      <c r="Q241" s="166" t="s">
        <v>1127</v>
      </c>
      <c r="R241" s="166" t="s">
        <v>99</v>
      </c>
      <c r="S241" s="170">
        <v>45519</v>
      </c>
      <c r="T241" s="170">
        <v>45565</v>
      </c>
      <c r="U241" s="170" t="s">
        <v>512</v>
      </c>
      <c r="V241" s="26"/>
      <c r="W241" s="166"/>
      <c r="X241" s="166"/>
      <c r="Y241" s="166" t="s">
        <v>207</v>
      </c>
      <c r="Z241" s="166" t="s">
        <v>208</v>
      </c>
      <c r="AA241" s="166" t="s">
        <v>374</v>
      </c>
      <c r="AB241" s="166" t="s">
        <v>199</v>
      </c>
      <c r="AC241" s="166" t="s">
        <v>199</v>
      </c>
      <c r="AD241" s="166" t="s">
        <v>487</v>
      </c>
      <c r="AE241" s="166" t="s">
        <v>199</v>
      </c>
      <c r="AF241" s="166" t="s">
        <v>199</v>
      </c>
      <c r="AG241" s="166" t="s">
        <v>199</v>
      </c>
      <c r="AH241" s="166" t="s">
        <v>199</v>
      </c>
      <c r="AI241" s="166" t="s">
        <v>199</v>
      </c>
      <c r="AJ241" s="166" t="s">
        <v>199</v>
      </c>
      <c r="AK241" s="166" t="s">
        <v>199</v>
      </c>
      <c r="AL241" s="166" t="s">
        <v>610</v>
      </c>
    </row>
    <row r="242" spans="2:38" s="173" customFormat="1" ht="171" hidden="1" x14ac:dyDescent="0.2">
      <c r="B242" s="67" t="s">
        <v>453</v>
      </c>
      <c r="C242" s="78" t="s">
        <v>850</v>
      </c>
      <c r="D242" s="67" t="s">
        <v>1128</v>
      </c>
      <c r="E242" s="67" t="s">
        <v>1129</v>
      </c>
      <c r="F242" s="67" t="s">
        <v>1130</v>
      </c>
      <c r="G242" s="67"/>
      <c r="H242" s="58" t="s">
        <v>1080</v>
      </c>
      <c r="I242" s="67" t="s">
        <v>1131</v>
      </c>
      <c r="J242" s="58" t="s">
        <v>199</v>
      </c>
      <c r="K242" s="58" t="s">
        <v>199</v>
      </c>
      <c r="L242" s="58" t="s">
        <v>199</v>
      </c>
      <c r="M242" s="67" t="s">
        <v>1132</v>
      </c>
      <c r="N242" s="67" t="s">
        <v>1133</v>
      </c>
      <c r="O242" s="67" t="s">
        <v>1134</v>
      </c>
      <c r="P242" s="58" t="s">
        <v>1085</v>
      </c>
      <c r="Q242" s="58"/>
      <c r="R242" s="58" t="s">
        <v>99</v>
      </c>
      <c r="S242" s="69">
        <v>45323</v>
      </c>
      <c r="T242" s="69">
        <v>45418</v>
      </c>
      <c r="U242" s="69" t="s">
        <v>99</v>
      </c>
      <c r="V242" s="25" t="s">
        <v>1518</v>
      </c>
      <c r="W242" s="25" t="s">
        <v>1518</v>
      </c>
      <c r="X242" s="77">
        <v>0.45</v>
      </c>
      <c r="Y242" s="58" t="s">
        <v>208</v>
      </c>
      <c r="Z242" s="58" t="s">
        <v>207</v>
      </c>
      <c r="AA242" s="58" t="s">
        <v>374</v>
      </c>
      <c r="AB242" s="58" t="s">
        <v>354</v>
      </c>
      <c r="AC242" s="58" t="s">
        <v>199</v>
      </c>
      <c r="AD242" s="166" t="s">
        <v>487</v>
      </c>
      <c r="AE242" s="166" t="s">
        <v>248</v>
      </c>
      <c r="AF242" s="166" t="s">
        <v>199</v>
      </c>
      <c r="AG242" s="166" t="s">
        <v>199</v>
      </c>
      <c r="AH242" s="166" t="s">
        <v>199</v>
      </c>
      <c r="AI242" s="166" t="s">
        <v>199</v>
      </c>
      <c r="AJ242" s="73" t="s">
        <v>199</v>
      </c>
      <c r="AK242" s="73" t="s">
        <v>199</v>
      </c>
      <c r="AL242" s="67" t="s">
        <v>654</v>
      </c>
    </row>
    <row r="243" spans="2:38" s="173" customFormat="1" ht="171" hidden="1" x14ac:dyDescent="0.2">
      <c r="B243" s="67" t="s">
        <v>453</v>
      </c>
      <c r="C243" s="78" t="s">
        <v>850</v>
      </c>
      <c r="D243" s="67" t="s">
        <v>1128</v>
      </c>
      <c r="E243" s="67" t="s">
        <v>1129</v>
      </c>
      <c r="F243" s="67" t="s">
        <v>1130</v>
      </c>
      <c r="G243" s="67"/>
      <c r="H243" s="58" t="s">
        <v>1080</v>
      </c>
      <c r="I243" s="67" t="s">
        <v>1131</v>
      </c>
      <c r="J243" s="58" t="s">
        <v>199</v>
      </c>
      <c r="K243" s="58" t="s">
        <v>199</v>
      </c>
      <c r="L243" s="58" t="s">
        <v>199</v>
      </c>
      <c r="M243" s="67" t="s">
        <v>1135</v>
      </c>
      <c r="N243" s="67" t="s">
        <v>1136</v>
      </c>
      <c r="O243" s="67" t="s">
        <v>1137</v>
      </c>
      <c r="P243" s="58" t="s">
        <v>1085</v>
      </c>
      <c r="Q243" s="58" t="s">
        <v>1138</v>
      </c>
      <c r="R243" s="58" t="s">
        <v>99</v>
      </c>
      <c r="S243" s="69">
        <v>45418</v>
      </c>
      <c r="T243" s="69">
        <v>45450</v>
      </c>
      <c r="U243" s="69" t="s">
        <v>99</v>
      </c>
      <c r="V243" s="25" t="s">
        <v>1518</v>
      </c>
      <c r="W243" s="25" t="s">
        <v>1518</v>
      </c>
      <c r="X243" s="77">
        <v>0.05</v>
      </c>
      <c r="Y243" s="58" t="s">
        <v>208</v>
      </c>
      <c r="Z243" s="58" t="s">
        <v>207</v>
      </c>
      <c r="AA243" s="58" t="s">
        <v>374</v>
      </c>
      <c r="AB243" s="58" t="s">
        <v>354</v>
      </c>
      <c r="AC243" s="58" t="s">
        <v>199</v>
      </c>
      <c r="AD243" s="166" t="s">
        <v>487</v>
      </c>
      <c r="AE243" s="166" t="s">
        <v>248</v>
      </c>
      <c r="AF243" s="166" t="s">
        <v>199</v>
      </c>
      <c r="AG243" s="166" t="s">
        <v>199</v>
      </c>
      <c r="AH243" s="166" t="s">
        <v>199</v>
      </c>
      <c r="AI243" s="166" t="s">
        <v>199</v>
      </c>
      <c r="AJ243" s="73" t="s">
        <v>199</v>
      </c>
      <c r="AK243" s="73" t="s">
        <v>199</v>
      </c>
      <c r="AL243" s="67" t="s">
        <v>654</v>
      </c>
    </row>
    <row r="244" spans="2:38" s="173" customFormat="1" ht="171" hidden="1" x14ac:dyDescent="0.2">
      <c r="B244" s="67" t="s">
        <v>453</v>
      </c>
      <c r="C244" s="78" t="s">
        <v>850</v>
      </c>
      <c r="D244" s="67" t="s">
        <v>1128</v>
      </c>
      <c r="E244" s="67" t="s">
        <v>1129</v>
      </c>
      <c r="F244" s="67" t="s">
        <v>1139</v>
      </c>
      <c r="G244" s="67"/>
      <c r="H244" s="58" t="s">
        <v>1080</v>
      </c>
      <c r="I244" s="67" t="s">
        <v>1131</v>
      </c>
      <c r="J244" s="58" t="s">
        <v>199</v>
      </c>
      <c r="K244" s="58" t="s">
        <v>199</v>
      </c>
      <c r="L244" s="58" t="s">
        <v>199</v>
      </c>
      <c r="M244" s="67" t="s">
        <v>1140</v>
      </c>
      <c r="N244" s="67" t="s">
        <v>1141</v>
      </c>
      <c r="O244" s="67" t="s">
        <v>1142</v>
      </c>
      <c r="P244" s="58" t="s">
        <v>1085</v>
      </c>
      <c r="Q244" s="58" t="s">
        <v>1138</v>
      </c>
      <c r="R244" s="58" t="s">
        <v>99</v>
      </c>
      <c r="S244" s="69">
        <v>45323</v>
      </c>
      <c r="T244" s="69">
        <v>45418</v>
      </c>
      <c r="U244" s="69" t="s">
        <v>99</v>
      </c>
      <c r="V244" s="25" t="s">
        <v>1518</v>
      </c>
      <c r="W244" s="25" t="s">
        <v>1518</v>
      </c>
      <c r="X244" s="77">
        <v>0.45</v>
      </c>
      <c r="Y244" s="58" t="s">
        <v>207</v>
      </c>
      <c r="Z244" s="58" t="s">
        <v>374</v>
      </c>
      <c r="AA244" s="58" t="s">
        <v>354</v>
      </c>
      <c r="AB244" s="58" t="s">
        <v>199</v>
      </c>
      <c r="AC244" s="58" t="s">
        <v>199</v>
      </c>
      <c r="AD244" s="166" t="s">
        <v>209</v>
      </c>
      <c r="AE244" s="166" t="s">
        <v>248</v>
      </c>
      <c r="AF244" s="166" t="s">
        <v>199</v>
      </c>
      <c r="AG244" s="166" t="s">
        <v>199</v>
      </c>
      <c r="AH244" s="166" t="s">
        <v>199</v>
      </c>
      <c r="AI244" s="166" t="s">
        <v>199</v>
      </c>
      <c r="AJ244" s="73" t="s">
        <v>199</v>
      </c>
      <c r="AK244" s="73" t="s">
        <v>199</v>
      </c>
      <c r="AL244" s="67" t="s">
        <v>654</v>
      </c>
    </row>
    <row r="245" spans="2:38" s="173" customFormat="1" ht="171" hidden="1" x14ac:dyDescent="0.2">
      <c r="B245" s="67" t="s">
        <v>453</v>
      </c>
      <c r="C245" s="78" t="s">
        <v>850</v>
      </c>
      <c r="D245" s="67" t="s">
        <v>1128</v>
      </c>
      <c r="E245" s="67" t="s">
        <v>1129</v>
      </c>
      <c r="F245" s="67" t="s">
        <v>1139</v>
      </c>
      <c r="G245" s="67"/>
      <c r="H245" s="58" t="s">
        <v>1080</v>
      </c>
      <c r="I245" s="67" t="s">
        <v>1131</v>
      </c>
      <c r="J245" s="58" t="s">
        <v>199</v>
      </c>
      <c r="K245" s="58" t="s">
        <v>199</v>
      </c>
      <c r="L245" s="58" t="s">
        <v>199</v>
      </c>
      <c r="M245" s="67" t="s">
        <v>1143</v>
      </c>
      <c r="N245" s="67" t="s">
        <v>1144</v>
      </c>
      <c r="O245" s="67" t="s">
        <v>1145</v>
      </c>
      <c r="P245" s="58" t="s">
        <v>491</v>
      </c>
      <c r="Q245" s="58" t="s">
        <v>1146</v>
      </c>
      <c r="R245" s="58" t="s">
        <v>99</v>
      </c>
      <c r="S245" s="69">
        <v>45418</v>
      </c>
      <c r="T245" s="69">
        <v>45450</v>
      </c>
      <c r="U245" s="69" t="s">
        <v>99</v>
      </c>
      <c r="V245" s="25" t="s">
        <v>1518</v>
      </c>
      <c r="W245" s="25" t="s">
        <v>1518</v>
      </c>
      <c r="X245" s="77">
        <v>0.05</v>
      </c>
      <c r="Y245" s="58" t="s">
        <v>207</v>
      </c>
      <c r="Z245" s="58" t="s">
        <v>374</v>
      </c>
      <c r="AA245" s="58" t="s">
        <v>354</v>
      </c>
      <c r="AB245" s="58" t="s">
        <v>199</v>
      </c>
      <c r="AC245" s="58" t="s">
        <v>199</v>
      </c>
      <c r="AD245" s="166" t="s">
        <v>209</v>
      </c>
      <c r="AE245" s="166" t="s">
        <v>248</v>
      </c>
      <c r="AF245" s="166" t="s">
        <v>199</v>
      </c>
      <c r="AG245" s="166" t="s">
        <v>199</v>
      </c>
      <c r="AH245" s="166" t="s">
        <v>199</v>
      </c>
      <c r="AI245" s="58" t="s">
        <v>199</v>
      </c>
      <c r="AJ245" s="73" t="s">
        <v>199</v>
      </c>
      <c r="AK245" s="73" t="s">
        <v>199</v>
      </c>
      <c r="AL245" s="67" t="s">
        <v>654</v>
      </c>
    </row>
    <row r="246" spans="2:38" s="173" customFormat="1" ht="171" hidden="1" x14ac:dyDescent="0.2">
      <c r="B246" s="67" t="s">
        <v>453</v>
      </c>
      <c r="C246" s="78" t="s">
        <v>850</v>
      </c>
      <c r="D246" s="67" t="s">
        <v>1128</v>
      </c>
      <c r="E246" s="67" t="s">
        <v>1129</v>
      </c>
      <c r="F246" s="67" t="s">
        <v>1139</v>
      </c>
      <c r="G246" s="67"/>
      <c r="H246" s="58" t="s">
        <v>1080</v>
      </c>
      <c r="I246" s="67" t="s">
        <v>1131</v>
      </c>
      <c r="J246" s="58" t="s">
        <v>199</v>
      </c>
      <c r="K246" s="58" t="s">
        <v>199</v>
      </c>
      <c r="L246" s="58" t="s">
        <v>199</v>
      </c>
      <c r="M246" s="67" t="s">
        <v>1147</v>
      </c>
      <c r="N246" s="67" t="s">
        <v>1148</v>
      </c>
      <c r="O246" s="67" t="s">
        <v>1149</v>
      </c>
      <c r="P246" s="58" t="s">
        <v>491</v>
      </c>
      <c r="Q246" s="58" t="s">
        <v>1146</v>
      </c>
      <c r="R246" s="58" t="s">
        <v>99</v>
      </c>
      <c r="S246" s="69">
        <v>45418</v>
      </c>
      <c r="T246" s="69">
        <v>45544</v>
      </c>
      <c r="U246" s="69" t="s">
        <v>99</v>
      </c>
      <c r="V246" s="25" t="s">
        <v>1518</v>
      </c>
      <c r="W246" s="25" t="s">
        <v>1518</v>
      </c>
      <c r="X246" s="77">
        <v>0.15</v>
      </c>
      <c r="Y246" s="58" t="s">
        <v>207</v>
      </c>
      <c r="Z246" s="58" t="s">
        <v>374</v>
      </c>
      <c r="AA246" s="58" t="s">
        <v>354</v>
      </c>
      <c r="AB246" s="58" t="s">
        <v>199</v>
      </c>
      <c r="AC246" s="58" t="s">
        <v>199</v>
      </c>
      <c r="AD246" s="166" t="s">
        <v>209</v>
      </c>
      <c r="AE246" s="166" t="s">
        <v>248</v>
      </c>
      <c r="AF246" s="166" t="s">
        <v>199</v>
      </c>
      <c r="AG246" s="166" t="s">
        <v>199</v>
      </c>
      <c r="AH246" s="166" t="s">
        <v>199</v>
      </c>
      <c r="AI246" s="58" t="s">
        <v>199</v>
      </c>
      <c r="AJ246" s="73" t="s">
        <v>199</v>
      </c>
      <c r="AK246" s="73" t="s">
        <v>199</v>
      </c>
      <c r="AL246" s="67" t="s">
        <v>654</v>
      </c>
    </row>
    <row r="247" spans="2:38" s="173" customFormat="1" ht="171" hidden="1" x14ac:dyDescent="0.2">
      <c r="B247" s="67" t="s">
        <v>453</v>
      </c>
      <c r="C247" s="78" t="s">
        <v>850</v>
      </c>
      <c r="D247" s="67" t="s">
        <v>1128</v>
      </c>
      <c r="E247" s="67" t="s">
        <v>1129</v>
      </c>
      <c r="F247" s="67" t="s">
        <v>1139</v>
      </c>
      <c r="G247" s="67"/>
      <c r="H247" s="58" t="s">
        <v>1080</v>
      </c>
      <c r="I247" s="67" t="s">
        <v>1131</v>
      </c>
      <c r="J247" s="58" t="s">
        <v>199</v>
      </c>
      <c r="K247" s="58" t="s">
        <v>199</v>
      </c>
      <c r="L247" s="58" t="s">
        <v>199</v>
      </c>
      <c r="M247" s="67" t="s">
        <v>1150</v>
      </c>
      <c r="N247" s="67" t="s">
        <v>1151</v>
      </c>
      <c r="O247" s="67" t="s">
        <v>1152</v>
      </c>
      <c r="P247" s="58" t="s">
        <v>491</v>
      </c>
      <c r="Q247" s="58" t="s">
        <v>1146</v>
      </c>
      <c r="R247" s="58" t="s">
        <v>99</v>
      </c>
      <c r="S247" s="69">
        <v>45545</v>
      </c>
      <c r="T247" s="69">
        <v>45576</v>
      </c>
      <c r="U247" s="69" t="s">
        <v>512</v>
      </c>
      <c r="V247" s="25" t="s">
        <v>1518</v>
      </c>
      <c r="W247" s="25" t="s">
        <v>1518</v>
      </c>
      <c r="X247" s="77">
        <v>0.05</v>
      </c>
      <c r="Y247" s="58" t="s">
        <v>207</v>
      </c>
      <c r="Z247" s="58" t="s">
        <v>374</v>
      </c>
      <c r="AA247" s="58" t="s">
        <v>354</v>
      </c>
      <c r="AB247" s="58" t="s">
        <v>199</v>
      </c>
      <c r="AC247" s="58" t="s">
        <v>199</v>
      </c>
      <c r="AD247" s="166" t="s">
        <v>209</v>
      </c>
      <c r="AE247" s="166" t="s">
        <v>248</v>
      </c>
      <c r="AF247" s="166" t="s">
        <v>199</v>
      </c>
      <c r="AG247" s="166" t="s">
        <v>199</v>
      </c>
      <c r="AH247" s="166" t="s">
        <v>199</v>
      </c>
      <c r="AI247" s="166" t="s">
        <v>199</v>
      </c>
      <c r="AJ247" s="73" t="s">
        <v>199</v>
      </c>
      <c r="AK247" s="73" t="s">
        <v>199</v>
      </c>
      <c r="AL247" s="67" t="s">
        <v>654</v>
      </c>
    </row>
    <row r="248" spans="2:38" s="173" customFormat="1" ht="171" hidden="1" x14ac:dyDescent="0.2">
      <c r="B248" s="67" t="s">
        <v>453</v>
      </c>
      <c r="C248" s="78" t="s">
        <v>850</v>
      </c>
      <c r="D248" s="67" t="s">
        <v>1128</v>
      </c>
      <c r="E248" s="67" t="s">
        <v>1129</v>
      </c>
      <c r="F248" s="67" t="s">
        <v>1139</v>
      </c>
      <c r="G248" s="67"/>
      <c r="H248" s="58" t="s">
        <v>1080</v>
      </c>
      <c r="I248" s="67" t="s">
        <v>1131</v>
      </c>
      <c r="J248" s="58" t="s">
        <v>199</v>
      </c>
      <c r="K248" s="58" t="s">
        <v>199</v>
      </c>
      <c r="L248" s="58" t="s">
        <v>199</v>
      </c>
      <c r="M248" s="67" t="s">
        <v>1153</v>
      </c>
      <c r="N248" s="67" t="s">
        <v>1154</v>
      </c>
      <c r="O248" s="67" t="s">
        <v>1155</v>
      </c>
      <c r="P248" s="58" t="s">
        <v>491</v>
      </c>
      <c r="Q248" s="58" t="s">
        <v>1146</v>
      </c>
      <c r="R248" s="58" t="s">
        <v>99</v>
      </c>
      <c r="S248" s="69">
        <v>45580</v>
      </c>
      <c r="T248" s="69">
        <v>45614</v>
      </c>
      <c r="U248" s="69" t="s">
        <v>99</v>
      </c>
      <c r="V248" s="25" t="s">
        <v>1518</v>
      </c>
      <c r="W248" s="25" t="s">
        <v>1518</v>
      </c>
      <c r="X248" s="77">
        <v>0.25</v>
      </c>
      <c r="Y248" s="58" t="s">
        <v>207</v>
      </c>
      <c r="Z248" s="58" t="s">
        <v>374</v>
      </c>
      <c r="AA248" s="58" t="s">
        <v>354</v>
      </c>
      <c r="AB248" s="58" t="s">
        <v>199</v>
      </c>
      <c r="AC248" s="58" t="s">
        <v>199</v>
      </c>
      <c r="AD248" s="166" t="s">
        <v>209</v>
      </c>
      <c r="AE248" s="166" t="s">
        <v>248</v>
      </c>
      <c r="AF248" s="166" t="s">
        <v>199</v>
      </c>
      <c r="AG248" s="166" t="s">
        <v>199</v>
      </c>
      <c r="AH248" s="166" t="s">
        <v>199</v>
      </c>
      <c r="AI248" s="166" t="s">
        <v>199</v>
      </c>
      <c r="AJ248" s="73" t="s">
        <v>199</v>
      </c>
      <c r="AK248" s="73" t="s">
        <v>199</v>
      </c>
      <c r="AL248" s="67" t="s">
        <v>654</v>
      </c>
    </row>
    <row r="249" spans="2:38" s="173" customFormat="1" ht="171" hidden="1" x14ac:dyDescent="0.2">
      <c r="B249" s="67" t="s">
        <v>453</v>
      </c>
      <c r="C249" s="78" t="s">
        <v>850</v>
      </c>
      <c r="D249" s="67" t="s">
        <v>1128</v>
      </c>
      <c r="E249" s="67" t="s">
        <v>1129</v>
      </c>
      <c r="F249" s="67" t="s">
        <v>1139</v>
      </c>
      <c r="G249" s="67"/>
      <c r="H249" s="58" t="s">
        <v>1080</v>
      </c>
      <c r="I249" s="67" t="s">
        <v>1131</v>
      </c>
      <c r="J249" s="58" t="s">
        <v>199</v>
      </c>
      <c r="K249" s="58" t="s">
        <v>199</v>
      </c>
      <c r="L249" s="58" t="s">
        <v>199</v>
      </c>
      <c r="M249" s="67" t="s">
        <v>1156</v>
      </c>
      <c r="N249" s="67" t="s">
        <v>1157</v>
      </c>
      <c r="O249" s="67" t="s">
        <v>1158</v>
      </c>
      <c r="P249" s="58" t="s">
        <v>491</v>
      </c>
      <c r="Q249" s="58" t="s">
        <v>1146</v>
      </c>
      <c r="R249" s="58" t="s">
        <v>99</v>
      </c>
      <c r="S249" s="69">
        <v>45615</v>
      </c>
      <c r="T249" s="69">
        <v>45646</v>
      </c>
      <c r="U249" s="69" t="s">
        <v>512</v>
      </c>
      <c r="V249" s="25" t="s">
        <v>1518</v>
      </c>
      <c r="W249" s="25" t="s">
        <v>1518</v>
      </c>
      <c r="X249" s="77">
        <v>0.05</v>
      </c>
      <c r="Y249" s="58" t="s">
        <v>207</v>
      </c>
      <c r="Z249" s="58" t="s">
        <v>374</v>
      </c>
      <c r="AA249" s="58" t="s">
        <v>354</v>
      </c>
      <c r="AB249" s="58" t="s">
        <v>199</v>
      </c>
      <c r="AC249" s="58" t="s">
        <v>199</v>
      </c>
      <c r="AD249" s="166" t="s">
        <v>209</v>
      </c>
      <c r="AE249" s="166" t="s">
        <v>248</v>
      </c>
      <c r="AF249" s="166" t="s">
        <v>199</v>
      </c>
      <c r="AG249" s="166" t="s">
        <v>199</v>
      </c>
      <c r="AH249" s="166" t="s">
        <v>199</v>
      </c>
      <c r="AI249" s="166" t="s">
        <v>199</v>
      </c>
      <c r="AJ249" s="73" t="s">
        <v>199</v>
      </c>
      <c r="AK249" s="73" t="s">
        <v>199</v>
      </c>
      <c r="AL249" s="67" t="s">
        <v>654</v>
      </c>
    </row>
    <row r="250" spans="2:38" s="173" customFormat="1" ht="171" hidden="1" x14ac:dyDescent="0.2">
      <c r="B250" s="67" t="s">
        <v>453</v>
      </c>
      <c r="C250" s="78" t="s">
        <v>850</v>
      </c>
      <c r="D250" s="67" t="s">
        <v>1128</v>
      </c>
      <c r="E250" s="67" t="s">
        <v>1129</v>
      </c>
      <c r="F250" s="67" t="s">
        <v>1159</v>
      </c>
      <c r="G250" s="67"/>
      <c r="H250" s="58" t="s">
        <v>1080</v>
      </c>
      <c r="I250" s="67" t="s">
        <v>1131</v>
      </c>
      <c r="J250" s="58" t="s">
        <v>199</v>
      </c>
      <c r="K250" s="58" t="s">
        <v>199</v>
      </c>
      <c r="L250" s="58" t="s">
        <v>199</v>
      </c>
      <c r="M250" s="67" t="s">
        <v>1160</v>
      </c>
      <c r="N250" s="67" t="s">
        <v>1161</v>
      </c>
      <c r="O250" s="67" t="s">
        <v>1162</v>
      </c>
      <c r="P250" s="58" t="s">
        <v>491</v>
      </c>
      <c r="Q250" s="58" t="s">
        <v>1146</v>
      </c>
      <c r="R250" s="58" t="s">
        <v>99</v>
      </c>
      <c r="S250" s="69">
        <v>45323</v>
      </c>
      <c r="T250" s="69">
        <v>45418</v>
      </c>
      <c r="U250" s="69" t="s">
        <v>99</v>
      </c>
      <c r="V250" s="25" t="s">
        <v>1518</v>
      </c>
      <c r="W250" s="25" t="s">
        <v>1518</v>
      </c>
      <c r="X250" s="77">
        <v>0.45</v>
      </c>
      <c r="Y250" s="58" t="s">
        <v>207</v>
      </c>
      <c r="Z250" s="58" t="s">
        <v>374</v>
      </c>
      <c r="AA250" s="58" t="s">
        <v>354</v>
      </c>
      <c r="AB250" s="58" t="s">
        <v>199</v>
      </c>
      <c r="AC250" s="58" t="s">
        <v>199</v>
      </c>
      <c r="AD250" s="166" t="s">
        <v>487</v>
      </c>
      <c r="AE250" s="166" t="s">
        <v>248</v>
      </c>
      <c r="AF250" s="166" t="s">
        <v>199</v>
      </c>
      <c r="AG250" s="166" t="s">
        <v>199</v>
      </c>
      <c r="AH250" s="166" t="s">
        <v>199</v>
      </c>
      <c r="AI250" s="166" t="s">
        <v>199</v>
      </c>
      <c r="AJ250" s="73" t="s">
        <v>199</v>
      </c>
      <c r="AK250" s="73" t="s">
        <v>199</v>
      </c>
      <c r="AL250" s="67" t="s">
        <v>654</v>
      </c>
    </row>
    <row r="251" spans="2:38" s="173" customFormat="1" ht="171" hidden="1" x14ac:dyDescent="0.2">
      <c r="B251" s="67" t="s">
        <v>453</v>
      </c>
      <c r="C251" s="78" t="s">
        <v>850</v>
      </c>
      <c r="D251" s="67" t="s">
        <v>1128</v>
      </c>
      <c r="E251" s="67" t="s">
        <v>1129</v>
      </c>
      <c r="F251" s="67" t="s">
        <v>1159</v>
      </c>
      <c r="G251" s="67"/>
      <c r="H251" s="58" t="s">
        <v>1080</v>
      </c>
      <c r="I251" s="67" t="s">
        <v>1131</v>
      </c>
      <c r="J251" s="58" t="s">
        <v>199</v>
      </c>
      <c r="K251" s="58" t="s">
        <v>199</v>
      </c>
      <c r="L251" s="58" t="s">
        <v>199</v>
      </c>
      <c r="M251" s="67" t="s">
        <v>1163</v>
      </c>
      <c r="N251" s="67" t="s">
        <v>1164</v>
      </c>
      <c r="O251" s="67" t="s">
        <v>1165</v>
      </c>
      <c r="P251" s="58" t="s">
        <v>491</v>
      </c>
      <c r="Q251" s="58" t="s">
        <v>1146</v>
      </c>
      <c r="R251" s="58" t="s">
        <v>99</v>
      </c>
      <c r="S251" s="69">
        <v>45418</v>
      </c>
      <c r="T251" s="69">
        <v>45450</v>
      </c>
      <c r="U251" s="69" t="s">
        <v>99</v>
      </c>
      <c r="V251" s="25" t="s">
        <v>1518</v>
      </c>
      <c r="W251" s="25" t="s">
        <v>1518</v>
      </c>
      <c r="X251" s="77">
        <v>0.05</v>
      </c>
      <c r="Y251" s="58" t="s">
        <v>207</v>
      </c>
      <c r="Z251" s="58" t="s">
        <v>374</v>
      </c>
      <c r="AA251" s="58" t="s">
        <v>354</v>
      </c>
      <c r="AB251" s="58" t="s">
        <v>199</v>
      </c>
      <c r="AC251" s="58" t="s">
        <v>199</v>
      </c>
      <c r="AD251" s="166" t="s">
        <v>487</v>
      </c>
      <c r="AE251" s="166" t="s">
        <v>248</v>
      </c>
      <c r="AF251" s="166" t="s">
        <v>199</v>
      </c>
      <c r="AG251" s="166" t="s">
        <v>199</v>
      </c>
      <c r="AH251" s="166" t="s">
        <v>199</v>
      </c>
      <c r="AI251" s="166" t="s">
        <v>199</v>
      </c>
      <c r="AJ251" s="73" t="s">
        <v>199</v>
      </c>
      <c r="AK251" s="73" t="s">
        <v>199</v>
      </c>
      <c r="AL251" s="67" t="s">
        <v>654</v>
      </c>
    </row>
    <row r="252" spans="2:38" s="173" customFormat="1" ht="171" hidden="1" x14ac:dyDescent="0.2">
      <c r="B252" s="67" t="s">
        <v>453</v>
      </c>
      <c r="C252" s="78" t="s">
        <v>850</v>
      </c>
      <c r="D252" s="67" t="s">
        <v>1128</v>
      </c>
      <c r="E252" s="67" t="s">
        <v>1129</v>
      </c>
      <c r="F252" s="67" t="s">
        <v>1159</v>
      </c>
      <c r="G252" s="67"/>
      <c r="H252" s="58" t="s">
        <v>1080</v>
      </c>
      <c r="I252" s="67" t="s">
        <v>1131</v>
      </c>
      <c r="J252" s="58" t="s">
        <v>199</v>
      </c>
      <c r="K252" s="58" t="s">
        <v>199</v>
      </c>
      <c r="L252" s="58" t="s">
        <v>199</v>
      </c>
      <c r="M252" s="67" t="s">
        <v>1166</v>
      </c>
      <c r="N252" s="67" t="s">
        <v>1167</v>
      </c>
      <c r="O252" s="67" t="s">
        <v>1168</v>
      </c>
      <c r="P252" s="58" t="s">
        <v>491</v>
      </c>
      <c r="Q252" s="58" t="s">
        <v>1146</v>
      </c>
      <c r="R252" s="58" t="s">
        <v>99</v>
      </c>
      <c r="S252" s="69">
        <v>45418</v>
      </c>
      <c r="T252" s="69">
        <v>45544</v>
      </c>
      <c r="U252" s="69" t="s">
        <v>99</v>
      </c>
      <c r="V252" s="25" t="s">
        <v>1518</v>
      </c>
      <c r="W252" s="25" t="s">
        <v>1518</v>
      </c>
      <c r="X252" s="77">
        <v>0.15</v>
      </c>
      <c r="Y252" s="58" t="s">
        <v>207</v>
      </c>
      <c r="Z252" s="58" t="s">
        <v>374</v>
      </c>
      <c r="AA252" s="58" t="s">
        <v>354</v>
      </c>
      <c r="AB252" s="58" t="s">
        <v>881</v>
      </c>
      <c r="AC252" s="58" t="s">
        <v>199</v>
      </c>
      <c r="AD252" s="166" t="s">
        <v>487</v>
      </c>
      <c r="AE252" s="166" t="s">
        <v>248</v>
      </c>
      <c r="AF252" s="166" t="s">
        <v>199</v>
      </c>
      <c r="AG252" s="166" t="s">
        <v>199</v>
      </c>
      <c r="AH252" s="166" t="s">
        <v>199</v>
      </c>
      <c r="AI252" s="166" t="s">
        <v>199</v>
      </c>
      <c r="AJ252" s="73" t="s">
        <v>199</v>
      </c>
      <c r="AK252" s="73" t="s">
        <v>199</v>
      </c>
      <c r="AL252" s="67" t="s">
        <v>654</v>
      </c>
    </row>
    <row r="253" spans="2:38" s="173" customFormat="1" ht="171" hidden="1" x14ac:dyDescent="0.2">
      <c r="B253" s="67" t="s">
        <v>453</v>
      </c>
      <c r="C253" s="78" t="s">
        <v>850</v>
      </c>
      <c r="D253" s="67" t="s">
        <v>1128</v>
      </c>
      <c r="E253" s="67" t="s">
        <v>1129</v>
      </c>
      <c r="F253" s="67" t="s">
        <v>1159</v>
      </c>
      <c r="G253" s="67"/>
      <c r="H253" s="58" t="s">
        <v>1080</v>
      </c>
      <c r="I253" s="67" t="s">
        <v>1131</v>
      </c>
      <c r="J253" s="58" t="s">
        <v>199</v>
      </c>
      <c r="K253" s="58" t="s">
        <v>199</v>
      </c>
      <c r="L253" s="58" t="s">
        <v>199</v>
      </c>
      <c r="M253" s="67" t="s">
        <v>1169</v>
      </c>
      <c r="N253" s="67" t="s">
        <v>1170</v>
      </c>
      <c r="O253" s="67" t="s">
        <v>1171</v>
      </c>
      <c r="P253" s="58" t="s">
        <v>491</v>
      </c>
      <c r="Q253" s="58" t="s">
        <v>1146</v>
      </c>
      <c r="R253" s="58" t="s">
        <v>99</v>
      </c>
      <c r="S253" s="69">
        <v>45545</v>
      </c>
      <c r="T253" s="69">
        <v>45576</v>
      </c>
      <c r="U253" s="69" t="s">
        <v>512</v>
      </c>
      <c r="V253" s="25" t="s">
        <v>1518</v>
      </c>
      <c r="W253" s="25" t="s">
        <v>1518</v>
      </c>
      <c r="X253" s="77">
        <v>0.05</v>
      </c>
      <c r="Y253" s="58" t="s">
        <v>207</v>
      </c>
      <c r="Z253" s="58" t="s">
        <v>374</v>
      </c>
      <c r="AA253" s="58" t="s">
        <v>354</v>
      </c>
      <c r="AB253" s="58" t="s">
        <v>881</v>
      </c>
      <c r="AC253" s="58" t="s">
        <v>199</v>
      </c>
      <c r="AD253" s="166" t="s">
        <v>487</v>
      </c>
      <c r="AE253" s="166" t="s">
        <v>248</v>
      </c>
      <c r="AF253" s="166" t="s">
        <v>199</v>
      </c>
      <c r="AG253" s="166" t="s">
        <v>199</v>
      </c>
      <c r="AH253" s="166" t="s">
        <v>199</v>
      </c>
      <c r="AI253" s="166" t="s">
        <v>199</v>
      </c>
      <c r="AJ253" s="73" t="s">
        <v>199</v>
      </c>
      <c r="AK253" s="73" t="s">
        <v>199</v>
      </c>
      <c r="AL253" s="67" t="s">
        <v>654</v>
      </c>
    </row>
    <row r="254" spans="2:38" s="173" customFormat="1" ht="171" hidden="1" x14ac:dyDescent="0.2">
      <c r="B254" s="67" t="s">
        <v>453</v>
      </c>
      <c r="C254" s="78" t="s">
        <v>850</v>
      </c>
      <c r="D254" s="67" t="s">
        <v>1128</v>
      </c>
      <c r="E254" s="67" t="s">
        <v>1129</v>
      </c>
      <c r="F254" s="67" t="s">
        <v>1159</v>
      </c>
      <c r="G254" s="67"/>
      <c r="H254" s="58" t="s">
        <v>1080</v>
      </c>
      <c r="I254" s="67" t="s">
        <v>1131</v>
      </c>
      <c r="J254" s="58" t="s">
        <v>199</v>
      </c>
      <c r="K254" s="58" t="s">
        <v>199</v>
      </c>
      <c r="L254" s="58" t="s">
        <v>199</v>
      </c>
      <c r="M254" s="67" t="s">
        <v>1172</v>
      </c>
      <c r="N254" s="67" t="s">
        <v>1173</v>
      </c>
      <c r="O254" s="67" t="s">
        <v>1174</v>
      </c>
      <c r="P254" s="58" t="s">
        <v>491</v>
      </c>
      <c r="Q254" s="58" t="s">
        <v>1146</v>
      </c>
      <c r="R254" s="58" t="s">
        <v>99</v>
      </c>
      <c r="S254" s="69">
        <v>45580</v>
      </c>
      <c r="T254" s="69">
        <v>45614</v>
      </c>
      <c r="U254" s="69" t="s">
        <v>99</v>
      </c>
      <c r="V254" s="25" t="s">
        <v>1518</v>
      </c>
      <c r="W254" s="25" t="s">
        <v>1518</v>
      </c>
      <c r="X254" s="77">
        <v>0.25</v>
      </c>
      <c r="Y254" s="58" t="s">
        <v>207</v>
      </c>
      <c r="Z254" s="58" t="s">
        <v>374</v>
      </c>
      <c r="AA254" s="58" t="s">
        <v>354</v>
      </c>
      <c r="AB254" s="58" t="s">
        <v>881</v>
      </c>
      <c r="AC254" s="58" t="s">
        <v>199</v>
      </c>
      <c r="AD254" s="166" t="s">
        <v>487</v>
      </c>
      <c r="AE254" s="166" t="s">
        <v>248</v>
      </c>
      <c r="AF254" s="166" t="s">
        <v>199</v>
      </c>
      <c r="AG254" s="166" t="s">
        <v>199</v>
      </c>
      <c r="AH254" s="166" t="s">
        <v>199</v>
      </c>
      <c r="AI254" s="166" t="s">
        <v>199</v>
      </c>
      <c r="AJ254" s="73" t="s">
        <v>199</v>
      </c>
      <c r="AK254" s="73" t="s">
        <v>199</v>
      </c>
      <c r="AL254" s="67" t="s">
        <v>654</v>
      </c>
    </row>
    <row r="255" spans="2:38" s="173" customFormat="1" ht="171" hidden="1" x14ac:dyDescent="0.2">
      <c r="B255" s="67" t="s">
        <v>453</v>
      </c>
      <c r="C255" s="78" t="s">
        <v>850</v>
      </c>
      <c r="D255" s="67" t="s">
        <v>1128</v>
      </c>
      <c r="E255" s="67" t="s">
        <v>1129</v>
      </c>
      <c r="F255" s="67" t="s">
        <v>1159</v>
      </c>
      <c r="G255" s="67"/>
      <c r="H255" s="58" t="s">
        <v>1080</v>
      </c>
      <c r="I255" s="67" t="s">
        <v>1131</v>
      </c>
      <c r="J255" s="58" t="s">
        <v>199</v>
      </c>
      <c r="K255" s="58" t="s">
        <v>199</v>
      </c>
      <c r="L255" s="58" t="s">
        <v>199</v>
      </c>
      <c r="M255" s="67" t="s">
        <v>1175</v>
      </c>
      <c r="N255" s="67" t="s">
        <v>1176</v>
      </c>
      <c r="O255" s="67" t="s">
        <v>1177</v>
      </c>
      <c r="P255" s="58" t="s">
        <v>491</v>
      </c>
      <c r="Q255" s="58" t="s">
        <v>1146</v>
      </c>
      <c r="R255" s="58" t="s">
        <v>99</v>
      </c>
      <c r="S255" s="69">
        <v>45615</v>
      </c>
      <c r="T255" s="69">
        <v>45646</v>
      </c>
      <c r="U255" s="69" t="s">
        <v>512</v>
      </c>
      <c r="V255" s="25" t="s">
        <v>1518</v>
      </c>
      <c r="W255" s="25" t="s">
        <v>1518</v>
      </c>
      <c r="X255" s="77">
        <v>0.05</v>
      </c>
      <c r="Y255" s="58" t="s">
        <v>207</v>
      </c>
      <c r="Z255" s="58" t="s">
        <v>374</v>
      </c>
      <c r="AA255" s="58" t="s">
        <v>354</v>
      </c>
      <c r="AB255" s="58" t="s">
        <v>881</v>
      </c>
      <c r="AC255" s="58" t="s">
        <v>199</v>
      </c>
      <c r="AD255" s="166" t="s">
        <v>487</v>
      </c>
      <c r="AE255" s="166" t="s">
        <v>248</v>
      </c>
      <c r="AF255" s="166" t="s">
        <v>199</v>
      </c>
      <c r="AG255" s="166" t="s">
        <v>199</v>
      </c>
      <c r="AH255" s="166" t="s">
        <v>199</v>
      </c>
      <c r="AI255" s="166" t="s">
        <v>199</v>
      </c>
      <c r="AJ255" s="73" t="s">
        <v>199</v>
      </c>
      <c r="AK255" s="73" t="s">
        <v>199</v>
      </c>
      <c r="AL255" s="67" t="s">
        <v>654</v>
      </c>
    </row>
    <row r="256" spans="2:38" s="173" customFormat="1" ht="171" hidden="1" x14ac:dyDescent="0.2">
      <c r="B256" s="166" t="s">
        <v>453</v>
      </c>
      <c r="C256" s="167" t="s">
        <v>850</v>
      </c>
      <c r="D256" s="166" t="s">
        <v>1178</v>
      </c>
      <c r="E256" s="67" t="s">
        <v>1129</v>
      </c>
      <c r="F256" s="166" t="s">
        <v>1179</v>
      </c>
      <c r="G256" s="166"/>
      <c r="H256" s="166" t="s">
        <v>1122</v>
      </c>
      <c r="I256" s="166" t="s">
        <v>854</v>
      </c>
      <c r="J256" s="166" t="s">
        <v>199</v>
      </c>
      <c r="K256" s="166" t="s">
        <v>199</v>
      </c>
      <c r="L256" s="166" t="s">
        <v>199</v>
      </c>
      <c r="M256" s="166" t="s">
        <v>1180</v>
      </c>
      <c r="N256" s="166" t="s">
        <v>1181</v>
      </c>
      <c r="O256" s="169" t="s">
        <v>1182</v>
      </c>
      <c r="P256" s="166" t="s">
        <v>672</v>
      </c>
      <c r="Q256" s="166" t="s">
        <v>1183</v>
      </c>
      <c r="R256" s="58" t="s">
        <v>99</v>
      </c>
      <c r="S256" s="170">
        <v>45505</v>
      </c>
      <c r="T256" s="170">
        <v>45596</v>
      </c>
      <c r="U256" s="170" t="s">
        <v>512</v>
      </c>
      <c r="V256" s="26">
        <v>4000000</v>
      </c>
      <c r="W256" s="166"/>
      <c r="X256" s="166">
        <v>30</v>
      </c>
      <c r="Y256" s="166" t="s">
        <v>245</v>
      </c>
      <c r="Z256" s="58" t="s">
        <v>199</v>
      </c>
      <c r="AA256" s="58" t="s">
        <v>199</v>
      </c>
      <c r="AB256" s="58" t="s">
        <v>199</v>
      </c>
      <c r="AC256" s="58" t="s">
        <v>199</v>
      </c>
      <c r="AD256" s="166" t="s">
        <v>209</v>
      </c>
      <c r="AE256" s="166" t="s">
        <v>248</v>
      </c>
      <c r="AF256" s="166" t="s">
        <v>199</v>
      </c>
      <c r="AG256" s="166" t="s">
        <v>199</v>
      </c>
      <c r="AH256" s="166" t="s">
        <v>199</v>
      </c>
      <c r="AI256" s="58" t="s">
        <v>199</v>
      </c>
      <c r="AJ256" s="166" t="s">
        <v>199</v>
      </c>
      <c r="AK256" s="166" t="s">
        <v>199</v>
      </c>
      <c r="AL256" s="166" t="s">
        <v>1184</v>
      </c>
    </row>
    <row r="257" spans="2:38" s="173" customFormat="1" ht="171" hidden="1" x14ac:dyDescent="0.2">
      <c r="B257" s="166" t="s">
        <v>453</v>
      </c>
      <c r="C257" s="167" t="s">
        <v>850</v>
      </c>
      <c r="D257" s="166" t="s">
        <v>1178</v>
      </c>
      <c r="E257" s="67" t="s">
        <v>1129</v>
      </c>
      <c r="F257" s="166" t="s">
        <v>1179</v>
      </c>
      <c r="G257" s="166"/>
      <c r="H257" s="166" t="s">
        <v>1122</v>
      </c>
      <c r="I257" s="166" t="s">
        <v>854</v>
      </c>
      <c r="J257" s="166" t="s">
        <v>199</v>
      </c>
      <c r="K257" s="166" t="s">
        <v>199</v>
      </c>
      <c r="L257" s="166" t="s">
        <v>199</v>
      </c>
      <c r="M257" s="166" t="s">
        <v>1185</v>
      </c>
      <c r="N257" s="166" t="s">
        <v>1186</v>
      </c>
      <c r="O257" s="169" t="s">
        <v>1187</v>
      </c>
      <c r="P257" s="166" t="s">
        <v>672</v>
      </c>
      <c r="Q257" s="166" t="s">
        <v>1188</v>
      </c>
      <c r="R257" s="58" t="s">
        <v>99</v>
      </c>
      <c r="S257" s="170">
        <v>45505</v>
      </c>
      <c r="T257" s="170">
        <v>45580</v>
      </c>
      <c r="U257" s="170" t="s">
        <v>512</v>
      </c>
      <c r="V257" s="26">
        <v>3000000</v>
      </c>
      <c r="W257" s="166"/>
      <c r="X257" s="166">
        <v>25</v>
      </c>
      <c r="Y257" s="166" t="s">
        <v>245</v>
      </c>
      <c r="Z257" s="58" t="s">
        <v>199</v>
      </c>
      <c r="AA257" s="58" t="s">
        <v>199</v>
      </c>
      <c r="AB257" s="58" t="s">
        <v>199</v>
      </c>
      <c r="AC257" s="58" t="s">
        <v>199</v>
      </c>
      <c r="AD257" s="166" t="s">
        <v>209</v>
      </c>
      <c r="AE257" s="166" t="s">
        <v>248</v>
      </c>
      <c r="AF257" s="166" t="s">
        <v>199</v>
      </c>
      <c r="AG257" s="166" t="s">
        <v>199</v>
      </c>
      <c r="AH257" s="166" t="s">
        <v>199</v>
      </c>
      <c r="AI257" s="58" t="s">
        <v>199</v>
      </c>
      <c r="AJ257" s="166" t="s">
        <v>199</v>
      </c>
      <c r="AK257" s="166" t="s">
        <v>199</v>
      </c>
      <c r="AL257" s="166" t="s">
        <v>649</v>
      </c>
    </row>
    <row r="258" spans="2:38" s="173" customFormat="1" ht="171" hidden="1" x14ac:dyDescent="0.2">
      <c r="B258" s="166" t="s">
        <v>453</v>
      </c>
      <c r="C258" s="167" t="s">
        <v>850</v>
      </c>
      <c r="D258" s="166" t="s">
        <v>1178</v>
      </c>
      <c r="E258" s="67" t="s">
        <v>1129</v>
      </c>
      <c r="F258" s="166" t="s">
        <v>1179</v>
      </c>
      <c r="G258" s="166"/>
      <c r="H258" s="166" t="s">
        <v>1122</v>
      </c>
      <c r="I258" s="166" t="s">
        <v>854</v>
      </c>
      <c r="J258" s="166" t="s">
        <v>199</v>
      </c>
      <c r="K258" s="166" t="s">
        <v>199</v>
      </c>
      <c r="L258" s="166" t="s">
        <v>199</v>
      </c>
      <c r="M258" s="166" t="s">
        <v>1189</v>
      </c>
      <c r="N258" s="166" t="s">
        <v>1190</v>
      </c>
      <c r="O258" s="169" t="s">
        <v>1191</v>
      </c>
      <c r="P258" s="166" t="s">
        <v>672</v>
      </c>
      <c r="Q258" s="166" t="s">
        <v>199</v>
      </c>
      <c r="R258" s="58" t="s">
        <v>99</v>
      </c>
      <c r="S258" s="170">
        <v>45597</v>
      </c>
      <c r="T258" s="170">
        <v>45626</v>
      </c>
      <c r="U258" s="170" t="s">
        <v>99</v>
      </c>
      <c r="V258" s="26">
        <v>400000</v>
      </c>
      <c r="W258" s="166"/>
      <c r="X258" s="166">
        <v>20</v>
      </c>
      <c r="Y258" s="166" t="s">
        <v>245</v>
      </c>
      <c r="Z258" s="58" t="s">
        <v>199</v>
      </c>
      <c r="AA258" s="58" t="s">
        <v>199</v>
      </c>
      <c r="AB258" s="58" t="s">
        <v>199</v>
      </c>
      <c r="AC258" s="58" t="s">
        <v>199</v>
      </c>
      <c r="AD258" s="166" t="s">
        <v>209</v>
      </c>
      <c r="AE258" s="166" t="s">
        <v>248</v>
      </c>
      <c r="AF258" s="166" t="s">
        <v>199</v>
      </c>
      <c r="AG258" s="166" t="s">
        <v>199</v>
      </c>
      <c r="AH258" s="166" t="s">
        <v>199</v>
      </c>
      <c r="AI258" s="58" t="s">
        <v>199</v>
      </c>
      <c r="AJ258" s="166" t="s">
        <v>199</v>
      </c>
      <c r="AK258" s="166" t="s">
        <v>199</v>
      </c>
      <c r="AL258" s="166" t="s">
        <v>1184</v>
      </c>
    </row>
    <row r="259" spans="2:38" s="173" customFormat="1" ht="171" hidden="1" x14ac:dyDescent="0.2">
      <c r="B259" s="166" t="s">
        <v>453</v>
      </c>
      <c r="C259" s="167" t="s">
        <v>850</v>
      </c>
      <c r="D259" s="166" t="s">
        <v>1178</v>
      </c>
      <c r="E259" s="67" t="s">
        <v>1129</v>
      </c>
      <c r="F259" s="166" t="s">
        <v>1179</v>
      </c>
      <c r="G259" s="166"/>
      <c r="H259" s="166" t="s">
        <v>1122</v>
      </c>
      <c r="I259" s="166" t="s">
        <v>854</v>
      </c>
      <c r="J259" s="166" t="s">
        <v>199</v>
      </c>
      <c r="K259" s="166" t="s">
        <v>199</v>
      </c>
      <c r="L259" s="166" t="s">
        <v>199</v>
      </c>
      <c r="M259" s="166" t="s">
        <v>1192</v>
      </c>
      <c r="N259" s="166" t="s">
        <v>1193</v>
      </c>
      <c r="O259" s="169" t="s">
        <v>1194</v>
      </c>
      <c r="P259" s="166" t="s">
        <v>672</v>
      </c>
      <c r="Q259" s="166" t="s">
        <v>1195</v>
      </c>
      <c r="R259" s="58" t="s">
        <v>99</v>
      </c>
      <c r="S259" s="170">
        <v>45597</v>
      </c>
      <c r="T259" s="170">
        <v>45626</v>
      </c>
      <c r="U259" s="170" t="s">
        <v>512</v>
      </c>
      <c r="V259" s="26">
        <v>3600000</v>
      </c>
      <c r="W259" s="166"/>
      <c r="X259" s="166">
        <v>15</v>
      </c>
      <c r="Y259" s="166" t="s">
        <v>245</v>
      </c>
      <c r="Z259" s="58" t="s">
        <v>199</v>
      </c>
      <c r="AA259" s="58" t="s">
        <v>199</v>
      </c>
      <c r="AB259" s="58" t="s">
        <v>199</v>
      </c>
      <c r="AC259" s="58" t="s">
        <v>199</v>
      </c>
      <c r="AD259" s="166" t="s">
        <v>209</v>
      </c>
      <c r="AE259" s="166" t="s">
        <v>248</v>
      </c>
      <c r="AF259" s="166" t="s">
        <v>199</v>
      </c>
      <c r="AG259" s="166" t="s">
        <v>199</v>
      </c>
      <c r="AH259" s="166" t="s">
        <v>199</v>
      </c>
      <c r="AI259" s="58" t="s">
        <v>199</v>
      </c>
      <c r="AJ259" s="166" t="s">
        <v>199</v>
      </c>
      <c r="AK259" s="166" t="s">
        <v>199</v>
      </c>
      <c r="AL259" s="166" t="s">
        <v>1196</v>
      </c>
    </row>
    <row r="260" spans="2:38" s="173" customFormat="1" ht="171" hidden="1" x14ac:dyDescent="0.2">
      <c r="B260" s="166" t="s">
        <v>453</v>
      </c>
      <c r="C260" s="167" t="s">
        <v>850</v>
      </c>
      <c r="D260" s="166" t="s">
        <v>1178</v>
      </c>
      <c r="E260" s="67" t="s">
        <v>1129</v>
      </c>
      <c r="F260" s="166" t="s">
        <v>1179</v>
      </c>
      <c r="G260" s="166"/>
      <c r="H260" s="166" t="s">
        <v>1122</v>
      </c>
      <c r="I260" s="166" t="s">
        <v>854</v>
      </c>
      <c r="J260" s="166" t="s">
        <v>199</v>
      </c>
      <c r="K260" s="166" t="s">
        <v>199</v>
      </c>
      <c r="L260" s="166" t="s">
        <v>199</v>
      </c>
      <c r="M260" s="166" t="s">
        <v>1197</v>
      </c>
      <c r="N260" s="166" t="s">
        <v>1198</v>
      </c>
      <c r="O260" s="166" t="s">
        <v>1199</v>
      </c>
      <c r="P260" s="166" t="s">
        <v>672</v>
      </c>
      <c r="Q260" s="166" t="s">
        <v>1195</v>
      </c>
      <c r="R260" s="58" t="s">
        <v>99</v>
      </c>
      <c r="S260" s="170">
        <v>45597</v>
      </c>
      <c r="T260" s="170">
        <v>45626</v>
      </c>
      <c r="U260" s="170" t="s">
        <v>512</v>
      </c>
      <c r="V260" s="26">
        <v>2000000</v>
      </c>
      <c r="W260" s="166"/>
      <c r="X260" s="166">
        <v>10</v>
      </c>
      <c r="Y260" s="166" t="s">
        <v>245</v>
      </c>
      <c r="Z260" s="58" t="s">
        <v>199</v>
      </c>
      <c r="AA260" s="58" t="s">
        <v>199</v>
      </c>
      <c r="AB260" s="58" t="s">
        <v>199</v>
      </c>
      <c r="AC260" s="58" t="s">
        <v>199</v>
      </c>
      <c r="AD260" s="166" t="s">
        <v>209</v>
      </c>
      <c r="AE260" s="166" t="s">
        <v>248</v>
      </c>
      <c r="AF260" s="166" t="s">
        <v>199</v>
      </c>
      <c r="AG260" s="166" t="s">
        <v>199</v>
      </c>
      <c r="AH260" s="166" t="s">
        <v>199</v>
      </c>
      <c r="AI260" s="58" t="s">
        <v>199</v>
      </c>
      <c r="AJ260" s="166" t="s">
        <v>199</v>
      </c>
      <c r="AK260" s="166" t="s">
        <v>199</v>
      </c>
      <c r="AL260" s="166" t="s">
        <v>1184</v>
      </c>
    </row>
    <row r="261" spans="2:38" s="173" customFormat="1" ht="171" hidden="1" x14ac:dyDescent="0.2">
      <c r="B261" s="166" t="s">
        <v>453</v>
      </c>
      <c r="C261" s="167" t="s">
        <v>850</v>
      </c>
      <c r="D261" s="166" t="s">
        <v>1178</v>
      </c>
      <c r="E261" s="67" t="s">
        <v>1129</v>
      </c>
      <c r="F261" s="166" t="s">
        <v>1200</v>
      </c>
      <c r="G261" s="166"/>
      <c r="H261" s="166" t="s">
        <v>1122</v>
      </c>
      <c r="I261" s="166" t="s">
        <v>854</v>
      </c>
      <c r="J261" s="166" t="s">
        <v>199</v>
      </c>
      <c r="K261" s="166" t="s">
        <v>199</v>
      </c>
      <c r="L261" s="166" t="s">
        <v>199</v>
      </c>
      <c r="M261" s="166" t="s">
        <v>1201</v>
      </c>
      <c r="N261" s="166" t="s">
        <v>1202</v>
      </c>
      <c r="O261" s="184" t="s">
        <v>1203</v>
      </c>
      <c r="P261" s="166" t="s">
        <v>805</v>
      </c>
      <c r="Q261" s="166" t="s">
        <v>1204</v>
      </c>
      <c r="R261" s="166" t="s">
        <v>99</v>
      </c>
      <c r="S261" s="170">
        <v>45306</v>
      </c>
      <c r="T261" s="170">
        <v>45319</v>
      </c>
      <c r="U261" s="25" t="s">
        <v>512</v>
      </c>
      <c r="V261" s="166"/>
      <c r="W261" s="166"/>
      <c r="X261" s="171">
        <v>0.1</v>
      </c>
      <c r="Y261" s="166" t="s">
        <v>1205</v>
      </c>
      <c r="Z261" s="166" t="s">
        <v>354</v>
      </c>
      <c r="AA261" s="58" t="s">
        <v>199</v>
      </c>
      <c r="AB261" s="58" t="s">
        <v>199</v>
      </c>
      <c r="AC261" s="58" t="s">
        <v>199</v>
      </c>
      <c r="AD261" s="166" t="s">
        <v>209</v>
      </c>
      <c r="AE261" s="166" t="s">
        <v>199</v>
      </c>
      <c r="AF261" s="166" t="s">
        <v>199</v>
      </c>
      <c r="AG261" s="166" t="s">
        <v>199</v>
      </c>
      <c r="AH261" s="166" t="s">
        <v>199</v>
      </c>
      <c r="AI261" s="166" t="s">
        <v>199</v>
      </c>
      <c r="AJ261" s="166" t="s">
        <v>199</v>
      </c>
      <c r="AK261" s="166" t="s">
        <v>199</v>
      </c>
      <c r="AL261" s="166" t="s">
        <v>199</v>
      </c>
    </row>
    <row r="262" spans="2:38" s="173" customFormat="1" ht="171" hidden="1" x14ac:dyDescent="0.2">
      <c r="B262" s="166" t="s">
        <v>453</v>
      </c>
      <c r="C262" s="167" t="s">
        <v>850</v>
      </c>
      <c r="D262" s="166" t="s">
        <v>1178</v>
      </c>
      <c r="E262" s="67" t="s">
        <v>1129</v>
      </c>
      <c r="F262" s="166" t="s">
        <v>1200</v>
      </c>
      <c r="G262" s="166"/>
      <c r="H262" s="166" t="s">
        <v>1122</v>
      </c>
      <c r="I262" s="166" t="s">
        <v>854</v>
      </c>
      <c r="J262" s="166" t="s">
        <v>199</v>
      </c>
      <c r="K262" s="166" t="s">
        <v>199</v>
      </c>
      <c r="L262" s="166" t="s">
        <v>199</v>
      </c>
      <c r="M262" s="166" t="s">
        <v>1206</v>
      </c>
      <c r="N262" s="166" t="s">
        <v>1207</v>
      </c>
      <c r="O262" s="184" t="s">
        <v>1208</v>
      </c>
      <c r="P262" s="166" t="s">
        <v>805</v>
      </c>
      <c r="Q262" s="166" t="s">
        <v>1204</v>
      </c>
      <c r="R262" s="166" t="s">
        <v>99</v>
      </c>
      <c r="S262" s="170">
        <v>45319</v>
      </c>
      <c r="T262" s="170">
        <v>45350</v>
      </c>
      <c r="U262" s="25" t="s">
        <v>512</v>
      </c>
      <c r="V262" s="166"/>
      <c r="W262" s="166"/>
      <c r="X262" s="171">
        <v>0.1</v>
      </c>
      <c r="Y262" s="166" t="s">
        <v>1205</v>
      </c>
      <c r="Z262" s="166" t="s">
        <v>354</v>
      </c>
      <c r="AA262" s="58" t="s">
        <v>199</v>
      </c>
      <c r="AB262" s="58" t="s">
        <v>199</v>
      </c>
      <c r="AC262" s="58" t="s">
        <v>199</v>
      </c>
      <c r="AD262" s="166" t="s">
        <v>209</v>
      </c>
      <c r="AE262" s="166" t="s">
        <v>199</v>
      </c>
      <c r="AF262" s="166" t="s">
        <v>199</v>
      </c>
      <c r="AG262" s="166" t="s">
        <v>199</v>
      </c>
      <c r="AH262" s="166" t="s">
        <v>199</v>
      </c>
      <c r="AI262" s="166" t="s">
        <v>199</v>
      </c>
      <c r="AJ262" s="166" t="s">
        <v>199</v>
      </c>
      <c r="AK262" s="166" t="s">
        <v>199</v>
      </c>
      <c r="AL262" s="166" t="s">
        <v>199</v>
      </c>
    </row>
    <row r="263" spans="2:38" s="173" customFormat="1" ht="171" hidden="1" x14ac:dyDescent="0.2">
      <c r="B263" s="166" t="s">
        <v>453</v>
      </c>
      <c r="C263" s="167" t="s">
        <v>850</v>
      </c>
      <c r="D263" s="166" t="s">
        <v>1178</v>
      </c>
      <c r="E263" s="67" t="s">
        <v>1129</v>
      </c>
      <c r="F263" s="166" t="s">
        <v>1200</v>
      </c>
      <c r="G263" s="166"/>
      <c r="H263" s="166" t="s">
        <v>1122</v>
      </c>
      <c r="I263" s="166" t="s">
        <v>854</v>
      </c>
      <c r="J263" s="166" t="s">
        <v>199</v>
      </c>
      <c r="K263" s="166" t="s">
        <v>199</v>
      </c>
      <c r="L263" s="166" t="s">
        <v>199</v>
      </c>
      <c r="M263" s="166" t="s">
        <v>1209</v>
      </c>
      <c r="N263" s="166" t="s">
        <v>1210</v>
      </c>
      <c r="O263" s="184" t="s">
        <v>1211</v>
      </c>
      <c r="P263" s="166" t="s">
        <v>805</v>
      </c>
      <c r="Q263" s="166" t="s">
        <v>1204</v>
      </c>
      <c r="R263" s="166" t="s">
        <v>99</v>
      </c>
      <c r="S263" s="170">
        <v>45323</v>
      </c>
      <c r="T263" s="170">
        <v>45337</v>
      </c>
      <c r="U263" s="25" t="s">
        <v>512</v>
      </c>
      <c r="V263" s="166"/>
      <c r="W263" s="166"/>
      <c r="X263" s="171">
        <v>0.1</v>
      </c>
      <c r="Y263" s="166" t="s">
        <v>1205</v>
      </c>
      <c r="Z263" s="166" t="s">
        <v>354</v>
      </c>
      <c r="AA263" s="58" t="s">
        <v>199</v>
      </c>
      <c r="AB263" s="58" t="s">
        <v>199</v>
      </c>
      <c r="AC263" s="58" t="s">
        <v>199</v>
      </c>
      <c r="AD263" s="166" t="s">
        <v>209</v>
      </c>
      <c r="AE263" s="166" t="s">
        <v>199</v>
      </c>
      <c r="AF263" s="166" t="s">
        <v>199</v>
      </c>
      <c r="AG263" s="166" t="s">
        <v>199</v>
      </c>
      <c r="AH263" s="166" t="s">
        <v>199</v>
      </c>
      <c r="AI263" s="166" t="s">
        <v>199</v>
      </c>
      <c r="AJ263" s="166" t="s">
        <v>199</v>
      </c>
      <c r="AK263" s="166" t="s">
        <v>199</v>
      </c>
      <c r="AL263" s="166" t="s">
        <v>199</v>
      </c>
    </row>
    <row r="264" spans="2:38" s="173" customFormat="1" ht="171" hidden="1" x14ac:dyDescent="0.2">
      <c r="B264" s="166" t="s">
        <v>453</v>
      </c>
      <c r="C264" s="167" t="s">
        <v>850</v>
      </c>
      <c r="D264" s="166" t="s">
        <v>1178</v>
      </c>
      <c r="E264" s="67" t="s">
        <v>1129</v>
      </c>
      <c r="F264" s="166" t="s">
        <v>1200</v>
      </c>
      <c r="G264" s="166"/>
      <c r="H264" s="166" t="s">
        <v>1122</v>
      </c>
      <c r="I264" s="166" t="s">
        <v>854</v>
      </c>
      <c r="J264" s="166" t="s">
        <v>199</v>
      </c>
      <c r="K264" s="166" t="s">
        <v>199</v>
      </c>
      <c r="L264" s="166" t="s">
        <v>199</v>
      </c>
      <c r="M264" s="166" t="s">
        <v>1212</v>
      </c>
      <c r="N264" s="166" t="s">
        <v>1213</v>
      </c>
      <c r="O264" s="184" t="s">
        <v>1214</v>
      </c>
      <c r="P264" s="166" t="s">
        <v>805</v>
      </c>
      <c r="Q264" s="166" t="s">
        <v>1204</v>
      </c>
      <c r="R264" s="166" t="s">
        <v>99</v>
      </c>
      <c r="S264" s="170">
        <v>45337</v>
      </c>
      <c r="T264" s="170">
        <v>45342</v>
      </c>
      <c r="U264" s="25" t="s">
        <v>512</v>
      </c>
      <c r="V264" s="166"/>
      <c r="W264" s="166"/>
      <c r="X264" s="171">
        <v>0.1</v>
      </c>
      <c r="Y264" s="166" t="s">
        <v>1205</v>
      </c>
      <c r="Z264" s="166" t="s">
        <v>1215</v>
      </c>
      <c r="AA264" s="166" t="s">
        <v>354</v>
      </c>
      <c r="AB264" s="58" t="s">
        <v>199</v>
      </c>
      <c r="AC264" s="58" t="s">
        <v>199</v>
      </c>
      <c r="AD264" s="166" t="s">
        <v>209</v>
      </c>
      <c r="AE264" s="166" t="s">
        <v>199</v>
      </c>
      <c r="AF264" s="166" t="s">
        <v>199</v>
      </c>
      <c r="AG264" s="166" t="s">
        <v>199</v>
      </c>
      <c r="AH264" s="166" t="s">
        <v>199</v>
      </c>
      <c r="AI264" s="166" t="s">
        <v>199</v>
      </c>
      <c r="AJ264" s="166" t="s">
        <v>199</v>
      </c>
      <c r="AK264" s="166" t="s">
        <v>199</v>
      </c>
      <c r="AL264" s="166" t="s">
        <v>199</v>
      </c>
    </row>
    <row r="265" spans="2:38" s="173" customFormat="1" ht="171" hidden="1" x14ac:dyDescent="0.2">
      <c r="B265" s="166" t="s">
        <v>453</v>
      </c>
      <c r="C265" s="167" t="s">
        <v>850</v>
      </c>
      <c r="D265" s="166" t="s">
        <v>1178</v>
      </c>
      <c r="E265" s="67" t="s">
        <v>1129</v>
      </c>
      <c r="F265" s="166" t="s">
        <v>1200</v>
      </c>
      <c r="G265" s="166"/>
      <c r="H265" s="166" t="s">
        <v>1122</v>
      </c>
      <c r="I265" s="166" t="s">
        <v>854</v>
      </c>
      <c r="J265" s="166" t="s">
        <v>199</v>
      </c>
      <c r="K265" s="166" t="s">
        <v>199</v>
      </c>
      <c r="L265" s="166" t="s">
        <v>199</v>
      </c>
      <c r="M265" s="166" t="s">
        <v>1216</v>
      </c>
      <c r="N265" s="166" t="s">
        <v>1217</v>
      </c>
      <c r="O265" s="184" t="s">
        <v>1218</v>
      </c>
      <c r="P265" s="166" t="s">
        <v>805</v>
      </c>
      <c r="Q265" s="166" t="s">
        <v>1204</v>
      </c>
      <c r="R265" s="166" t="s">
        <v>99</v>
      </c>
      <c r="S265" s="170">
        <v>45342</v>
      </c>
      <c r="T265" s="170">
        <v>45366</v>
      </c>
      <c r="U265" s="25" t="s">
        <v>512</v>
      </c>
      <c r="V265" s="166"/>
      <c r="W265" s="166"/>
      <c r="X265" s="171">
        <v>0.1</v>
      </c>
      <c r="Y265" s="166" t="s">
        <v>1205</v>
      </c>
      <c r="Z265" s="166" t="s">
        <v>1215</v>
      </c>
      <c r="AA265" s="166" t="s">
        <v>354</v>
      </c>
      <c r="AB265" s="58" t="s">
        <v>199</v>
      </c>
      <c r="AC265" s="58" t="s">
        <v>199</v>
      </c>
      <c r="AD265" s="166" t="s">
        <v>209</v>
      </c>
      <c r="AE265" s="166" t="s">
        <v>199</v>
      </c>
      <c r="AF265" s="166" t="s">
        <v>199</v>
      </c>
      <c r="AG265" s="166" t="s">
        <v>199</v>
      </c>
      <c r="AH265" s="166" t="s">
        <v>199</v>
      </c>
      <c r="AI265" s="166" t="s">
        <v>199</v>
      </c>
      <c r="AJ265" s="166" t="s">
        <v>199</v>
      </c>
      <c r="AK265" s="166" t="s">
        <v>199</v>
      </c>
      <c r="AL265" s="166" t="s">
        <v>199</v>
      </c>
    </row>
    <row r="266" spans="2:38" s="173" customFormat="1" ht="171" hidden="1" x14ac:dyDescent="0.2">
      <c r="B266" s="166" t="s">
        <v>453</v>
      </c>
      <c r="C266" s="167" t="s">
        <v>850</v>
      </c>
      <c r="D266" s="166" t="s">
        <v>1178</v>
      </c>
      <c r="E266" s="67" t="s">
        <v>1129</v>
      </c>
      <c r="F266" s="166" t="s">
        <v>1200</v>
      </c>
      <c r="G266" s="166"/>
      <c r="H266" s="166" t="s">
        <v>1122</v>
      </c>
      <c r="I266" s="166" t="s">
        <v>854</v>
      </c>
      <c r="J266" s="166" t="s">
        <v>199</v>
      </c>
      <c r="K266" s="166" t="s">
        <v>199</v>
      </c>
      <c r="L266" s="166" t="s">
        <v>199</v>
      </c>
      <c r="M266" s="166" t="s">
        <v>1219</v>
      </c>
      <c r="N266" s="166" t="s">
        <v>1220</v>
      </c>
      <c r="O266" s="184" t="s">
        <v>1221</v>
      </c>
      <c r="P266" s="166" t="s">
        <v>805</v>
      </c>
      <c r="Q266" s="166" t="s">
        <v>1204</v>
      </c>
      <c r="R266" s="166" t="s">
        <v>99</v>
      </c>
      <c r="S266" s="170">
        <v>45342</v>
      </c>
      <c r="T266" s="170">
        <v>45381</v>
      </c>
      <c r="U266" s="25" t="s">
        <v>512</v>
      </c>
      <c r="V266" s="166"/>
      <c r="W266" s="166"/>
      <c r="X266" s="171">
        <v>0.1</v>
      </c>
      <c r="Y266" s="166" t="s">
        <v>1205</v>
      </c>
      <c r="Z266" s="166" t="s">
        <v>1215</v>
      </c>
      <c r="AA266" s="166" t="s">
        <v>1222</v>
      </c>
      <c r="AB266" s="166" t="s">
        <v>354</v>
      </c>
      <c r="AC266" s="58" t="s">
        <v>199</v>
      </c>
      <c r="AD266" s="166" t="s">
        <v>209</v>
      </c>
      <c r="AE266" s="166" t="s">
        <v>199</v>
      </c>
      <c r="AF266" s="166" t="s">
        <v>199</v>
      </c>
      <c r="AG266" s="166" t="s">
        <v>199</v>
      </c>
      <c r="AH266" s="166" t="s">
        <v>199</v>
      </c>
      <c r="AI266" s="166" t="s">
        <v>199</v>
      </c>
      <c r="AJ266" s="166" t="s">
        <v>199</v>
      </c>
      <c r="AK266" s="166" t="s">
        <v>199</v>
      </c>
      <c r="AL266" s="166" t="s">
        <v>199</v>
      </c>
    </row>
    <row r="267" spans="2:38" s="173" customFormat="1" ht="171" hidden="1" x14ac:dyDescent="0.2">
      <c r="B267" s="166" t="s">
        <v>453</v>
      </c>
      <c r="C267" s="167" t="s">
        <v>850</v>
      </c>
      <c r="D267" s="166" t="s">
        <v>1178</v>
      </c>
      <c r="E267" s="67" t="s">
        <v>1129</v>
      </c>
      <c r="F267" s="166" t="s">
        <v>1200</v>
      </c>
      <c r="G267" s="166"/>
      <c r="H267" s="166" t="s">
        <v>1122</v>
      </c>
      <c r="I267" s="166" t="s">
        <v>854</v>
      </c>
      <c r="J267" s="166" t="s">
        <v>199</v>
      </c>
      <c r="K267" s="166" t="s">
        <v>199</v>
      </c>
      <c r="L267" s="166" t="s">
        <v>199</v>
      </c>
      <c r="M267" s="166" t="s">
        <v>1223</v>
      </c>
      <c r="N267" s="166" t="s">
        <v>1224</v>
      </c>
      <c r="O267" s="184" t="s">
        <v>1225</v>
      </c>
      <c r="P267" s="166" t="s">
        <v>805</v>
      </c>
      <c r="Q267" s="166" t="s">
        <v>1204</v>
      </c>
      <c r="R267" s="166" t="s">
        <v>99</v>
      </c>
      <c r="S267" s="170">
        <v>45383</v>
      </c>
      <c r="T267" s="170">
        <v>45427</v>
      </c>
      <c r="U267" s="25" t="s">
        <v>512</v>
      </c>
      <c r="V267" s="166"/>
      <c r="W267" s="166"/>
      <c r="X267" s="171">
        <v>0.1</v>
      </c>
      <c r="Y267" s="166" t="s">
        <v>1205</v>
      </c>
      <c r="Z267" s="166" t="s">
        <v>1215</v>
      </c>
      <c r="AA267" s="166" t="s">
        <v>1222</v>
      </c>
      <c r="AB267" s="166" t="s">
        <v>354</v>
      </c>
      <c r="AC267" s="58" t="s">
        <v>199</v>
      </c>
      <c r="AD267" s="166" t="s">
        <v>209</v>
      </c>
      <c r="AE267" s="166" t="s">
        <v>199</v>
      </c>
      <c r="AF267" s="166" t="s">
        <v>199</v>
      </c>
      <c r="AG267" s="166" t="s">
        <v>199</v>
      </c>
      <c r="AH267" s="166" t="s">
        <v>199</v>
      </c>
      <c r="AI267" s="166" t="s">
        <v>199</v>
      </c>
      <c r="AJ267" s="166" t="s">
        <v>199</v>
      </c>
      <c r="AK267" s="166" t="s">
        <v>199</v>
      </c>
      <c r="AL267" s="166" t="s">
        <v>199</v>
      </c>
    </row>
    <row r="268" spans="2:38" s="173" customFormat="1" ht="171" hidden="1" x14ac:dyDescent="0.2">
      <c r="B268" s="166" t="s">
        <v>453</v>
      </c>
      <c r="C268" s="167" t="s">
        <v>850</v>
      </c>
      <c r="D268" s="166" t="s">
        <v>1178</v>
      </c>
      <c r="E268" s="67" t="s">
        <v>1129</v>
      </c>
      <c r="F268" s="166" t="s">
        <v>1200</v>
      </c>
      <c r="G268" s="166"/>
      <c r="H268" s="166" t="s">
        <v>1122</v>
      </c>
      <c r="I268" s="166" t="s">
        <v>854</v>
      </c>
      <c r="J268" s="166" t="s">
        <v>199</v>
      </c>
      <c r="K268" s="166" t="s">
        <v>199</v>
      </c>
      <c r="L268" s="166" t="s">
        <v>199</v>
      </c>
      <c r="M268" s="166" t="s">
        <v>1226</v>
      </c>
      <c r="N268" s="166" t="s">
        <v>1227</v>
      </c>
      <c r="O268" s="184" t="s">
        <v>1228</v>
      </c>
      <c r="P268" s="166" t="s">
        <v>805</v>
      </c>
      <c r="Q268" s="166" t="s">
        <v>1204</v>
      </c>
      <c r="R268" s="166" t="s">
        <v>99</v>
      </c>
      <c r="S268" s="170">
        <v>45397</v>
      </c>
      <c r="T268" s="170">
        <v>45473</v>
      </c>
      <c r="U268" s="25" t="s">
        <v>512</v>
      </c>
      <c r="V268" s="166"/>
      <c r="W268" s="166"/>
      <c r="X268" s="171">
        <v>0.1</v>
      </c>
      <c r="Y268" s="166" t="s">
        <v>1205</v>
      </c>
      <c r="Z268" s="166" t="s">
        <v>1215</v>
      </c>
      <c r="AA268" s="166" t="s">
        <v>1222</v>
      </c>
      <c r="AB268" s="166" t="s">
        <v>354</v>
      </c>
      <c r="AC268" s="58" t="s">
        <v>199</v>
      </c>
      <c r="AD268" s="166" t="s">
        <v>209</v>
      </c>
      <c r="AE268" s="166" t="s">
        <v>199</v>
      </c>
      <c r="AF268" s="166" t="s">
        <v>199</v>
      </c>
      <c r="AG268" s="166" t="s">
        <v>199</v>
      </c>
      <c r="AH268" s="166" t="s">
        <v>199</v>
      </c>
      <c r="AI268" s="166" t="s">
        <v>199</v>
      </c>
      <c r="AJ268" s="166" t="s">
        <v>199</v>
      </c>
      <c r="AK268" s="166" t="s">
        <v>199</v>
      </c>
      <c r="AL268" s="166" t="s">
        <v>199</v>
      </c>
    </row>
    <row r="269" spans="2:38" s="173" customFormat="1" ht="171" hidden="1" x14ac:dyDescent="0.2">
      <c r="B269" s="166" t="s">
        <v>453</v>
      </c>
      <c r="C269" s="167" t="s">
        <v>850</v>
      </c>
      <c r="D269" s="166" t="s">
        <v>1178</v>
      </c>
      <c r="E269" s="67" t="s">
        <v>1129</v>
      </c>
      <c r="F269" s="166" t="s">
        <v>1200</v>
      </c>
      <c r="G269" s="166"/>
      <c r="H269" s="166" t="s">
        <v>1122</v>
      </c>
      <c r="I269" s="166" t="s">
        <v>854</v>
      </c>
      <c r="J269" s="166" t="s">
        <v>199</v>
      </c>
      <c r="K269" s="166" t="s">
        <v>199</v>
      </c>
      <c r="L269" s="166" t="s">
        <v>199</v>
      </c>
      <c r="M269" s="166" t="s">
        <v>1229</v>
      </c>
      <c r="N269" s="166" t="s">
        <v>1230</v>
      </c>
      <c r="O269" s="184" t="s">
        <v>1231</v>
      </c>
      <c r="P269" s="166" t="s">
        <v>805</v>
      </c>
      <c r="Q269" s="166" t="s">
        <v>1204</v>
      </c>
      <c r="R269" s="166" t="s">
        <v>99</v>
      </c>
      <c r="S269" s="170">
        <v>45352</v>
      </c>
      <c r="T269" s="170">
        <v>45397</v>
      </c>
      <c r="U269" s="25" t="s">
        <v>512</v>
      </c>
      <c r="V269" s="166"/>
      <c r="W269" s="166"/>
      <c r="X269" s="171">
        <v>0.1</v>
      </c>
      <c r="Y269" s="166" t="s">
        <v>1205</v>
      </c>
      <c r="Z269" s="166" t="s">
        <v>1222</v>
      </c>
      <c r="AA269" s="166" t="s">
        <v>354</v>
      </c>
      <c r="AB269" s="58" t="s">
        <v>199</v>
      </c>
      <c r="AC269" s="58" t="s">
        <v>199</v>
      </c>
      <c r="AD269" s="166" t="s">
        <v>209</v>
      </c>
      <c r="AE269" s="166" t="s">
        <v>199</v>
      </c>
      <c r="AF269" s="166" t="s">
        <v>199</v>
      </c>
      <c r="AG269" s="166" t="s">
        <v>199</v>
      </c>
      <c r="AH269" s="166" t="s">
        <v>199</v>
      </c>
      <c r="AI269" s="166" t="s">
        <v>199</v>
      </c>
      <c r="AJ269" s="166" t="s">
        <v>199</v>
      </c>
      <c r="AK269" s="166" t="s">
        <v>199</v>
      </c>
      <c r="AL269" s="166" t="s">
        <v>199</v>
      </c>
    </row>
    <row r="270" spans="2:38" s="173" customFormat="1" ht="171" hidden="1" x14ac:dyDescent="0.2">
      <c r="B270" s="166" t="s">
        <v>453</v>
      </c>
      <c r="C270" s="167" t="s">
        <v>850</v>
      </c>
      <c r="D270" s="166" t="s">
        <v>1178</v>
      </c>
      <c r="E270" s="67" t="s">
        <v>1129</v>
      </c>
      <c r="F270" s="166" t="s">
        <v>1200</v>
      </c>
      <c r="G270" s="166"/>
      <c r="H270" s="166" t="s">
        <v>1122</v>
      </c>
      <c r="I270" s="166" t="s">
        <v>854</v>
      </c>
      <c r="J270" s="166" t="s">
        <v>199</v>
      </c>
      <c r="K270" s="166" t="s">
        <v>199</v>
      </c>
      <c r="L270" s="166" t="s">
        <v>199</v>
      </c>
      <c r="M270" s="166" t="s">
        <v>1232</v>
      </c>
      <c r="N270" s="166" t="s">
        <v>1233</v>
      </c>
      <c r="O270" s="184" t="s">
        <v>1234</v>
      </c>
      <c r="P270" s="166" t="s">
        <v>805</v>
      </c>
      <c r="Q270" s="166" t="s">
        <v>1204</v>
      </c>
      <c r="R270" s="166" t="s">
        <v>99</v>
      </c>
      <c r="S270" s="170">
        <v>45397</v>
      </c>
      <c r="T270" s="170">
        <v>45412</v>
      </c>
      <c r="U270" s="25" t="s">
        <v>512</v>
      </c>
      <c r="V270" s="166"/>
      <c r="W270" s="166"/>
      <c r="X270" s="171">
        <v>0.1</v>
      </c>
      <c r="Y270" s="166" t="s">
        <v>1205</v>
      </c>
      <c r="Z270" s="166" t="s">
        <v>1222</v>
      </c>
      <c r="AA270" s="166" t="s">
        <v>354</v>
      </c>
      <c r="AB270" s="58" t="s">
        <v>199</v>
      </c>
      <c r="AC270" s="58" t="s">
        <v>199</v>
      </c>
      <c r="AD270" s="166" t="s">
        <v>209</v>
      </c>
      <c r="AE270" s="166" t="s">
        <v>199</v>
      </c>
      <c r="AF270" s="166" t="s">
        <v>199</v>
      </c>
      <c r="AG270" s="166" t="s">
        <v>199</v>
      </c>
      <c r="AH270" s="166" t="s">
        <v>199</v>
      </c>
      <c r="AI270" s="166" t="s">
        <v>199</v>
      </c>
      <c r="AJ270" s="166" t="s">
        <v>199</v>
      </c>
      <c r="AK270" s="166" t="s">
        <v>199</v>
      </c>
      <c r="AL270" s="166" t="s">
        <v>199</v>
      </c>
    </row>
    <row r="271" spans="2:38" s="173" customFormat="1" ht="171" hidden="1" x14ac:dyDescent="0.2">
      <c r="B271" s="166" t="s">
        <v>453</v>
      </c>
      <c r="C271" s="167" t="s">
        <v>850</v>
      </c>
      <c r="D271" s="166" t="s">
        <v>1178</v>
      </c>
      <c r="E271" s="67" t="s">
        <v>1129</v>
      </c>
      <c r="F271" s="166" t="s">
        <v>1247</v>
      </c>
      <c r="G271" s="166"/>
      <c r="H271" s="166" t="s">
        <v>1122</v>
      </c>
      <c r="I271" s="166" t="s">
        <v>854</v>
      </c>
      <c r="J271" s="166" t="s">
        <v>199</v>
      </c>
      <c r="K271" s="166" t="s">
        <v>199</v>
      </c>
      <c r="L271" s="166" t="s">
        <v>199</v>
      </c>
      <c r="M271" s="166" t="s">
        <v>1248</v>
      </c>
      <c r="N271" s="184" t="s">
        <v>1249</v>
      </c>
      <c r="O271" s="184" t="s">
        <v>1250</v>
      </c>
      <c r="P271" s="166" t="s">
        <v>805</v>
      </c>
      <c r="Q271" s="166" t="s">
        <v>1204</v>
      </c>
      <c r="R271" s="166" t="s">
        <v>99</v>
      </c>
      <c r="S271" s="170">
        <v>45337</v>
      </c>
      <c r="T271" s="170">
        <v>45366</v>
      </c>
      <c r="U271" s="25" t="s">
        <v>512</v>
      </c>
      <c r="V271" s="166"/>
      <c r="W271" s="166"/>
      <c r="X271" s="171">
        <v>0.2</v>
      </c>
      <c r="Y271" s="166" t="s">
        <v>1205</v>
      </c>
      <c r="Z271" s="166" t="s">
        <v>354</v>
      </c>
      <c r="AA271" s="58" t="s">
        <v>199</v>
      </c>
      <c r="AB271" s="58" t="s">
        <v>199</v>
      </c>
      <c r="AC271" s="58" t="s">
        <v>199</v>
      </c>
      <c r="AD271" s="166" t="s">
        <v>487</v>
      </c>
      <c r="AE271" s="166" t="s">
        <v>199</v>
      </c>
      <c r="AF271" s="58" t="s">
        <v>199</v>
      </c>
      <c r="AG271" s="166" t="s">
        <v>199</v>
      </c>
      <c r="AH271" s="166" t="s">
        <v>199</v>
      </c>
      <c r="AI271" s="166" t="s">
        <v>199</v>
      </c>
      <c r="AJ271" s="166" t="s">
        <v>199</v>
      </c>
      <c r="AK271" s="166" t="s">
        <v>199</v>
      </c>
      <c r="AL271" s="166" t="s">
        <v>199</v>
      </c>
    </row>
    <row r="272" spans="2:38" s="173" customFormat="1" ht="171" hidden="1" x14ac:dyDescent="0.2">
      <c r="B272" s="166" t="s">
        <v>453</v>
      </c>
      <c r="C272" s="167" t="s">
        <v>850</v>
      </c>
      <c r="D272" s="166" t="s">
        <v>1178</v>
      </c>
      <c r="E272" s="67" t="s">
        <v>1129</v>
      </c>
      <c r="F272" s="166" t="s">
        <v>1247</v>
      </c>
      <c r="G272" s="166"/>
      <c r="H272" s="166" t="s">
        <v>1122</v>
      </c>
      <c r="I272" s="166" t="s">
        <v>854</v>
      </c>
      <c r="J272" s="166" t="s">
        <v>199</v>
      </c>
      <c r="K272" s="166" t="s">
        <v>199</v>
      </c>
      <c r="L272" s="166" t="s">
        <v>199</v>
      </c>
      <c r="M272" s="166" t="s">
        <v>1251</v>
      </c>
      <c r="N272" s="184" t="s">
        <v>1252</v>
      </c>
      <c r="O272" s="184" t="s">
        <v>1253</v>
      </c>
      <c r="P272" s="166" t="s">
        <v>805</v>
      </c>
      <c r="Q272" s="166" t="s">
        <v>1204</v>
      </c>
      <c r="R272" s="166" t="s">
        <v>99</v>
      </c>
      <c r="S272" s="170">
        <v>45366</v>
      </c>
      <c r="T272" s="170">
        <v>45381</v>
      </c>
      <c r="U272" s="25" t="s">
        <v>512</v>
      </c>
      <c r="V272" s="166"/>
      <c r="W272" s="166"/>
      <c r="X272" s="171">
        <v>0.2</v>
      </c>
      <c r="Y272" s="166" t="s">
        <v>1205</v>
      </c>
      <c r="Z272" s="166" t="s">
        <v>354</v>
      </c>
      <c r="AA272" s="58" t="s">
        <v>199</v>
      </c>
      <c r="AB272" s="58" t="s">
        <v>199</v>
      </c>
      <c r="AC272" s="58" t="s">
        <v>199</v>
      </c>
      <c r="AD272" s="166" t="s">
        <v>487</v>
      </c>
      <c r="AE272" s="166" t="s">
        <v>199</v>
      </c>
      <c r="AF272" s="166" t="s">
        <v>199</v>
      </c>
      <c r="AG272" s="166" t="s">
        <v>199</v>
      </c>
      <c r="AH272" s="166" t="s">
        <v>199</v>
      </c>
      <c r="AI272" s="166" t="s">
        <v>199</v>
      </c>
      <c r="AJ272" s="166" t="s">
        <v>199</v>
      </c>
      <c r="AK272" s="166" t="s">
        <v>199</v>
      </c>
      <c r="AL272" s="166" t="s">
        <v>199</v>
      </c>
    </row>
    <row r="273" spans="2:38" s="173" customFormat="1" ht="171" hidden="1" x14ac:dyDescent="0.2">
      <c r="B273" s="166" t="s">
        <v>453</v>
      </c>
      <c r="C273" s="167" t="s">
        <v>850</v>
      </c>
      <c r="D273" s="166" t="s">
        <v>1178</v>
      </c>
      <c r="E273" s="67" t="s">
        <v>1129</v>
      </c>
      <c r="F273" s="166" t="s">
        <v>1247</v>
      </c>
      <c r="G273" s="166"/>
      <c r="H273" s="166" t="s">
        <v>1122</v>
      </c>
      <c r="I273" s="166" t="s">
        <v>854</v>
      </c>
      <c r="J273" s="166" t="s">
        <v>199</v>
      </c>
      <c r="K273" s="166" t="s">
        <v>199</v>
      </c>
      <c r="L273" s="166" t="s">
        <v>199</v>
      </c>
      <c r="M273" s="166" t="s">
        <v>1254</v>
      </c>
      <c r="N273" s="184" t="s">
        <v>1255</v>
      </c>
      <c r="O273" s="184" t="s">
        <v>1256</v>
      </c>
      <c r="P273" s="166" t="s">
        <v>805</v>
      </c>
      <c r="Q273" s="166" t="s">
        <v>1204</v>
      </c>
      <c r="R273" s="166" t="s">
        <v>99</v>
      </c>
      <c r="S273" s="170">
        <v>45381</v>
      </c>
      <c r="T273" s="170">
        <v>45397</v>
      </c>
      <c r="U273" s="25" t="s">
        <v>512</v>
      </c>
      <c r="V273" s="166"/>
      <c r="W273" s="166"/>
      <c r="X273" s="171">
        <v>0.2</v>
      </c>
      <c r="Y273" s="166" t="s">
        <v>1205</v>
      </c>
      <c r="Z273" s="166" t="s">
        <v>354</v>
      </c>
      <c r="AA273" s="58" t="s">
        <v>199</v>
      </c>
      <c r="AB273" s="58" t="s">
        <v>199</v>
      </c>
      <c r="AC273" s="58" t="s">
        <v>199</v>
      </c>
      <c r="AD273" s="166" t="s">
        <v>487</v>
      </c>
      <c r="AE273" s="166" t="s">
        <v>199</v>
      </c>
      <c r="AF273" s="166" t="s">
        <v>199</v>
      </c>
      <c r="AG273" s="166" t="s">
        <v>199</v>
      </c>
      <c r="AH273" s="166" t="s">
        <v>199</v>
      </c>
      <c r="AI273" s="166" t="s">
        <v>199</v>
      </c>
      <c r="AJ273" s="166" t="s">
        <v>199</v>
      </c>
      <c r="AK273" s="166" t="s">
        <v>199</v>
      </c>
      <c r="AL273" s="166" t="s">
        <v>199</v>
      </c>
    </row>
    <row r="274" spans="2:38" s="173" customFormat="1" ht="171" hidden="1" x14ac:dyDescent="0.2">
      <c r="B274" s="166" t="s">
        <v>453</v>
      </c>
      <c r="C274" s="167" t="s">
        <v>850</v>
      </c>
      <c r="D274" s="166" t="s">
        <v>1178</v>
      </c>
      <c r="E274" s="67" t="s">
        <v>1129</v>
      </c>
      <c r="F274" s="166" t="s">
        <v>1247</v>
      </c>
      <c r="G274" s="166"/>
      <c r="H274" s="166" t="s">
        <v>1122</v>
      </c>
      <c r="I274" s="166" t="s">
        <v>854</v>
      </c>
      <c r="J274" s="166" t="s">
        <v>199</v>
      </c>
      <c r="K274" s="166" t="s">
        <v>199</v>
      </c>
      <c r="L274" s="166" t="s">
        <v>199</v>
      </c>
      <c r="M274" s="166" t="s">
        <v>1257</v>
      </c>
      <c r="N274" s="166" t="s">
        <v>1258</v>
      </c>
      <c r="O274" s="184" t="s">
        <v>1259</v>
      </c>
      <c r="P274" s="166" t="s">
        <v>805</v>
      </c>
      <c r="Q274" s="166" t="s">
        <v>1204</v>
      </c>
      <c r="R274" s="166" t="s">
        <v>99</v>
      </c>
      <c r="S274" s="170">
        <v>45444</v>
      </c>
      <c r="T274" s="170">
        <v>45458</v>
      </c>
      <c r="U274" s="25" t="s">
        <v>512</v>
      </c>
      <c r="V274" s="166"/>
      <c r="W274" s="166"/>
      <c r="X274" s="171">
        <v>0.2</v>
      </c>
      <c r="Y274" s="166" t="s">
        <v>1205</v>
      </c>
      <c r="Z274" s="166" t="s">
        <v>354</v>
      </c>
      <c r="AA274" s="58" t="s">
        <v>199</v>
      </c>
      <c r="AB274" s="58" t="s">
        <v>199</v>
      </c>
      <c r="AC274" s="58" t="s">
        <v>199</v>
      </c>
      <c r="AD274" s="166" t="s">
        <v>487</v>
      </c>
      <c r="AE274" s="166" t="s">
        <v>199</v>
      </c>
      <c r="AF274" s="166" t="s">
        <v>199</v>
      </c>
      <c r="AG274" s="166" t="s">
        <v>199</v>
      </c>
      <c r="AH274" s="166" t="s">
        <v>199</v>
      </c>
      <c r="AI274" s="166" t="s">
        <v>199</v>
      </c>
      <c r="AJ274" s="166" t="s">
        <v>199</v>
      </c>
      <c r="AK274" s="166" t="s">
        <v>199</v>
      </c>
      <c r="AL274" s="166" t="s">
        <v>199</v>
      </c>
    </row>
    <row r="275" spans="2:38" s="173" customFormat="1" ht="171" hidden="1" x14ac:dyDescent="0.2">
      <c r="B275" s="166" t="s">
        <v>453</v>
      </c>
      <c r="C275" s="167" t="s">
        <v>850</v>
      </c>
      <c r="D275" s="166" t="s">
        <v>1178</v>
      </c>
      <c r="E275" s="67" t="s">
        <v>1129</v>
      </c>
      <c r="F275" s="166" t="s">
        <v>1247</v>
      </c>
      <c r="G275" s="166"/>
      <c r="H275" s="166" t="s">
        <v>1122</v>
      </c>
      <c r="I275" s="166" t="s">
        <v>854</v>
      </c>
      <c r="J275" s="166" t="s">
        <v>199</v>
      </c>
      <c r="K275" s="166" t="s">
        <v>199</v>
      </c>
      <c r="L275" s="166" t="s">
        <v>199</v>
      </c>
      <c r="M275" s="166" t="s">
        <v>1260</v>
      </c>
      <c r="N275" s="166" t="s">
        <v>1261</v>
      </c>
      <c r="O275" s="184" t="s">
        <v>1262</v>
      </c>
      <c r="P275" s="166" t="s">
        <v>805</v>
      </c>
      <c r="Q275" s="166" t="s">
        <v>1204</v>
      </c>
      <c r="R275" s="166" t="s">
        <v>99</v>
      </c>
      <c r="S275" s="170">
        <v>45458</v>
      </c>
      <c r="T275" s="170">
        <v>45488</v>
      </c>
      <c r="U275" s="25" t="s">
        <v>512</v>
      </c>
      <c r="V275" s="166"/>
      <c r="W275" s="166"/>
      <c r="X275" s="171">
        <v>0.2</v>
      </c>
      <c r="Y275" s="166" t="s">
        <v>1205</v>
      </c>
      <c r="Z275" s="166" t="s">
        <v>354</v>
      </c>
      <c r="AA275" s="58" t="s">
        <v>199</v>
      </c>
      <c r="AB275" s="58" t="s">
        <v>199</v>
      </c>
      <c r="AC275" s="58" t="s">
        <v>199</v>
      </c>
      <c r="AD275" s="166" t="s">
        <v>487</v>
      </c>
      <c r="AE275" s="166" t="s">
        <v>199</v>
      </c>
      <c r="AF275" s="166" t="s">
        <v>199</v>
      </c>
      <c r="AG275" s="166" t="s">
        <v>199</v>
      </c>
      <c r="AH275" s="166" t="s">
        <v>199</v>
      </c>
      <c r="AI275" s="166" t="s">
        <v>199</v>
      </c>
      <c r="AJ275" s="166" t="s">
        <v>199</v>
      </c>
      <c r="AK275" s="166" t="s">
        <v>199</v>
      </c>
      <c r="AL275" s="166" t="s">
        <v>199</v>
      </c>
    </row>
    <row r="276" spans="2:38" s="173" customFormat="1" ht="171" hidden="1" x14ac:dyDescent="0.2">
      <c r="B276" s="166" t="s">
        <v>453</v>
      </c>
      <c r="C276" s="167" t="s">
        <v>850</v>
      </c>
      <c r="D276" s="166" t="s">
        <v>1178</v>
      </c>
      <c r="E276" s="67" t="s">
        <v>1129</v>
      </c>
      <c r="F276" s="166" t="s">
        <v>1263</v>
      </c>
      <c r="G276" s="166"/>
      <c r="H276" s="166" t="s">
        <v>1122</v>
      </c>
      <c r="I276" s="166" t="s">
        <v>854</v>
      </c>
      <c r="J276" s="166" t="s">
        <v>199</v>
      </c>
      <c r="K276" s="166" t="s">
        <v>199</v>
      </c>
      <c r="L276" s="166" t="s">
        <v>199</v>
      </c>
      <c r="M276" s="166" t="s">
        <v>1264</v>
      </c>
      <c r="N276" s="166" t="s">
        <v>1265</v>
      </c>
      <c r="O276" s="184" t="s">
        <v>1266</v>
      </c>
      <c r="P276" s="166" t="s">
        <v>805</v>
      </c>
      <c r="Q276" s="166" t="s">
        <v>1204</v>
      </c>
      <c r="R276" s="166" t="s">
        <v>99</v>
      </c>
      <c r="S276" s="170">
        <v>45474</v>
      </c>
      <c r="T276" s="170">
        <v>45488</v>
      </c>
      <c r="U276" s="25" t="s">
        <v>512</v>
      </c>
      <c r="V276" s="166"/>
      <c r="W276" s="166"/>
      <c r="X276" s="171">
        <v>0.05</v>
      </c>
      <c r="Y276" s="166" t="s">
        <v>1205</v>
      </c>
      <c r="Z276" s="166" t="s">
        <v>354</v>
      </c>
      <c r="AA276" s="58" t="s">
        <v>199</v>
      </c>
      <c r="AB276" s="58" t="s">
        <v>199</v>
      </c>
      <c r="AC276" s="58" t="s">
        <v>199</v>
      </c>
      <c r="AD276" s="166" t="s">
        <v>487</v>
      </c>
      <c r="AE276" s="166" t="s">
        <v>199</v>
      </c>
      <c r="AF276" s="166" t="s">
        <v>199</v>
      </c>
      <c r="AG276" s="166" t="s">
        <v>199</v>
      </c>
      <c r="AH276" s="166" t="s">
        <v>199</v>
      </c>
      <c r="AI276" s="166" t="s">
        <v>199</v>
      </c>
      <c r="AJ276" s="166" t="s">
        <v>199</v>
      </c>
      <c r="AK276" s="166" t="s">
        <v>199</v>
      </c>
      <c r="AL276" s="166" t="s">
        <v>199</v>
      </c>
    </row>
    <row r="277" spans="2:38" s="173" customFormat="1" ht="171" hidden="1" x14ac:dyDescent="0.2">
      <c r="B277" s="166" t="s">
        <v>453</v>
      </c>
      <c r="C277" s="167" t="s">
        <v>850</v>
      </c>
      <c r="D277" s="166" t="s">
        <v>1178</v>
      </c>
      <c r="E277" s="67" t="s">
        <v>1129</v>
      </c>
      <c r="F277" s="166" t="s">
        <v>1263</v>
      </c>
      <c r="G277" s="166"/>
      <c r="H277" s="166" t="s">
        <v>1122</v>
      </c>
      <c r="I277" s="166" t="s">
        <v>854</v>
      </c>
      <c r="J277" s="166" t="s">
        <v>199</v>
      </c>
      <c r="K277" s="166" t="s">
        <v>199</v>
      </c>
      <c r="L277" s="166" t="s">
        <v>199</v>
      </c>
      <c r="M277" s="166" t="s">
        <v>1267</v>
      </c>
      <c r="N277" s="166" t="s">
        <v>1268</v>
      </c>
      <c r="O277" s="184" t="s">
        <v>1269</v>
      </c>
      <c r="P277" s="166" t="s">
        <v>805</v>
      </c>
      <c r="Q277" s="166" t="s">
        <v>1204</v>
      </c>
      <c r="R277" s="166" t="s">
        <v>99</v>
      </c>
      <c r="S277" s="170">
        <v>45488</v>
      </c>
      <c r="T277" s="170">
        <v>45503</v>
      </c>
      <c r="U277" s="25" t="s">
        <v>512</v>
      </c>
      <c r="V277" s="166"/>
      <c r="W277" s="166"/>
      <c r="X277" s="171">
        <v>0.1</v>
      </c>
      <c r="Y277" s="166" t="s">
        <v>1205</v>
      </c>
      <c r="Z277" s="166" t="s">
        <v>1222</v>
      </c>
      <c r="AA277" s="166" t="s">
        <v>354</v>
      </c>
      <c r="AB277" s="58" t="s">
        <v>199</v>
      </c>
      <c r="AC277" s="58" t="s">
        <v>199</v>
      </c>
      <c r="AD277" s="166" t="s">
        <v>487</v>
      </c>
      <c r="AE277" s="166" t="s">
        <v>199</v>
      </c>
      <c r="AF277" s="166" t="s">
        <v>199</v>
      </c>
      <c r="AG277" s="166" t="s">
        <v>199</v>
      </c>
      <c r="AH277" s="166" t="s">
        <v>199</v>
      </c>
      <c r="AI277" s="166" t="s">
        <v>199</v>
      </c>
      <c r="AJ277" s="166" t="s">
        <v>199</v>
      </c>
      <c r="AK277" s="166" t="s">
        <v>199</v>
      </c>
      <c r="AL277" s="166" t="s">
        <v>199</v>
      </c>
    </row>
    <row r="278" spans="2:38" s="173" customFormat="1" ht="171" hidden="1" x14ac:dyDescent="0.2">
      <c r="B278" s="166" t="s">
        <v>453</v>
      </c>
      <c r="C278" s="167" t="s">
        <v>850</v>
      </c>
      <c r="D278" s="166" t="s">
        <v>1178</v>
      </c>
      <c r="E278" s="67" t="s">
        <v>1129</v>
      </c>
      <c r="F278" s="166" t="s">
        <v>1263</v>
      </c>
      <c r="G278" s="166"/>
      <c r="H278" s="166" t="s">
        <v>1122</v>
      </c>
      <c r="I278" s="166" t="s">
        <v>854</v>
      </c>
      <c r="J278" s="166" t="s">
        <v>199</v>
      </c>
      <c r="K278" s="166" t="s">
        <v>199</v>
      </c>
      <c r="L278" s="166" t="s">
        <v>199</v>
      </c>
      <c r="M278" s="166" t="s">
        <v>1270</v>
      </c>
      <c r="N278" s="166" t="s">
        <v>1271</v>
      </c>
      <c r="O278" s="184" t="s">
        <v>1272</v>
      </c>
      <c r="P278" s="166" t="s">
        <v>805</v>
      </c>
      <c r="Q278" s="166" t="s">
        <v>1204</v>
      </c>
      <c r="R278" s="166" t="s">
        <v>99</v>
      </c>
      <c r="S278" s="170">
        <v>45505</v>
      </c>
      <c r="T278" s="170">
        <v>45534</v>
      </c>
      <c r="U278" s="25" t="s">
        <v>512</v>
      </c>
      <c r="V278" s="166"/>
      <c r="W278" s="166"/>
      <c r="X278" s="171">
        <v>0.15</v>
      </c>
      <c r="Y278" s="166" t="s">
        <v>1205</v>
      </c>
      <c r="Z278" s="166" t="s">
        <v>354</v>
      </c>
      <c r="AA278" s="58" t="s">
        <v>199</v>
      </c>
      <c r="AB278" s="58" t="s">
        <v>199</v>
      </c>
      <c r="AC278" s="58" t="s">
        <v>199</v>
      </c>
      <c r="AD278" s="166" t="s">
        <v>487</v>
      </c>
      <c r="AE278" s="166" t="s">
        <v>199</v>
      </c>
      <c r="AF278" s="166" t="s">
        <v>199</v>
      </c>
      <c r="AG278" s="166" t="s">
        <v>199</v>
      </c>
      <c r="AH278" s="166" t="s">
        <v>199</v>
      </c>
      <c r="AI278" s="166" t="s">
        <v>199</v>
      </c>
      <c r="AJ278" s="166" t="s">
        <v>199</v>
      </c>
      <c r="AK278" s="166" t="s">
        <v>199</v>
      </c>
      <c r="AL278" s="166" t="s">
        <v>199</v>
      </c>
    </row>
    <row r="279" spans="2:38" s="173" customFormat="1" ht="171" hidden="1" x14ac:dyDescent="0.2">
      <c r="B279" s="166" t="s">
        <v>453</v>
      </c>
      <c r="C279" s="167" t="s">
        <v>850</v>
      </c>
      <c r="D279" s="166" t="s">
        <v>1178</v>
      </c>
      <c r="E279" s="67" t="s">
        <v>1129</v>
      </c>
      <c r="F279" s="166" t="s">
        <v>1263</v>
      </c>
      <c r="G279" s="166"/>
      <c r="H279" s="166" t="s">
        <v>1122</v>
      </c>
      <c r="I279" s="166" t="s">
        <v>854</v>
      </c>
      <c r="J279" s="166" t="s">
        <v>199</v>
      </c>
      <c r="K279" s="166" t="s">
        <v>199</v>
      </c>
      <c r="L279" s="166" t="s">
        <v>199</v>
      </c>
      <c r="M279" s="166" t="s">
        <v>1273</v>
      </c>
      <c r="N279" s="166" t="s">
        <v>1274</v>
      </c>
      <c r="O279" s="184" t="s">
        <v>1275</v>
      </c>
      <c r="P279" s="166" t="s">
        <v>805</v>
      </c>
      <c r="Q279" s="166" t="s">
        <v>1204</v>
      </c>
      <c r="R279" s="166" t="s">
        <v>99</v>
      </c>
      <c r="S279" s="170">
        <v>45536</v>
      </c>
      <c r="T279" s="170">
        <v>45565</v>
      </c>
      <c r="U279" s="25" t="s">
        <v>512</v>
      </c>
      <c r="V279" s="166"/>
      <c r="W279" s="166"/>
      <c r="X279" s="171">
        <v>0.15</v>
      </c>
      <c r="Y279" s="166" t="s">
        <v>1205</v>
      </c>
      <c r="Z279" s="166" t="s">
        <v>354</v>
      </c>
      <c r="AA279" s="58" t="s">
        <v>199</v>
      </c>
      <c r="AB279" s="58" t="s">
        <v>199</v>
      </c>
      <c r="AC279" s="58" t="s">
        <v>199</v>
      </c>
      <c r="AD279" s="166" t="s">
        <v>487</v>
      </c>
      <c r="AE279" s="166" t="s">
        <v>199</v>
      </c>
      <c r="AF279" s="166" t="s">
        <v>199</v>
      </c>
      <c r="AG279" s="166" t="s">
        <v>199</v>
      </c>
      <c r="AH279" s="166" t="s">
        <v>199</v>
      </c>
      <c r="AI279" s="166" t="s">
        <v>199</v>
      </c>
      <c r="AJ279" s="166" t="s">
        <v>199</v>
      </c>
      <c r="AK279" s="166" t="s">
        <v>199</v>
      </c>
      <c r="AL279" s="166" t="s">
        <v>199</v>
      </c>
    </row>
    <row r="280" spans="2:38" s="173" customFormat="1" ht="171" hidden="1" x14ac:dyDescent="0.2">
      <c r="B280" s="166" t="s">
        <v>453</v>
      </c>
      <c r="C280" s="167" t="s">
        <v>850</v>
      </c>
      <c r="D280" s="166" t="s">
        <v>1178</v>
      </c>
      <c r="E280" s="67" t="s">
        <v>1129</v>
      </c>
      <c r="F280" s="166" t="s">
        <v>1263</v>
      </c>
      <c r="G280" s="166"/>
      <c r="H280" s="166" t="s">
        <v>1122</v>
      </c>
      <c r="I280" s="166" t="s">
        <v>854</v>
      </c>
      <c r="J280" s="166" t="s">
        <v>199</v>
      </c>
      <c r="K280" s="166" t="s">
        <v>199</v>
      </c>
      <c r="L280" s="166" t="s">
        <v>199</v>
      </c>
      <c r="M280" s="166" t="s">
        <v>1276</v>
      </c>
      <c r="N280" s="166" t="s">
        <v>1277</v>
      </c>
      <c r="O280" s="184" t="s">
        <v>1278</v>
      </c>
      <c r="P280" s="166" t="s">
        <v>805</v>
      </c>
      <c r="Q280" s="166" t="s">
        <v>1204</v>
      </c>
      <c r="R280" s="166" t="s">
        <v>99</v>
      </c>
      <c r="S280" s="170">
        <v>45536</v>
      </c>
      <c r="T280" s="170">
        <v>45550</v>
      </c>
      <c r="U280" s="25" t="s">
        <v>512</v>
      </c>
      <c r="V280" s="166"/>
      <c r="W280" s="166"/>
      <c r="X280" s="171">
        <v>0.05</v>
      </c>
      <c r="Y280" s="166" t="s">
        <v>1205</v>
      </c>
      <c r="Z280" s="166" t="s">
        <v>354</v>
      </c>
      <c r="AA280" s="58" t="s">
        <v>199</v>
      </c>
      <c r="AB280" s="58" t="s">
        <v>199</v>
      </c>
      <c r="AC280" s="58" t="s">
        <v>199</v>
      </c>
      <c r="AD280" s="166" t="s">
        <v>487</v>
      </c>
      <c r="AE280" s="166" t="s">
        <v>199</v>
      </c>
      <c r="AF280" s="166" t="s">
        <v>199</v>
      </c>
      <c r="AG280" s="166" t="s">
        <v>199</v>
      </c>
      <c r="AH280" s="166" t="s">
        <v>199</v>
      </c>
      <c r="AI280" s="166" t="s">
        <v>199</v>
      </c>
      <c r="AJ280" s="166" t="s">
        <v>199</v>
      </c>
      <c r="AK280" s="166" t="s">
        <v>199</v>
      </c>
      <c r="AL280" s="166" t="s">
        <v>199</v>
      </c>
    </row>
    <row r="281" spans="2:38" s="173" customFormat="1" ht="171" hidden="1" x14ac:dyDescent="0.2">
      <c r="B281" s="166" t="s">
        <v>453</v>
      </c>
      <c r="C281" s="167" t="s">
        <v>850</v>
      </c>
      <c r="D281" s="166" t="s">
        <v>1178</v>
      </c>
      <c r="E281" s="67" t="s">
        <v>1129</v>
      </c>
      <c r="F281" s="166" t="s">
        <v>1263</v>
      </c>
      <c r="G281" s="166"/>
      <c r="H281" s="166" t="s">
        <v>1122</v>
      </c>
      <c r="I281" s="166" t="s">
        <v>854</v>
      </c>
      <c r="J281" s="166" t="s">
        <v>199</v>
      </c>
      <c r="K281" s="166" t="s">
        <v>199</v>
      </c>
      <c r="L281" s="166" t="s">
        <v>199</v>
      </c>
      <c r="M281" s="166" t="s">
        <v>1279</v>
      </c>
      <c r="N281" s="166" t="s">
        <v>1280</v>
      </c>
      <c r="O281" s="184" t="s">
        <v>1281</v>
      </c>
      <c r="P281" s="166" t="s">
        <v>805</v>
      </c>
      <c r="Q281" s="166" t="s">
        <v>1204</v>
      </c>
      <c r="R281" s="166" t="s">
        <v>99</v>
      </c>
      <c r="S281" s="170">
        <v>45550</v>
      </c>
      <c r="T281" s="170">
        <v>45580</v>
      </c>
      <c r="U281" s="25" t="s">
        <v>512</v>
      </c>
      <c r="V281" s="166"/>
      <c r="W281" s="166"/>
      <c r="X281" s="171">
        <v>0.05</v>
      </c>
      <c r="Y281" s="166" t="s">
        <v>1205</v>
      </c>
      <c r="Z281" s="166" t="s">
        <v>1222</v>
      </c>
      <c r="AA281" s="166" t="s">
        <v>354</v>
      </c>
      <c r="AB281" s="58" t="s">
        <v>199</v>
      </c>
      <c r="AC281" s="58" t="s">
        <v>199</v>
      </c>
      <c r="AD281" s="166" t="s">
        <v>487</v>
      </c>
      <c r="AE281" s="166" t="s">
        <v>199</v>
      </c>
      <c r="AF281" s="166" t="s">
        <v>199</v>
      </c>
      <c r="AG281" s="166" t="s">
        <v>199</v>
      </c>
      <c r="AH281" s="166" t="s">
        <v>199</v>
      </c>
      <c r="AI281" s="166" t="s">
        <v>199</v>
      </c>
      <c r="AJ281" s="166" t="s">
        <v>199</v>
      </c>
      <c r="AK281" s="166" t="s">
        <v>199</v>
      </c>
      <c r="AL281" s="166" t="s">
        <v>199</v>
      </c>
    </row>
    <row r="282" spans="2:38" s="173" customFormat="1" ht="171" hidden="1" x14ac:dyDescent="0.2">
      <c r="B282" s="166" t="s">
        <v>453</v>
      </c>
      <c r="C282" s="167" t="s">
        <v>850</v>
      </c>
      <c r="D282" s="166" t="s">
        <v>1178</v>
      </c>
      <c r="E282" s="67" t="s">
        <v>1129</v>
      </c>
      <c r="F282" s="166" t="s">
        <v>1263</v>
      </c>
      <c r="G282" s="166"/>
      <c r="H282" s="166" t="s">
        <v>1122</v>
      </c>
      <c r="I282" s="166" t="s">
        <v>854</v>
      </c>
      <c r="J282" s="166" t="s">
        <v>199</v>
      </c>
      <c r="K282" s="166" t="s">
        <v>199</v>
      </c>
      <c r="L282" s="166" t="s">
        <v>199</v>
      </c>
      <c r="M282" s="166" t="s">
        <v>1282</v>
      </c>
      <c r="N282" s="166" t="s">
        <v>1283</v>
      </c>
      <c r="O282" s="184" t="s">
        <v>1284</v>
      </c>
      <c r="P282" s="166" t="s">
        <v>805</v>
      </c>
      <c r="Q282" s="166" t="s">
        <v>1204</v>
      </c>
      <c r="R282" s="166" t="s">
        <v>99</v>
      </c>
      <c r="S282" s="170">
        <v>45580</v>
      </c>
      <c r="T282" s="170">
        <v>45595</v>
      </c>
      <c r="U282" s="25" t="s">
        <v>512</v>
      </c>
      <c r="V282" s="166"/>
      <c r="W282" s="166"/>
      <c r="X282" s="171">
        <v>0.1</v>
      </c>
      <c r="Y282" s="166" t="s">
        <v>1205</v>
      </c>
      <c r="Z282" s="166" t="s">
        <v>1222</v>
      </c>
      <c r="AA282" s="166" t="s">
        <v>354</v>
      </c>
      <c r="AB282" s="58" t="s">
        <v>199</v>
      </c>
      <c r="AC282" s="58" t="s">
        <v>199</v>
      </c>
      <c r="AD282" s="166" t="s">
        <v>487</v>
      </c>
      <c r="AE282" s="166" t="s">
        <v>199</v>
      </c>
      <c r="AF282" s="166" t="s">
        <v>199</v>
      </c>
      <c r="AG282" s="166" t="s">
        <v>199</v>
      </c>
      <c r="AH282" s="166" t="s">
        <v>199</v>
      </c>
      <c r="AI282" s="166" t="s">
        <v>199</v>
      </c>
      <c r="AJ282" s="166" t="s">
        <v>199</v>
      </c>
      <c r="AK282" s="166" t="s">
        <v>199</v>
      </c>
      <c r="AL282" s="166" t="s">
        <v>199</v>
      </c>
    </row>
    <row r="283" spans="2:38" s="173" customFormat="1" ht="171" hidden="1" x14ac:dyDescent="0.2">
      <c r="B283" s="166" t="s">
        <v>453</v>
      </c>
      <c r="C283" s="167" t="s">
        <v>850</v>
      </c>
      <c r="D283" s="166" t="s">
        <v>1178</v>
      </c>
      <c r="E283" s="67" t="s">
        <v>1129</v>
      </c>
      <c r="F283" s="166" t="s">
        <v>1263</v>
      </c>
      <c r="G283" s="166"/>
      <c r="H283" s="166" t="s">
        <v>1122</v>
      </c>
      <c r="I283" s="166" t="s">
        <v>854</v>
      </c>
      <c r="J283" s="166" t="s">
        <v>199</v>
      </c>
      <c r="K283" s="166" t="s">
        <v>199</v>
      </c>
      <c r="L283" s="166" t="s">
        <v>199</v>
      </c>
      <c r="M283" s="166" t="s">
        <v>1285</v>
      </c>
      <c r="N283" s="166" t="s">
        <v>1286</v>
      </c>
      <c r="O283" s="184" t="s">
        <v>1287</v>
      </c>
      <c r="P283" s="166" t="s">
        <v>805</v>
      </c>
      <c r="Q283" s="166" t="s">
        <v>1204</v>
      </c>
      <c r="R283" s="166" t="s">
        <v>99</v>
      </c>
      <c r="S283" s="170">
        <v>45566</v>
      </c>
      <c r="T283" s="170">
        <v>45626</v>
      </c>
      <c r="U283" s="25" t="s">
        <v>512</v>
      </c>
      <c r="V283" s="166"/>
      <c r="W283" s="166"/>
      <c r="X283" s="171">
        <v>0.1</v>
      </c>
      <c r="Y283" s="166" t="s">
        <v>1205</v>
      </c>
      <c r="Z283" s="166" t="s">
        <v>1222</v>
      </c>
      <c r="AA283" s="166" t="s">
        <v>354</v>
      </c>
      <c r="AB283" s="58" t="s">
        <v>199</v>
      </c>
      <c r="AC283" s="58" t="s">
        <v>199</v>
      </c>
      <c r="AD283" s="166" t="s">
        <v>487</v>
      </c>
      <c r="AE283" s="166" t="s">
        <v>199</v>
      </c>
      <c r="AF283" s="166" t="s">
        <v>199</v>
      </c>
      <c r="AG283" s="166" t="s">
        <v>199</v>
      </c>
      <c r="AH283" s="166" t="s">
        <v>199</v>
      </c>
      <c r="AI283" s="166" t="s">
        <v>199</v>
      </c>
      <c r="AJ283" s="166" t="s">
        <v>199</v>
      </c>
      <c r="AK283" s="166" t="s">
        <v>199</v>
      </c>
      <c r="AL283" s="166" t="s">
        <v>199</v>
      </c>
    </row>
    <row r="284" spans="2:38" s="173" customFormat="1" ht="171" hidden="1" x14ac:dyDescent="0.2">
      <c r="B284" s="166" t="s">
        <v>453</v>
      </c>
      <c r="C284" s="167" t="s">
        <v>850</v>
      </c>
      <c r="D284" s="166" t="s">
        <v>1178</v>
      </c>
      <c r="E284" s="67" t="s">
        <v>1129</v>
      </c>
      <c r="F284" s="166" t="s">
        <v>1263</v>
      </c>
      <c r="G284" s="166"/>
      <c r="H284" s="166" t="s">
        <v>1122</v>
      </c>
      <c r="I284" s="166" t="s">
        <v>854</v>
      </c>
      <c r="J284" s="166" t="s">
        <v>199</v>
      </c>
      <c r="K284" s="166" t="s">
        <v>199</v>
      </c>
      <c r="L284" s="166" t="s">
        <v>199</v>
      </c>
      <c r="M284" s="166" t="s">
        <v>1288</v>
      </c>
      <c r="N284" s="166" t="s">
        <v>1289</v>
      </c>
      <c r="O284" s="166" t="s">
        <v>1290</v>
      </c>
      <c r="P284" s="166" t="s">
        <v>805</v>
      </c>
      <c r="Q284" s="166" t="s">
        <v>1204</v>
      </c>
      <c r="R284" s="166" t="s">
        <v>99</v>
      </c>
      <c r="S284" s="170">
        <v>45597</v>
      </c>
      <c r="T284" s="170">
        <v>45641</v>
      </c>
      <c r="U284" s="25" t="s">
        <v>512</v>
      </c>
      <c r="V284" s="166"/>
      <c r="W284" s="166"/>
      <c r="X284" s="171">
        <v>0.05</v>
      </c>
      <c r="Y284" s="166" t="s">
        <v>1205</v>
      </c>
      <c r="Z284" s="166" t="s">
        <v>354</v>
      </c>
      <c r="AA284" s="58" t="s">
        <v>199</v>
      </c>
      <c r="AB284" s="58" t="s">
        <v>199</v>
      </c>
      <c r="AC284" s="58" t="s">
        <v>199</v>
      </c>
      <c r="AD284" s="166" t="s">
        <v>487</v>
      </c>
      <c r="AE284" s="166" t="s">
        <v>199</v>
      </c>
      <c r="AF284" s="166" t="s">
        <v>199</v>
      </c>
      <c r="AG284" s="166" t="s">
        <v>199</v>
      </c>
      <c r="AH284" s="166" t="s">
        <v>199</v>
      </c>
      <c r="AI284" s="166" t="s">
        <v>199</v>
      </c>
      <c r="AJ284" s="166" t="s">
        <v>199</v>
      </c>
      <c r="AK284" s="166" t="s">
        <v>199</v>
      </c>
      <c r="AL284" s="166" t="s">
        <v>199</v>
      </c>
    </row>
    <row r="285" spans="2:38" s="173" customFormat="1" ht="171" hidden="1" x14ac:dyDescent="0.2">
      <c r="B285" s="166" t="s">
        <v>453</v>
      </c>
      <c r="C285" s="167" t="s">
        <v>850</v>
      </c>
      <c r="D285" s="166" t="s">
        <v>1178</v>
      </c>
      <c r="E285" s="67" t="s">
        <v>1129</v>
      </c>
      <c r="F285" s="166" t="s">
        <v>1263</v>
      </c>
      <c r="G285" s="166"/>
      <c r="H285" s="166" t="s">
        <v>1122</v>
      </c>
      <c r="I285" s="166" t="s">
        <v>854</v>
      </c>
      <c r="J285" s="166" t="s">
        <v>199</v>
      </c>
      <c r="K285" s="166" t="s">
        <v>199</v>
      </c>
      <c r="L285" s="166" t="s">
        <v>199</v>
      </c>
      <c r="M285" s="166" t="s">
        <v>1291</v>
      </c>
      <c r="N285" s="166" t="s">
        <v>1292</v>
      </c>
      <c r="O285" s="166" t="s">
        <v>1293</v>
      </c>
      <c r="P285" s="166" t="s">
        <v>805</v>
      </c>
      <c r="Q285" s="166" t="s">
        <v>1204</v>
      </c>
      <c r="R285" s="166" t="s">
        <v>99</v>
      </c>
      <c r="S285" s="170">
        <v>45597</v>
      </c>
      <c r="T285" s="170">
        <v>45641</v>
      </c>
      <c r="U285" s="25" t="s">
        <v>512</v>
      </c>
      <c r="V285" s="166"/>
      <c r="W285" s="166"/>
      <c r="X285" s="171">
        <v>0.05</v>
      </c>
      <c r="Y285" s="166" t="s">
        <v>1205</v>
      </c>
      <c r="Z285" s="166" t="s">
        <v>1222</v>
      </c>
      <c r="AA285" s="166" t="s">
        <v>354</v>
      </c>
      <c r="AB285" s="58" t="s">
        <v>199</v>
      </c>
      <c r="AC285" s="58" t="s">
        <v>199</v>
      </c>
      <c r="AD285" s="166" t="s">
        <v>487</v>
      </c>
      <c r="AE285" s="166" t="s">
        <v>199</v>
      </c>
      <c r="AF285" s="166" t="s">
        <v>199</v>
      </c>
      <c r="AG285" s="166" t="s">
        <v>199</v>
      </c>
      <c r="AH285" s="166" t="s">
        <v>199</v>
      </c>
      <c r="AI285" s="166" t="s">
        <v>199</v>
      </c>
      <c r="AJ285" s="166" t="s">
        <v>199</v>
      </c>
      <c r="AK285" s="166" t="s">
        <v>199</v>
      </c>
      <c r="AL285" s="166" t="s">
        <v>199</v>
      </c>
    </row>
    <row r="286" spans="2:38" s="173" customFormat="1" ht="171" hidden="1" x14ac:dyDescent="0.2">
      <c r="B286" s="166" t="s">
        <v>453</v>
      </c>
      <c r="C286" s="167" t="s">
        <v>850</v>
      </c>
      <c r="D286" s="166" t="s">
        <v>1178</v>
      </c>
      <c r="E286" s="67" t="s">
        <v>1129</v>
      </c>
      <c r="F286" s="166" t="s">
        <v>1263</v>
      </c>
      <c r="G286" s="166"/>
      <c r="H286" s="166" t="s">
        <v>1122</v>
      </c>
      <c r="I286" s="166" t="s">
        <v>854</v>
      </c>
      <c r="J286" s="166" t="s">
        <v>199</v>
      </c>
      <c r="K286" s="166" t="s">
        <v>199</v>
      </c>
      <c r="L286" s="166" t="s">
        <v>199</v>
      </c>
      <c r="M286" s="166" t="s">
        <v>1294</v>
      </c>
      <c r="N286" s="166" t="s">
        <v>1295</v>
      </c>
      <c r="O286" s="166" t="s">
        <v>1296</v>
      </c>
      <c r="P286" s="166" t="s">
        <v>805</v>
      </c>
      <c r="Q286" s="166" t="s">
        <v>1297</v>
      </c>
      <c r="R286" s="166" t="s">
        <v>99</v>
      </c>
      <c r="S286" s="170">
        <v>45597</v>
      </c>
      <c r="T286" s="170">
        <v>45641</v>
      </c>
      <c r="U286" s="25" t="s">
        <v>512</v>
      </c>
      <c r="V286" s="166"/>
      <c r="W286" s="166"/>
      <c r="X286" s="171">
        <v>0.1</v>
      </c>
      <c r="Y286" s="166" t="s">
        <v>1205</v>
      </c>
      <c r="Z286" s="166" t="s">
        <v>1215</v>
      </c>
      <c r="AA286" s="166" t="s">
        <v>1222</v>
      </c>
      <c r="AB286" s="166" t="s">
        <v>354</v>
      </c>
      <c r="AC286" s="58" t="s">
        <v>199</v>
      </c>
      <c r="AD286" s="166" t="s">
        <v>487</v>
      </c>
      <c r="AE286" s="166" t="s">
        <v>199</v>
      </c>
      <c r="AF286" s="166" t="s">
        <v>199</v>
      </c>
      <c r="AG286" s="166" t="s">
        <v>199</v>
      </c>
      <c r="AH286" s="166" t="s">
        <v>199</v>
      </c>
      <c r="AI286" s="166" t="s">
        <v>199</v>
      </c>
      <c r="AJ286" s="166" t="s">
        <v>199</v>
      </c>
      <c r="AK286" s="166" t="s">
        <v>199</v>
      </c>
      <c r="AL286" s="166" t="s">
        <v>199</v>
      </c>
    </row>
    <row r="287" spans="2:38" s="173" customFormat="1" ht="171" hidden="1" x14ac:dyDescent="0.2">
      <c r="B287" s="166" t="s">
        <v>453</v>
      </c>
      <c r="C287" s="167" t="s">
        <v>850</v>
      </c>
      <c r="D287" s="166" t="s">
        <v>1178</v>
      </c>
      <c r="E287" s="67" t="s">
        <v>1129</v>
      </c>
      <c r="F287" s="166" t="s">
        <v>1263</v>
      </c>
      <c r="G287" s="166"/>
      <c r="H287" s="166" t="s">
        <v>1122</v>
      </c>
      <c r="I287" s="166" t="s">
        <v>854</v>
      </c>
      <c r="J287" s="166" t="s">
        <v>199</v>
      </c>
      <c r="K287" s="166" t="s">
        <v>199</v>
      </c>
      <c r="L287" s="166" t="s">
        <v>199</v>
      </c>
      <c r="M287" s="166" t="s">
        <v>1298</v>
      </c>
      <c r="N287" s="166" t="s">
        <v>1299</v>
      </c>
      <c r="O287" s="166" t="s">
        <v>1300</v>
      </c>
      <c r="P287" s="166" t="s">
        <v>805</v>
      </c>
      <c r="Q287" s="166" t="s">
        <v>1204</v>
      </c>
      <c r="R287" s="166" t="s">
        <v>99</v>
      </c>
      <c r="S287" s="170">
        <v>45597</v>
      </c>
      <c r="T287" s="170">
        <v>45641</v>
      </c>
      <c r="U287" s="25" t="s">
        <v>512</v>
      </c>
      <c r="V287" s="166"/>
      <c r="W287" s="166"/>
      <c r="X287" s="171">
        <v>0.05</v>
      </c>
      <c r="Y287" s="166" t="s">
        <v>1205</v>
      </c>
      <c r="Z287" s="166" t="s">
        <v>1215</v>
      </c>
      <c r="AA287" s="166" t="s">
        <v>1222</v>
      </c>
      <c r="AB287" s="166" t="s">
        <v>354</v>
      </c>
      <c r="AC287" s="58" t="s">
        <v>199</v>
      </c>
      <c r="AD287" s="166" t="s">
        <v>487</v>
      </c>
      <c r="AE287" s="166" t="s">
        <v>199</v>
      </c>
      <c r="AF287" s="166" t="s">
        <v>199</v>
      </c>
      <c r="AG287" s="166" t="s">
        <v>199</v>
      </c>
      <c r="AH287" s="166" t="s">
        <v>199</v>
      </c>
      <c r="AI287" s="166" t="s">
        <v>199</v>
      </c>
      <c r="AJ287" s="166" t="s">
        <v>199</v>
      </c>
      <c r="AK287" s="166" t="s">
        <v>199</v>
      </c>
      <c r="AL287" s="166" t="s">
        <v>199</v>
      </c>
    </row>
    <row r="288" spans="2:38" s="173" customFormat="1" ht="171" hidden="1" x14ac:dyDescent="0.2">
      <c r="B288" s="166" t="s">
        <v>453</v>
      </c>
      <c r="C288" s="167" t="s">
        <v>850</v>
      </c>
      <c r="D288" s="166" t="s">
        <v>1178</v>
      </c>
      <c r="E288" s="67" t="s">
        <v>1129</v>
      </c>
      <c r="F288" s="166" t="s">
        <v>1301</v>
      </c>
      <c r="G288" s="166"/>
      <c r="H288" s="166" t="s">
        <v>1122</v>
      </c>
      <c r="I288" s="166" t="s">
        <v>199</v>
      </c>
      <c r="J288" s="166" t="s">
        <v>199</v>
      </c>
      <c r="K288" s="166" t="s">
        <v>199</v>
      </c>
      <c r="L288" s="166" t="s">
        <v>199</v>
      </c>
      <c r="M288" s="166" t="s">
        <v>1302</v>
      </c>
      <c r="N288" s="166" t="s">
        <v>1302</v>
      </c>
      <c r="O288" s="166" t="s">
        <v>1303</v>
      </c>
      <c r="P288" s="166" t="s">
        <v>805</v>
      </c>
      <c r="Q288" s="166" t="s">
        <v>1204</v>
      </c>
      <c r="R288" s="166" t="s">
        <v>99</v>
      </c>
      <c r="S288" s="200">
        <v>45352</v>
      </c>
      <c r="T288" s="200">
        <v>45458</v>
      </c>
      <c r="U288" s="170" t="s">
        <v>512</v>
      </c>
      <c r="V288" s="26"/>
      <c r="W288" s="166"/>
      <c r="X288" s="166"/>
      <c r="Y288" s="166" t="s">
        <v>354</v>
      </c>
      <c r="Z288" s="166" t="s">
        <v>1205</v>
      </c>
      <c r="AA288" s="58" t="s">
        <v>199</v>
      </c>
      <c r="AB288" s="58" t="s">
        <v>199</v>
      </c>
      <c r="AC288" s="58" t="s">
        <v>199</v>
      </c>
      <c r="AD288" s="166" t="s">
        <v>487</v>
      </c>
      <c r="AE288" s="166" t="s">
        <v>199</v>
      </c>
      <c r="AF288" s="166" t="s">
        <v>199</v>
      </c>
      <c r="AG288" s="166" t="s">
        <v>199</v>
      </c>
      <c r="AH288" s="166" t="s">
        <v>199</v>
      </c>
      <c r="AI288" s="166" t="s">
        <v>199</v>
      </c>
      <c r="AJ288" s="166" t="s">
        <v>199</v>
      </c>
      <c r="AK288" s="166" t="s">
        <v>199</v>
      </c>
      <c r="AL288" s="166" t="s">
        <v>654</v>
      </c>
    </row>
    <row r="289" spans="2:38" s="173" customFormat="1" ht="171" hidden="1" x14ac:dyDescent="0.2">
      <c r="B289" s="166" t="s">
        <v>453</v>
      </c>
      <c r="C289" s="167" t="s">
        <v>850</v>
      </c>
      <c r="D289" s="166" t="s">
        <v>1178</v>
      </c>
      <c r="E289" s="67" t="s">
        <v>1129</v>
      </c>
      <c r="F289" s="166" t="s">
        <v>1301</v>
      </c>
      <c r="G289" s="166"/>
      <c r="H289" s="166" t="s">
        <v>1122</v>
      </c>
      <c r="I289" s="166" t="s">
        <v>199</v>
      </c>
      <c r="J289" s="166" t="s">
        <v>199</v>
      </c>
      <c r="K289" s="166" t="s">
        <v>199</v>
      </c>
      <c r="L289" s="166" t="s">
        <v>199</v>
      </c>
      <c r="M289" s="166" t="s">
        <v>1304</v>
      </c>
      <c r="N289" s="166" t="s">
        <v>1305</v>
      </c>
      <c r="O289" s="166" t="s">
        <v>1306</v>
      </c>
      <c r="P289" s="166" t="s">
        <v>805</v>
      </c>
      <c r="Q289" s="166" t="s">
        <v>1204</v>
      </c>
      <c r="R289" s="166" t="s">
        <v>99</v>
      </c>
      <c r="S289" s="170">
        <v>45458</v>
      </c>
      <c r="T289" s="170">
        <v>45488</v>
      </c>
      <c r="U289" s="170" t="s">
        <v>512</v>
      </c>
      <c r="V289" s="26"/>
      <c r="W289" s="166"/>
      <c r="X289" s="166"/>
      <c r="Y289" s="166" t="s">
        <v>354</v>
      </c>
      <c r="Z289" s="166" t="s">
        <v>1205</v>
      </c>
      <c r="AA289" s="166" t="s">
        <v>400</v>
      </c>
      <c r="AB289" s="58" t="s">
        <v>199</v>
      </c>
      <c r="AC289" s="58" t="s">
        <v>199</v>
      </c>
      <c r="AD289" s="166" t="s">
        <v>487</v>
      </c>
      <c r="AE289" s="166" t="s">
        <v>199</v>
      </c>
      <c r="AF289" s="166" t="s">
        <v>199</v>
      </c>
      <c r="AG289" s="166" t="s">
        <v>199</v>
      </c>
      <c r="AH289" s="166" t="s">
        <v>199</v>
      </c>
      <c r="AI289" s="166" t="s">
        <v>199</v>
      </c>
      <c r="AJ289" s="166" t="s">
        <v>402</v>
      </c>
      <c r="AK289" s="166" t="s">
        <v>403</v>
      </c>
      <c r="AL289" s="166" t="s">
        <v>654</v>
      </c>
    </row>
    <row r="290" spans="2:38" s="173" customFormat="1" ht="171" hidden="1" x14ac:dyDescent="0.2">
      <c r="B290" s="166" t="s">
        <v>453</v>
      </c>
      <c r="C290" s="167" t="s">
        <v>850</v>
      </c>
      <c r="D290" s="166" t="s">
        <v>1178</v>
      </c>
      <c r="E290" s="67" t="s">
        <v>1129</v>
      </c>
      <c r="F290" s="166" t="s">
        <v>1301</v>
      </c>
      <c r="G290" s="166"/>
      <c r="H290" s="166" t="s">
        <v>1122</v>
      </c>
      <c r="I290" s="166" t="s">
        <v>199</v>
      </c>
      <c r="J290" s="166" t="s">
        <v>199</v>
      </c>
      <c r="K290" s="166" t="s">
        <v>199</v>
      </c>
      <c r="L290" s="166" t="s">
        <v>199</v>
      </c>
      <c r="M290" s="166" t="s">
        <v>1307</v>
      </c>
      <c r="N290" s="166" t="s">
        <v>1308</v>
      </c>
      <c r="O290" s="166" t="s">
        <v>1309</v>
      </c>
      <c r="P290" s="166" t="s">
        <v>805</v>
      </c>
      <c r="Q290" s="166" t="s">
        <v>1204</v>
      </c>
      <c r="R290" s="166" t="s">
        <v>99</v>
      </c>
      <c r="S290" s="182">
        <v>45352</v>
      </c>
      <c r="T290" s="182">
        <v>45046</v>
      </c>
      <c r="U290" s="170" t="s">
        <v>512</v>
      </c>
      <c r="V290" s="26"/>
      <c r="W290" s="166"/>
      <c r="X290" s="166"/>
      <c r="Y290" s="166" t="s">
        <v>354</v>
      </c>
      <c r="Z290" s="166" t="s">
        <v>1205</v>
      </c>
      <c r="AA290" s="166" t="s">
        <v>374</v>
      </c>
      <c r="AB290" s="58" t="s">
        <v>199</v>
      </c>
      <c r="AC290" s="58" t="s">
        <v>199</v>
      </c>
      <c r="AD290" s="166" t="s">
        <v>487</v>
      </c>
      <c r="AE290" s="166" t="s">
        <v>199</v>
      </c>
      <c r="AF290" s="166" t="s">
        <v>199</v>
      </c>
      <c r="AG290" s="166" t="s">
        <v>199</v>
      </c>
      <c r="AH290" s="166" t="s">
        <v>199</v>
      </c>
      <c r="AI290" s="166" t="s">
        <v>199</v>
      </c>
      <c r="AJ290" s="166" t="s">
        <v>199</v>
      </c>
      <c r="AK290" s="166" t="s">
        <v>199</v>
      </c>
      <c r="AL290" s="166" t="s">
        <v>654</v>
      </c>
    </row>
    <row r="291" spans="2:38" s="173" customFormat="1" ht="171" hidden="1" x14ac:dyDescent="0.2">
      <c r="B291" s="166" t="s">
        <v>453</v>
      </c>
      <c r="C291" s="167" t="s">
        <v>850</v>
      </c>
      <c r="D291" s="166" t="s">
        <v>1178</v>
      </c>
      <c r="E291" s="67" t="s">
        <v>1129</v>
      </c>
      <c r="F291" s="166" t="s">
        <v>1310</v>
      </c>
      <c r="G291" s="166"/>
      <c r="H291" s="166" t="s">
        <v>1122</v>
      </c>
      <c r="I291" s="166" t="s">
        <v>854</v>
      </c>
      <c r="J291" s="166" t="s">
        <v>199</v>
      </c>
      <c r="K291" s="166" t="s">
        <v>199</v>
      </c>
      <c r="L291" s="166" t="s">
        <v>199</v>
      </c>
      <c r="M291" s="166" t="s">
        <v>1311</v>
      </c>
      <c r="N291" s="166" t="s">
        <v>1312</v>
      </c>
      <c r="O291" s="169" t="s">
        <v>1313</v>
      </c>
      <c r="P291" s="166" t="s">
        <v>1239</v>
      </c>
      <c r="Q291" s="166" t="s">
        <v>1314</v>
      </c>
      <c r="R291" s="166" t="s">
        <v>99</v>
      </c>
      <c r="S291" s="170">
        <v>45306</v>
      </c>
      <c r="T291" s="170">
        <v>45534</v>
      </c>
      <c r="U291" s="170" t="s">
        <v>512</v>
      </c>
      <c r="V291" s="28"/>
      <c r="W291" s="166"/>
      <c r="X291" s="28">
        <v>0.5</v>
      </c>
      <c r="Y291" s="166" t="s">
        <v>355</v>
      </c>
      <c r="Z291" s="166" t="s">
        <v>199</v>
      </c>
      <c r="AA291" s="166" t="s">
        <v>199</v>
      </c>
      <c r="AB291" s="166" t="s">
        <v>199</v>
      </c>
      <c r="AC291" s="166" t="s">
        <v>199</v>
      </c>
      <c r="AD291" s="166" t="s">
        <v>417</v>
      </c>
      <c r="AE291" s="166" t="s">
        <v>199</v>
      </c>
      <c r="AF291" s="166" t="s">
        <v>199</v>
      </c>
      <c r="AG291" s="166" t="s">
        <v>199</v>
      </c>
      <c r="AH291" s="166" t="s">
        <v>199</v>
      </c>
      <c r="AI291" s="166" t="s">
        <v>199</v>
      </c>
      <c r="AJ291" s="166" t="s">
        <v>199</v>
      </c>
      <c r="AK291" s="166" t="s">
        <v>199</v>
      </c>
      <c r="AL291" s="166" t="s">
        <v>497</v>
      </c>
    </row>
    <row r="292" spans="2:38" s="173" customFormat="1" ht="171" hidden="1" x14ac:dyDescent="0.2">
      <c r="B292" s="166" t="s">
        <v>453</v>
      </c>
      <c r="C292" s="167" t="s">
        <v>850</v>
      </c>
      <c r="D292" s="166" t="s">
        <v>1178</v>
      </c>
      <c r="E292" s="67" t="s">
        <v>1129</v>
      </c>
      <c r="F292" s="166" t="s">
        <v>1310</v>
      </c>
      <c r="G292" s="166"/>
      <c r="H292" s="166" t="s">
        <v>1122</v>
      </c>
      <c r="I292" s="166" t="s">
        <v>854</v>
      </c>
      <c r="J292" s="166" t="s">
        <v>199</v>
      </c>
      <c r="K292" s="166" t="s">
        <v>199</v>
      </c>
      <c r="L292" s="166" t="s">
        <v>199</v>
      </c>
      <c r="M292" s="166" t="s">
        <v>1315</v>
      </c>
      <c r="N292" s="166" t="s">
        <v>1316</v>
      </c>
      <c r="O292" s="169" t="s">
        <v>1317</v>
      </c>
      <c r="P292" s="166" t="s">
        <v>1239</v>
      </c>
      <c r="Q292" s="166"/>
      <c r="R292" s="166" t="s">
        <v>1519</v>
      </c>
      <c r="S292" s="170">
        <v>45306</v>
      </c>
      <c r="T292" s="170">
        <v>45534</v>
      </c>
      <c r="U292" s="170" t="s">
        <v>512</v>
      </c>
      <c r="V292" s="28"/>
      <c r="W292" s="166"/>
      <c r="X292" s="28">
        <v>0.5</v>
      </c>
      <c r="Y292" s="166" t="s">
        <v>355</v>
      </c>
      <c r="Z292" s="166" t="s">
        <v>199</v>
      </c>
      <c r="AA292" s="166" t="s">
        <v>199</v>
      </c>
      <c r="AB292" s="166" t="s">
        <v>199</v>
      </c>
      <c r="AC292" s="166" t="s">
        <v>199</v>
      </c>
      <c r="AD292" s="166" t="s">
        <v>417</v>
      </c>
      <c r="AE292" s="166" t="s">
        <v>199</v>
      </c>
      <c r="AF292" s="166" t="s">
        <v>199</v>
      </c>
      <c r="AG292" s="166" t="s">
        <v>199</v>
      </c>
      <c r="AH292" s="166" t="s">
        <v>199</v>
      </c>
      <c r="AI292" s="166" t="s">
        <v>199</v>
      </c>
      <c r="AJ292" s="166" t="s">
        <v>199</v>
      </c>
      <c r="AK292" s="166" t="s">
        <v>199</v>
      </c>
      <c r="AL292" s="166" t="s">
        <v>497</v>
      </c>
    </row>
    <row r="293" spans="2:38" s="173" customFormat="1" ht="171" hidden="1" x14ac:dyDescent="0.2">
      <c r="B293" s="166" t="s">
        <v>453</v>
      </c>
      <c r="C293" s="167" t="s">
        <v>850</v>
      </c>
      <c r="D293" s="166" t="s">
        <v>1178</v>
      </c>
      <c r="E293" s="67" t="s">
        <v>1129</v>
      </c>
      <c r="F293" s="166" t="s">
        <v>1318</v>
      </c>
      <c r="G293" s="166"/>
      <c r="H293" s="166" t="s">
        <v>1122</v>
      </c>
      <c r="I293" s="166" t="s">
        <v>854</v>
      </c>
      <c r="J293" s="166" t="s">
        <v>199</v>
      </c>
      <c r="K293" s="166" t="s">
        <v>199</v>
      </c>
      <c r="L293" s="166" t="s">
        <v>199</v>
      </c>
      <c r="M293" s="166" t="s">
        <v>1319</v>
      </c>
      <c r="N293" s="166" t="s">
        <v>1320</v>
      </c>
      <c r="O293" s="169" t="s">
        <v>1321</v>
      </c>
      <c r="P293" s="166" t="s">
        <v>1239</v>
      </c>
      <c r="Q293" s="166" t="s">
        <v>1322</v>
      </c>
      <c r="R293" s="166" t="s">
        <v>1519</v>
      </c>
      <c r="S293" s="170">
        <v>45306</v>
      </c>
      <c r="T293" s="170">
        <v>45381</v>
      </c>
      <c r="U293" s="170" t="s">
        <v>512</v>
      </c>
      <c r="V293" s="28"/>
      <c r="W293" s="166"/>
      <c r="X293" s="28">
        <v>1</v>
      </c>
      <c r="Y293" s="166" t="s">
        <v>207</v>
      </c>
      <c r="Z293" s="166" t="s">
        <v>199</v>
      </c>
      <c r="AA293" s="166" t="s">
        <v>199</v>
      </c>
      <c r="AB293" s="166" t="s">
        <v>199</v>
      </c>
      <c r="AC293" s="166" t="s">
        <v>199</v>
      </c>
      <c r="AD293" s="166" t="s">
        <v>417</v>
      </c>
      <c r="AE293" s="166" t="s">
        <v>199</v>
      </c>
      <c r="AF293" s="166" t="s">
        <v>199</v>
      </c>
      <c r="AG293" s="166" t="s">
        <v>199</v>
      </c>
      <c r="AH293" s="166" t="s">
        <v>199</v>
      </c>
      <c r="AI293" s="166" t="s">
        <v>199</v>
      </c>
      <c r="AJ293" s="166" t="s">
        <v>199</v>
      </c>
      <c r="AK293" s="166" t="s">
        <v>199</v>
      </c>
      <c r="AL293" s="166" t="s">
        <v>497</v>
      </c>
    </row>
    <row r="294" spans="2:38" s="173" customFormat="1" ht="185.25" hidden="1" customHeight="1" x14ac:dyDescent="0.2">
      <c r="B294" s="166" t="s">
        <v>453</v>
      </c>
      <c r="C294" s="167" t="s">
        <v>850</v>
      </c>
      <c r="D294" s="166" t="s">
        <v>1235</v>
      </c>
      <c r="E294" s="166" t="s">
        <v>1236</v>
      </c>
      <c r="F294" s="166" t="s">
        <v>1200</v>
      </c>
      <c r="G294" s="166"/>
      <c r="H294" s="166" t="s">
        <v>1122</v>
      </c>
      <c r="I294" s="166" t="s">
        <v>855</v>
      </c>
      <c r="J294" s="166" t="s">
        <v>199</v>
      </c>
      <c r="K294" s="166" t="s">
        <v>199</v>
      </c>
      <c r="L294" s="166" t="s">
        <v>199</v>
      </c>
      <c r="M294" s="166" t="s">
        <v>1237</v>
      </c>
      <c r="N294" s="166" t="s">
        <v>1237</v>
      </c>
      <c r="O294" s="166" t="s">
        <v>1238</v>
      </c>
      <c r="P294" s="166" t="s">
        <v>1239</v>
      </c>
      <c r="Q294" s="166"/>
      <c r="R294" s="166" t="s">
        <v>99</v>
      </c>
      <c r="S294" s="170">
        <v>45306</v>
      </c>
      <c r="T294" s="170">
        <v>45380</v>
      </c>
      <c r="U294" s="170" t="s">
        <v>512</v>
      </c>
      <c r="V294" s="182"/>
      <c r="W294" s="182"/>
      <c r="X294" s="201">
        <v>0.5</v>
      </c>
      <c r="Y294" s="166" t="s">
        <v>355</v>
      </c>
      <c r="Z294" s="166" t="s">
        <v>207</v>
      </c>
      <c r="AA294" s="58" t="s">
        <v>199</v>
      </c>
      <c r="AB294" s="58" t="s">
        <v>199</v>
      </c>
      <c r="AC294" s="58" t="s">
        <v>199</v>
      </c>
      <c r="AD294" s="166" t="s">
        <v>417</v>
      </c>
      <c r="AE294" s="166" t="s">
        <v>199</v>
      </c>
      <c r="AF294" s="166" t="s">
        <v>199</v>
      </c>
      <c r="AG294" s="166" t="s">
        <v>199</v>
      </c>
      <c r="AH294" s="166" t="s">
        <v>199</v>
      </c>
      <c r="AI294" s="166" t="s">
        <v>199</v>
      </c>
      <c r="AJ294" s="166" t="s">
        <v>199</v>
      </c>
      <c r="AK294" s="166" t="s">
        <v>199</v>
      </c>
      <c r="AL294" s="166" t="s">
        <v>497</v>
      </c>
    </row>
    <row r="295" spans="2:38" s="173" customFormat="1" ht="171" hidden="1" x14ac:dyDescent="0.2">
      <c r="B295" s="166" t="s">
        <v>453</v>
      </c>
      <c r="C295" s="167" t="s">
        <v>850</v>
      </c>
      <c r="D295" s="166" t="s">
        <v>1235</v>
      </c>
      <c r="E295" s="166" t="s">
        <v>1236</v>
      </c>
      <c r="F295" s="166" t="s">
        <v>1200</v>
      </c>
      <c r="G295" s="166"/>
      <c r="H295" s="166" t="s">
        <v>1122</v>
      </c>
      <c r="I295" s="166" t="s">
        <v>855</v>
      </c>
      <c r="J295" s="166" t="s">
        <v>199</v>
      </c>
      <c r="K295" s="166" t="s">
        <v>199</v>
      </c>
      <c r="L295" s="166" t="s">
        <v>199</v>
      </c>
      <c r="M295" s="166" t="s">
        <v>1240</v>
      </c>
      <c r="N295" s="166" t="s">
        <v>1241</v>
      </c>
      <c r="O295" s="166" t="s">
        <v>1242</v>
      </c>
      <c r="P295" s="166" t="s">
        <v>1239</v>
      </c>
      <c r="Q295" s="166"/>
      <c r="R295" s="166" t="s">
        <v>1519</v>
      </c>
      <c r="S295" s="170">
        <v>45306</v>
      </c>
      <c r="T295" s="170">
        <v>45641</v>
      </c>
      <c r="U295" s="170" t="s">
        <v>512</v>
      </c>
      <c r="V295" s="182"/>
      <c r="W295" s="182"/>
      <c r="X295" s="201">
        <v>0.5</v>
      </c>
      <c r="Y295" s="166" t="s">
        <v>355</v>
      </c>
      <c r="Z295" s="166" t="s">
        <v>207</v>
      </c>
      <c r="AA295" s="58" t="s">
        <v>199</v>
      </c>
      <c r="AB295" s="58" t="s">
        <v>199</v>
      </c>
      <c r="AC295" s="58" t="s">
        <v>199</v>
      </c>
      <c r="AD295" s="166" t="s">
        <v>417</v>
      </c>
      <c r="AE295" s="166" t="s">
        <v>199</v>
      </c>
      <c r="AF295" s="166" t="s">
        <v>199</v>
      </c>
      <c r="AG295" s="166" t="s">
        <v>199</v>
      </c>
      <c r="AH295" s="166" t="s">
        <v>199</v>
      </c>
      <c r="AI295" s="166" t="s">
        <v>199</v>
      </c>
      <c r="AJ295" s="166" t="s">
        <v>199</v>
      </c>
      <c r="AK295" s="166" t="s">
        <v>199</v>
      </c>
      <c r="AL295" s="166" t="s">
        <v>497</v>
      </c>
    </row>
    <row r="296" spans="2:38" s="173" customFormat="1" ht="171" hidden="1" x14ac:dyDescent="0.2">
      <c r="B296" s="166" t="s">
        <v>453</v>
      </c>
      <c r="C296" s="167" t="s">
        <v>850</v>
      </c>
      <c r="D296" s="166" t="s">
        <v>1235</v>
      </c>
      <c r="E296" s="166" t="s">
        <v>1236</v>
      </c>
      <c r="F296" s="166" t="s">
        <v>1200</v>
      </c>
      <c r="G296" s="166"/>
      <c r="H296" s="166" t="s">
        <v>1122</v>
      </c>
      <c r="I296" s="166" t="s">
        <v>854</v>
      </c>
      <c r="J296" s="166" t="s">
        <v>199</v>
      </c>
      <c r="K296" s="166" t="s">
        <v>199</v>
      </c>
      <c r="L296" s="166" t="s">
        <v>199</v>
      </c>
      <c r="M296" s="166" t="s">
        <v>1243</v>
      </c>
      <c r="N296" s="166" t="s">
        <v>1244</v>
      </c>
      <c r="O296" s="166" t="s">
        <v>1245</v>
      </c>
      <c r="P296" s="166" t="s">
        <v>501</v>
      </c>
      <c r="Q296" s="166" t="s">
        <v>1246</v>
      </c>
      <c r="R296" s="166" t="s">
        <v>99</v>
      </c>
      <c r="S296" s="182">
        <v>45444</v>
      </c>
      <c r="T296" s="182">
        <v>45646</v>
      </c>
      <c r="U296" s="170" t="s">
        <v>512</v>
      </c>
      <c r="V296" s="26"/>
      <c r="W296" s="166"/>
      <c r="X296" s="166"/>
      <c r="Y296" s="166" t="s">
        <v>423</v>
      </c>
      <c r="Z296" s="166" t="s">
        <v>199</v>
      </c>
      <c r="AA296" s="166" t="s">
        <v>199</v>
      </c>
      <c r="AB296" s="166" t="s">
        <v>199</v>
      </c>
      <c r="AC296" s="166" t="s">
        <v>199</v>
      </c>
      <c r="AD296" s="166" t="s">
        <v>209</v>
      </c>
      <c r="AE296" s="166" t="s">
        <v>248</v>
      </c>
      <c r="AF296" s="166" t="s">
        <v>199</v>
      </c>
      <c r="AG296" s="166" t="s">
        <v>199</v>
      </c>
      <c r="AH296" s="166" t="s">
        <v>199</v>
      </c>
      <c r="AI296" s="166" t="s">
        <v>199</v>
      </c>
      <c r="AJ296" s="166" t="s">
        <v>199</v>
      </c>
      <c r="AK296" s="166" t="s">
        <v>199</v>
      </c>
      <c r="AL296" s="166" t="s">
        <v>654</v>
      </c>
    </row>
    <row r="297" spans="2:38" s="173" customFormat="1" ht="171" hidden="1" x14ac:dyDescent="0.2">
      <c r="B297" s="166" t="s">
        <v>453</v>
      </c>
      <c r="C297" s="167" t="s">
        <v>850</v>
      </c>
      <c r="D297" s="166" t="s">
        <v>1235</v>
      </c>
      <c r="E297" s="166" t="s">
        <v>1236</v>
      </c>
      <c r="F297" s="166" t="s">
        <v>1323</v>
      </c>
      <c r="G297" s="166"/>
      <c r="H297" s="166" t="s">
        <v>1122</v>
      </c>
      <c r="I297" s="166" t="s">
        <v>855</v>
      </c>
      <c r="J297" s="166" t="s">
        <v>199</v>
      </c>
      <c r="K297" s="166" t="s">
        <v>199</v>
      </c>
      <c r="L297" s="166" t="s">
        <v>199</v>
      </c>
      <c r="M297" s="166" t="s">
        <v>1324</v>
      </c>
      <c r="N297" s="166" t="s">
        <v>1325</v>
      </c>
      <c r="O297" s="166" t="s">
        <v>1326</v>
      </c>
      <c r="P297" s="166" t="s">
        <v>1239</v>
      </c>
      <c r="Q297" s="166"/>
      <c r="R297" s="166" t="s">
        <v>99</v>
      </c>
      <c r="S297" s="170">
        <v>45306</v>
      </c>
      <c r="T297" s="170">
        <v>45380</v>
      </c>
      <c r="U297" s="170" t="s">
        <v>512</v>
      </c>
      <c r="V297" s="182"/>
      <c r="W297" s="182"/>
      <c r="X297" s="201">
        <v>0.3</v>
      </c>
      <c r="Y297" s="166" t="s">
        <v>207</v>
      </c>
      <c r="Z297" s="166" t="s">
        <v>355</v>
      </c>
      <c r="AA297" s="166" t="s">
        <v>199</v>
      </c>
      <c r="AB297" s="166" t="s">
        <v>199</v>
      </c>
      <c r="AC297" s="58" t="s">
        <v>199</v>
      </c>
      <c r="AD297" s="166" t="s">
        <v>417</v>
      </c>
      <c r="AE297" s="166" t="s">
        <v>199</v>
      </c>
      <c r="AF297" s="166" t="s">
        <v>199</v>
      </c>
      <c r="AG297" s="166" t="s">
        <v>199</v>
      </c>
      <c r="AH297" s="166" t="s">
        <v>199</v>
      </c>
      <c r="AI297" s="166" t="s">
        <v>199</v>
      </c>
      <c r="AJ297" s="166" t="s">
        <v>199</v>
      </c>
      <c r="AK297" s="166" t="s">
        <v>199</v>
      </c>
      <c r="AL297" s="166" t="s">
        <v>497</v>
      </c>
    </row>
    <row r="298" spans="2:38" s="173" customFormat="1" ht="171" hidden="1" x14ac:dyDescent="0.2">
      <c r="B298" s="166" t="s">
        <v>453</v>
      </c>
      <c r="C298" s="167" t="s">
        <v>850</v>
      </c>
      <c r="D298" s="166" t="s">
        <v>1235</v>
      </c>
      <c r="E298" s="166" t="s">
        <v>1236</v>
      </c>
      <c r="F298" s="166" t="s">
        <v>1323</v>
      </c>
      <c r="G298" s="166"/>
      <c r="H298" s="166" t="s">
        <v>1122</v>
      </c>
      <c r="I298" s="166" t="s">
        <v>855</v>
      </c>
      <c r="J298" s="166" t="s">
        <v>199</v>
      </c>
      <c r="K298" s="166" t="s">
        <v>199</v>
      </c>
      <c r="L298" s="166" t="s">
        <v>199</v>
      </c>
      <c r="M298" s="166" t="s">
        <v>1327</v>
      </c>
      <c r="N298" s="166" t="s">
        <v>1328</v>
      </c>
      <c r="O298" s="166" t="s">
        <v>1329</v>
      </c>
      <c r="P298" s="166" t="s">
        <v>1239</v>
      </c>
      <c r="Q298" s="166"/>
      <c r="R298" s="166" t="s">
        <v>99</v>
      </c>
      <c r="S298" s="170">
        <v>45306</v>
      </c>
      <c r="T298" s="170">
        <v>45656</v>
      </c>
      <c r="U298" s="170" t="s">
        <v>512</v>
      </c>
      <c r="V298" s="182"/>
      <c r="W298" s="182"/>
      <c r="X298" s="201">
        <v>0.7</v>
      </c>
      <c r="Y298" s="166" t="s">
        <v>423</v>
      </c>
      <c r="Z298" s="166" t="s">
        <v>355</v>
      </c>
      <c r="AA298" s="166" t="s">
        <v>199</v>
      </c>
      <c r="AB298" s="166" t="s">
        <v>199</v>
      </c>
      <c r="AC298" s="58" t="s">
        <v>199</v>
      </c>
      <c r="AD298" s="166" t="s">
        <v>417</v>
      </c>
      <c r="AE298" s="166" t="s">
        <v>199</v>
      </c>
      <c r="AF298" s="166" t="s">
        <v>199</v>
      </c>
      <c r="AG298" s="166" t="s">
        <v>199</v>
      </c>
      <c r="AH298" s="166" t="s">
        <v>199</v>
      </c>
      <c r="AI298" s="166" t="s">
        <v>199</v>
      </c>
      <c r="AJ298" s="166" t="s">
        <v>199</v>
      </c>
      <c r="AK298" s="166" t="s">
        <v>199</v>
      </c>
      <c r="AL298" s="166" t="s">
        <v>497</v>
      </c>
    </row>
    <row r="299" spans="2:38" s="173" customFormat="1" ht="171" hidden="1" x14ac:dyDescent="0.2">
      <c r="B299" s="166" t="s">
        <v>453</v>
      </c>
      <c r="C299" s="167" t="s">
        <v>850</v>
      </c>
      <c r="D299" s="166" t="s">
        <v>1235</v>
      </c>
      <c r="E299" s="166" t="s">
        <v>1236</v>
      </c>
      <c r="F299" s="166" t="s">
        <v>1330</v>
      </c>
      <c r="G299" s="166"/>
      <c r="H299" s="166" t="s">
        <v>1122</v>
      </c>
      <c r="I299" s="166" t="s">
        <v>855</v>
      </c>
      <c r="J299" s="166" t="s">
        <v>199</v>
      </c>
      <c r="K299" s="166" t="s">
        <v>199</v>
      </c>
      <c r="L299" s="166" t="s">
        <v>199</v>
      </c>
      <c r="M299" s="166" t="s">
        <v>1331</v>
      </c>
      <c r="N299" s="166" t="s">
        <v>1332</v>
      </c>
      <c r="O299" s="166" t="s">
        <v>1330</v>
      </c>
      <c r="P299" s="166" t="s">
        <v>1239</v>
      </c>
      <c r="Q299" s="166"/>
      <c r="R299" s="166" t="s">
        <v>99</v>
      </c>
      <c r="S299" s="170">
        <v>45306</v>
      </c>
      <c r="T299" s="170">
        <v>45380</v>
      </c>
      <c r="U299" s="170" t="s">
        <v>512</v>
      </c>
      <c r="V299" s="182"/>
      <c r="W299" s="182"/>
      <c r="X299" s="201">
        <v>0.3</v>
      </c>
      <c r="Y299" s="166" t="s">
        <v>355</v>
      </c>
      <c r="Z299" s="166" t="s">
        <v>207</v>
      </c>
      <c r="AA299" s="166" t="s">
        <v>199</v>
      </c>
      <c r="AB299" s="166" t="s">
        <v>199</v>
      </c>
      <c r="AC299" s="58" t="s">
        <v>199</v>
      </c>
      <c r="AD299" s="166" t="s">
        <v>417</v>
      </c>
      <c r="AE299" s="166" t="s">
        <v>487</v>
      </c>
      <c r="AF299" s="166" t="s">
        <v>199</v>
      </c>
      <c r="AG299" s="166" t="s">
        <v>199</v>
      </c>
      <c r="AH299" s="166" t="s">
        <v>199</v>
      </c>
      <c r="AI299" s="166" t="s">
        <v>199</v>
      </c>
      <c r="AJ299" s="166" t="s">
        <v>199</v>
      </c>
      <c r="AK299" s="166" t="s">
        <v>199</v>
      </c>
      <c r="AL299" s="166" t="s">
        <v>497</v>
      </c>
    </row>
    <row r="300" spans="2:38" s="173" customFormat="1" ht="171" hidden="1" x14ac:dyDescent="0.2">
      <c r="B300" s="166" t="s">
        <v>453</v>
      </c>
      <c r="C300" s="167" t="s">
        <v>850</v>
      </c>
      <c r="D300" s="166" t="s">
        <v>1235</v>
      </c>
      <c r="E300" s="166" t="s">
        <v>1236</v>
      </c>
      <c r="F300" s="166" t="s">
        <v>1330</v>
      </c>
      <c r="G300" s="166"/>
      <c r="H300" s="166" t="s">
        <v>1122</v>
      </c>
      <c r="I300" s="166" t="s">
        <v>855</v>
      </c>
      <c r="J300" s="166" t="s">
        <v>199</v>
      </c>
      <c r="K300" s="166" t="s">
        <v>199</v>
      </c>
      <c r="L300" s="166" t="s">
        <v>199</v>
      </c>
      <c r="M300" s="166" t="s">
        <v>1333</v>
      </c>
      <c r="N300" s="166" t="s">
        <v>1334</v>
      </c>
      <c r="O300" s="166" t="s">
        <v>1329</v>
      </c>
      <c r="P300" s="166" t="s">
        <v>1239</v>
      </c>
      <c r="Q300" s="166"/>
      <c r="R300" s="166" t="s">
        <v>99</v>
      </c>
      <c r="S300" s="170">
        <v>45383</v>
      </c>
      <c r="T300" s="170">
        <v>45641</v>
      </c>
      <c r="U300" s="170" t="s">
        <v>99</v>
      </c>
      <c r="V300" s="182"/>
      <c r="W300" s="182"/>
      <c r="X300" s="201">
        <v>0.7</v>
      </c>
      <c r="Y300" s="166" t="s">
        <v>355</v>
      </c>
      <c r="Z300" s="166" t="s">
        <v>423</v>
      </c>
      <c r="AA300" s="166" t="s">
        <v>199</v>
      </c>
      <c r="AB300" s="166" t="s">
        <v>199</v>
      </c>
      <c r="AC300" s="58" t="s">
        <v>199</v>
      </c>
      <c r="AD300" s="166" t="s">
        <v>417</v>
      </c>
      <c r="AE300" s="166" t="s">
        <v>199</v>
      </c>
      <c r="AF300" s="166" t="s">
        <v>199</v>
      </c>
      <c r="AG300" s="166" t="s">
        <v>199</v>
      </c>
      <c r="AH300" s="166" t="s">
        <v>199</v>
      </c>
      <c r="AI300" s="166" t="s">
        <v>199</v>
      </c>
      <c r="AJ300" s="166" t="s">
        <v>199</v>
      </c>
      <c r="AK300" s="166" t="s">
        <v>199</v>
      </c>
      <c r="AL300" s="166" t="s">
        <v>497</v>
      </c>
    </row>
    <row r="301" spans="2:38" s="173" customFormat="1" ht="171" hidden="1" x14ac:dyDescent="0.2">
      <c r="B301" s="166" t="s">
        <v>453</v>
      </c>
      <c r="C301" s="167" t="s">
        <v>850</v>
      </c>
      <c r="D301" s="166" t="s">
        <v>1235</v>
      </c>
      <c r="E301" s="166" t="s">
        <v>1236</v>
      </c>
      <c r="F301" s="166" t="s">
        <v>1335</v>
      </c>
      <c r="G301" s="166"/>
      <c r="H301" s="166" t="s">
        <v>1122</v>
      </c>
      <c r="I301" s="166" t="s">
        <v>855</v>
      </c>
      <c r="J301" s="166" t="s">
        <v>199</v>
      </c>
      <c r="K301" s="166" t="s">
        <v>199</v>
      </c>
      <c r="L301" s="166" t="s">
        <v>199</v>
      </c>
      <c r="M301" s="166" t="s">
        <v>1336</v>
      </c>
      <c r="N301" s="166" t="s">
        <v>1337</v>
      </c>
      <c r="O301" s="166" t="s">
        <v>1338</v>
      </c>
      <c r="P301" s="166" t="s">
        <v>1239</v>
      </c>
      <c r="Q301" s="166" t="s">
        <v>1322</v>
      </c>
      <c r="R301" s="166" t="s">
        <v>1519</v>
      </c>
      <c r="S301" s="170">
        <v>45306</v>
      </c>
      <c r="T301" s="170">
        <v>45380</v>
      </c>
      <c r="U301" s="170" t="s">
        <v>512</v>
      </c>
      <c r="V301" s="182"/>
      <c r="W301" s="182"/>
      <c r="X301" s="201">
        <v>1</v>
      </c>
      <c r="Y301" s="166" t="s">
        <v>355</v>
      </c>
      <c r="Z301" s="166" t="s">
        <v>199</v>
      </c>
      <c r="AA301" s="166" t="s">
        <v>199</v>
      </c>
      <c r="AB301" s="166" t="s">
        <v>199</v>
      </c>
      <c r="AC301" s="166" t="s">
        <v>199</v>
      </c>
      <c r="AD301" s="166" t="s">
        <v>417</v>
      </c>
      <c r="AE301" s="166" t="s">
        <v>199</v>
      </c>
      <c r="AF301" s="166" t="s">
        <v>199</v>
      </c>
      <c r="AG301" s="166" t="s">
        <v>199</v>
      </c>
      <c r="AH301" s="166" t="s">
        <v>199</v>
      </c>
      <c r="AI301" s="166" t="s">
        <v>199</v>
      </c>
      <c r="AJ301" s="166" t="s">
        <v>199</v>
      </c>
      <c r="AK301" s="166" t="s">
        <v>199</v>
      </c>
      <c r="AL301" s="166" t="s">
        <v>497</v>
      </c>
    </row>
    <row r="302" spans="2:38" s="173" customFormat="1" ht="171" hidden="1" x14ac:dyDescent="0.2">
      <c r="B302" s="166" t="s">
        <v>453</v>
      </c>
      <c r="C302" s="167" t="s">
        <v>850</v>
      </c>
      <c r="D302" s="166" t="s">
        <v>1235</v>
      </c>
      <c r="E302" s="166" t="s">
        <v>1236</v>
      </c>
      <c r="F302" s="166" t="s">
        <v>1339</v>
      </c>
      <c r="G302" s="166"/>
      <c r="H302" s="166" t="s">
        <v>1122</v>
      </c>
      <c r="I302" s="166" t="s">
        <v>199</v>
      </c>
      <c r="J302" s="166" t="s">
        <v>199</v>
      </c>
      <c r="K302" s="166" t="s">
        <v>199</v>
      </c>
      <c r="L302" s="166" t="s">
        <v>199</v>
      </c>
      <c r="M302" s="166" t="s">
        <v>1340</v>
      </c>
      <c r="N302" s="166" t="s">
        <v>1341</v>
      </c>
      <c r="O302" s="169" t="s">
        <v>1342</v>
      </c>
      <c r="P302" s="166" t="s">
        <v>1239</v>
      </c>
      <c r="Q302" s="166" t="s">
        <v>1343</v>
      </c>
      <c r="R302" s="166" t="s">
        <v>99</v>
      </c>
      <c r="S302" s="170">
        <v>45292</v>
      </c>
      <c r="T302" s="170">
        <v>45473</v>
      </c>
      <c r="U302" s="170" t="s">
        <v>512</v>
      </c>
      <c r="V302" s="26">
        <v>0</v>
      </c>
      <c r="W302" s="166">
        <v>0</v>
      </c>
      <c r="X302" s="166"/>
      <c r="Y302" s="166" t="s">
        <v>355</v>
      </c>
      <c r="Z302" s="166" t="s">
        <v>476</v>
      </c>
      <c r="AA302" s="166" t="s">
        <v>199</v>
      </c>
      <c r="AB302" s="166" t="s">
        <v>199</v>
      </c>
      <c r="AC302" s="166" t="s">
        <v>199</v>
      </c>
      <c r="AD302" s="166" t="s">
        <v>487</v>
      </c>
      <c r="AE302" s="166" t="s">
        <v>513</v>
      </c>
      <c r="AF302" s="166" t="s">
        <v>357</v>
      </c>
      <c r="AG302" s="166" t="s">
        <v>199</v>
      </c>
      <c r="AH302" s="166" t="s">
        <v>199</v>
      </c>
      <c r="AI302" s="166" t="s">
        <v>199</v>
      </c>
      <c r="AJ302" s="166" t="s">
        <v>199</v>
      </c>
      <c r="AK302" s="166" t="s">
        <v>199</v>
      </c>
      <c r="AL302" s="166" t="s">
        <v>654</v>
      </c>
    </row>
    <row r="303" spans="2:38" s="173" customFormat="1" ht="171" hidden="1" x14ac:dyDescent="0.2">
      <c r="B303" s="166" t="s">
        <v>453</v>
      </c>
      <c r="C303" s="167" t="s">
        <v>850</v>
      </c>
      <c r="D303" s="166" t="s">
        <v>1235</v>
      </c>
      <c r="E303" s="166" t="s">
        <v>1236</v>
      </c>
      <c r="F303" s="166" t="s">
        <v>1339</v>
      </c>
      <c r="G303" s="166"/>
      <c r="H303" s="166" t="s">
        <v>1122</v>
      </c>
      <c r="I303" s="166" t="s">
        <v>199</v>
      </c>
      <c r="J303" s="166" t="s">
        <v>199</v>
      </c>
      <c r="K303" s="166" t="s">
        <v>199</v>
      </c>
      <c r="L303" s="166" t="s">
        <v>199</v>
      </c>
      <c r="M303" s="166" t="s">
        <v>1344</v>
      </c>
      <c r="N303" s="166" t="s">
        <v>1345</v>
      </c>
      <c r="O303" s="166" t="s">
        <v>1346</v>
      </c>
      <c r="P303" s="166" t="s">
        <v>1239</v>
      </c>
      <c r="Q303" s="166"/>
      <c r="R303" s="166" t="s">
        <v>99</v>
      </c>
      <c r="S303" s="170">
        <v>45292</v>
      </c>
      <c r="T303" s="170">
        <v>45565</v>
      </c>
      <c r="U303" s="170" t="s">
        <v>99</v>
      </c>
      <c r="V303" s="26">
        <v>0</v>
      </c>
      <c r="W303" s="166">
        <v>0</v>
      </c>
      <c r="X303" s="169"/>
      <c r="Y303" s="166" t="s">
        <v>355</v>
      </c>
      <c r="Z303" s="166" t="s">
        <v>199</v>
      </c>
      <c r="AA303" s="166" t="s">
        <v>199</v>
      </c>
      <c r="AB303" s="166" t="s">
        <v>199</v>
      </c>
      <c r="AC303" s="198" t="s">
        <v>199</v>
      </c>
      <c r="AD303" s="166" t="s">
        <v>357</v>
      </c>
      <c r="AE303" s="166" t="s">
        <v>487</v>
      </c>
      <c r="AF303" s="166" t="s">
        <v>199</v>
      </c>
      <c r="AG303" s="202" t="s">
        <v>199</v>
      </c>
      <c r="AH303" s="202" t="s">
        <v>199</v>
      </c>
      <c r="AI303" s="198" t="s">
        <v>199</v>
      </c>
      <c r="AJ303" s="166" t="s">
        <v>199</v>
      </c>
      <c r="AK303" s="166" t="s">
        <v>199</v>
      </c>
      <c r="AL303" s="166" t="s">
        <v>497</v>
      </c>
    </row>
    <row r="304" spans="2:38" s="173" customFormat="1" ht="171" hidden="1" x14ac:dyDescent="0.2">
      <c r="B304" s="166" t="s">
        <v>453</v>
      </c>
      <c r="C304" s="166" t="s">
        <v>850</v>
      </c>
      <c r="D304" s="166" t="s">
        <v>1235</v>
      </c>
      <c r="E304" s="166" t="s">
        <v>1236</v>
      </c>
      <c r="F304" s="166" t="s">
        <v>1339</v>
      </c>
      <c r="G304" s="166"/>
      <c r="H304" s="166" t="s">
        <v>1122</v>
      </c>
      <c r="I304" s="166" t="s">
        <v>199</v>
      </c>
      <c r="J304" s="166" t="s">
        <v>199</v>
      </c>
      <c r="K304" s="166" t="s">
        <v>199</v>
      </c>
      <c r="L304" s="166" t="s">
        <v>199</v>
      </c>
      <c r="M304" s="166" t="s">
        <v>1347</v>
      </c>
      <c r="N304" s="166" t="s">
        <v>1348</v>
      </c>
      <c r="O304" s="166" t="s">
        <v>1349</v>
      </c>
      <c r="P304" s="166" t="s">
        <v>1239</v>
      </c>
      <c r="Q304" s="166" t="s">
        <v>1350</v>
      </c>
      <c r="R304" s="166" t="s">
        <v>99</v>
      </c>
      <c r="S304" s="170">
        <v>45292</v>
      </c>
      <c r="T304" s="170">
        <v>45657</v>
      </c>
      <c r="U304" s="170" t="s">
        <v>281</v>
      </c>
      <c r="V304" s="26">
        <v>0</v>
      </c>
      <c r="W304" s="166">
        <v>0</v>
      </c>
      <c r="X304" s="169">
        <v>40</v>
      </c>
      <c r="Y304" s="166" t="s">
        <v>355</v>
      </c>
      <c r="Z304" s="166" t="s">
        <v>423</v>
      </c>
      <c r="AA304" s="166" t="s">
        <v>199</v>
      </c>
      <c r="AB304" s="166" t="s">
        <v>199</v>
      </c>
      <c r="AC304" s="198" t="s">
        <v>199</v>
      </c>
      <c r="AD304" s="166" t="s">
        <v>357</v>
      </c>
      <c r="AE304" s="166" t="s">
        <v>487</v>
      </c>
      <c r="AF304" s="166" t="s">
        <v>199</v>
      </c>
      <c r="AG304" s="202" t="s">
        <v>199</v>
      </c>
      <c r="AH304" s="202" t="s">
        <v>199</v>
      </c>
      <c r="AI304" s="198" t="s">
        <v>199</v>
      </c>
      <c r="AJ304" s="166" t="s">
        <v>199</v>
      </c>
      <c r="AK304" s="166" t="s">
        <v>199</v>
      </c>
      <c r="AL304" s="166" t="s">
        <v>497</v>
      </c>
    </row>
    <row r="305" spans="2:38" s="173" customFormat="1" ht="142.5" hidden="1" x14ac:dyDescent="0.2">
      <c r="B305" s="166" t="s">
        <v>193</v>
      </c>
      <c r="C305" s="167" t="s">
        <v>1351</v>
      </c>
      <c r="D305" s="166" t="s">
        <v>1352</v>
      </c>
      <c r="E305" s="203" t="s">
        <v>1353</v>
      </c>
      <c r="F305" s="203" t="s">
        <v>1354</v>
      </c>
      <c r="G305" s="203"/>
      <c r="H305" s="166" t="s">
        <v>1122</v>
      </c>
      <c r="I305" s="166" t="s">
        <v>1355</v>
      </c>
      <c r="J305" s="166" t="s">
        <v>199</v>
      </c>
      <c r="K305" s="166" t="s">
        <v>199</v>
      </c>
      <c r="L305" s="166" t="s">
        <v>199</v>
      </c>
      <c r="M305" s="204" t="s">
        <v>1356</v>
      </c>
      <c r="N305" s="166" t="s">
        <v>1357</v>
      </c>
      <c r="O305" s="169" t="s">
        <v>1358</v>
      </c>
      <c r="P305" s="166" t="s">
        <v>1343</v>
      </c>
      <c r="Q305" s="166" t="s">
        <v>1359</v>
      </c>
      <c r="R305" s="192" t="s">
        <v>99</v>
      </c>
      <c r="S305" s="170">
        <v>45301</v>
      </c>
      <c r="T305" s="170">
        <v>45332</v>
      </c>
      <c r="U305" s="170" t="s">
        <v>0</v>
      </c>
      <c r="V305" s="28"/>
      <c r="W305" s="166"/>
      <c r="X305" s="191">
        <v>0.2</v>
      </c>
      <c r="Y305" s="166" t="s">
        <v>247</v>
      </c>
      <c r="Z305" s="166" t="s">
        <v>199</v>
      </c>
      <c r="AA305" s="166" t="s">
        <v>199</v>
      </c>
      <c r="AB305" s="166" t="s">
        <v>199</v>
      </c>
      <c r="AC305" s="166" t="s">
        <v>199</v>
      </c>
      <c r="AD305" s="166" t="s">
        <v>417</v>
      </c>
      <c r="AE305" s="166" t="s">
        <v>248</v>
      </c>
      <c r="AF305" s="166" t="s">
        <v>487</v>
      </c>
      <c r="AG305" s="166" t="s">
        <v>199</v>
      </c>
      <c r="AH305" s="166" t="s">
        <v>199</v>
      </c>
      <c r="AI305" s="166" t="s">
        <v>199</v>
      </c>
      <c r="AJ305" s="166" t="s">
        <v>199</v>
      </c>
      <c r="AK305" s="166" t="s">
        <v>199</v>
      </c>
      <c r="AL305" s="166" t="s">
        <v>497</v>
      </c>
    </row>
    <row r="306" spans="2:38" s="173" customFormat="1" ht="142.5" hidden="1" x14ac:dyDescent="0.2">
      <c r="B306" s="166" t="s">
        <v>193</v>
      </c>
      <c r="C306" s="167" t="s">
        <v>1351</v>
      </c>
      <c r="D306" s="166" t="s">
        <v>1352</v>
      </c>
      <c r="E306" s="203" t="s">
        <v>1353</v>
      </c>
      <c r="F306" s="203" t="s">
        <v>1354</v>
      </c>
      <c r="G306" s="203"/>
      <c r="H306" s="166" t="s">
        <v>1122</v>
      </c>
      <c r="I306" s="166" t="s">
        <v>1355</v>
      </c>
      <c r="J306" s="166" t="s">
        <v>199</v>
      </c>
      <c r="K306" s="166" t="s">
        <v>199</v>
      </c>
      <c r="L306" s="166" t="s">
        <v>199</v>
      </c>
      <c r="M306" s="204" t="s">
        <v>1360</v>
      </c>
      <c r="N306" s="166" t="s">
        <v>1361</v>
      </c>
      <c r="O306" s="169" t="s">
        <v>1362</v>
      </c>
      <c r="P306" s="166" t="s">
        <v>1239</v>
      </c>
      <c r="Q306" s="166" t="s">
        <v>1363</v>
      </c>
      <c r="R306" s="192" t="s">
        <v>99</v>
      </c>
      <c r="S306" s="170">
        <v>45352</v>
      </c>
      <c r="T306" s="170">
        <v>45442</v>
      </c>
      <c r="U306" s="170" t="s">
        <v>0</v>
      </c>
      <c r="V306" s="28"/>
      <c r="W306" s="166"/>
      <c r="X306" s="191">
        <v>0.8</v>
      </c>
      <c r="Y306" s="166" t="s">
        <v>247</v>
      </c>
      <c r="Z306" s="166" t="s">
        <v>199</v>
      </c>
      <c r="AA306" s="166" t="s">
        <v>199</v>
      </c>
      <c r="AB306" s="166" t="s">
        <v>199</v>
      </c>
      <c r="AC306" s="166" t="s">
        <v>199</v>
      </c>
      <c r="AD306" s="166" t="s">
        <v>417</v>
      </c>
      <c r="AE306" s="166" t="s">
        <v>248</v>
      </c>
      <c r="AF306" s="166" t="s">
        <v>487</v>
      </c>
      <c r="AG306" s="166" t="s">
        <v>199</v>
      </c>
      <c r="AH306" s="166" t="s">
        <v>199</v>
      </c>
      <c r="AI306" s="166" t="s">
        <v>199</v>
      </c>
      <c r="AJ306" s="166" t="s">
        <v>199</v>
      </c>
      <c r="AK306" s="166" t="s">
        <v>199</v>
      </c>
      <c r="AL306" s="166" t="s">
        <v>497</v>
      </c>
    </row>
    <row r="307" spans="2:38" s="173" customFormat="1" ht="142.5" hidden="1" x14ac:dyDescent="0.2">
      <c r="B307" s="166" t="s">
        <v>193</v>
      </c>
      <c r="C307" s="167" t="s">
        <v>1351</v>
      </c>
      <c r="D307" s="166" t="s">
        <v>1352</v>
      </c>
      <c r="E307" s="203" t="s">
        <v>1353</v>
      </c>
      <c r="F307" s="203" t="s">
        <v>1364</v>
      </c>
      <c r="G307" s="203"/>
      <c r="H307" s="166" t="s">
        <v>1122</v>
      </c>
      <c r="I307" s="166" t="s">
        <v>1355</v>
      </c>
      <c r="J307" s="166" t="s">
        <v>199</v>
      </c>
      <c r="K307" s="166" t="s">
        <v>199</v>
      </c>
      <c r="L307" s="166" t="s">
        <v>199</v>
      </c>
      <c r="M307" s="204" t="s">
        <v>1365</v>
      </c>
      <c r="N307" s="166" t="s">
        <v>1366</v>
      </c>
      <c r="O307" s="169" t="s">
        <v>1367</v>
      </c>
      <c r="P307" s="166" t="s">
        <v>1368</v>
      </c>
      <c r="Q307" s="166" t="s">
        <v>1369</v>
      </c>
      <c r="R307" s="166" t="s">
        <v>99</v>
      </c>
      <c r="S307" s="170">
        <v>45514</v>
      </c>
      <c r="T307" s="170">
        <v>45641</v>
      </c>
      <c r="U307" s="170" t="s">
        <v>512</v>
      </c>
      <c r="V307" s="28"/>
      <c r="W307" s="166"/>
      <c r="X307" s="191">
        <v>0.5</v>
      </c>
      <c r="Y307" s="166" t="s">
        <v>207</v>
      </c>
      <c r="Z307" s="166" t="s">
        <v>463</v>
      </c>
      <c r="AA307" s="166" t="s">
        <v>199</v>
      </c>
      <c r="AB307" s="166" t="s">
        <v>199</v>
      </c>
      <c r="AC307" s="58" t="s">
        <v>199</v>
      </c>
      <c r="AD307" s="166" t="s">
        <v>417</v>
      </c>
      <c r="AE307" s="166" t="s">
        <v>487</v>
      </c>
      <c r="AF307" s="166" t="s">
        <v>199</v>
      </c>
      <c r="AG307" s="166" t="s">
        <v>199</v>
      </c>
      <c r="AH307" s="166" t="s">
        <v>199</v>
      </c>
      <c r="AI307" s="166" t="s">
        <v>199</v>
      </c>
      <c r="AJ307" s="166" t="s">
        <v>199</v>
      </c>
      <c r="AK307" s="166" t="s">
        <v>199</v>
      </c>
      <c r="AL307" s="166" t="s">
        <v>497</v>
      </c>
    </row>
    <row r="308" spans="2:38" s="173" customFormat="1" ht="142.5" hidden="1" x14ac:dyDescent="0.2">
      <c r="B308" s="166" t="s">
        <v>193</v>
      </c>
      <c r="C308" s="167" t="s">
        <v>1351</v>
      </c>
      <c r="D308" s="166" t="s">
        <v>1352</v>
      </c>
      <c r="E308" s="203" t="s">
        <v>1353</v>
      </c>
      <c r="F308" s="203" t="s">
        <v>1364</v>
      </c>
      <c r="G308" s="203"/>
      <c r="H308" s="166" t="s">
        <v>1122</v>
      </c>
      <c r="I308" s="166" t="s">
        <v>1355</v>
      </c>
      <c r="J308" s="166" t="s">
        <v>199</v>
      </c>
      <c r="K308" s="166" t="s">
        <v>199</v>
      </c>
      <c r="L308" s="166" t="s">
        <v>199</v>
      </c>
      <c r="M308" s="168" t="s">
        <v>1370</v>
      </c>
      <c r="N308" s="166" t="s">
        <v>1366</v>
      </c>
      <c r="O308" s="169" t="s">
        <v>1371</v>
      </c>
      <c r="P308" s="166" t="s">
        <v>1343</v>
      </c>
      <c r="Q308" s="166" t="s">
        <v>1359</v>
      </c>
      <c r="R308" s="166" t="s">
        <v>99</v>
      </c>
      <c r="S308" s="170">
        <v>45611</v>
      </c>
      <c r="T308" s="170">
        <v>45641</v>
      </c>
      <c r="U308" s="170" t="s">
        <v>512</v>
      </c>
      <c r="V308" s="28"/>
      <c r="W308" s="166"/>
      <c r="X308" s="191">
        <v>0.5</v>
      </c>
      <c r="Y308" s="166" t="s">
        <v>207</v>
      </c>
      <c r="Z308" s="166" t="s">
        <v>463</v>
      </c>
      <c r="AA308" s="166" t="s">
        <v>199</v>
      </c>
      <c r="AB308" s="166" t="s">
        <v>199</v>
      </c>
      <c r="AC308" s="58" t="s">
        <v>199</v>
      </c>
      <c r="AD308" s="166" t="s">
        <v>417</v>
      </c>
      <c r="AE308" s="166" t="s">
        <v>487</v>
      </c>
      <c r="AF308" s="166" t="s">
        <v>199</v>
      </c>
      <c r="AG308" s="166" t="s">
        <v>199</v>
      </c>
      <c r="AH308" s="166" t="s">
        <v>199</v>
      </c>
      <c r="AI308" s="166" t="s">
        <v>199</v>
      </c>
      <c r="AJ308" s="166" t="s">
        <v>199</v>
      </c>
      <c r="AK308" s="166" t="s">
        <v>199</v>
      </c>
      <c r="AL308" s="166" t="s">
        <v>497</v>
      </c>
    </row>
    <row r="309" spans="2:38" s="173" customFormat="1" ht="142.5" hidden="1" x14ac:dyDescent="0.2">
      <c r="B309" s="166" t="s">
        <v>193</v>
      </c>
      <c r="C309" s="167" t="s">
        <v>1351</v>
      </c>
      <c r="D309" s="166" t="s">
        <v>1352</v>
      </c>
      <c r="E309" s="203" t="s">
        <v>1353</v>
      </c>
      <c r="F309" s="203" t="s">
        <v>1364</v>
      </c>
      <c r="G309" s="203"/>
      <c r="H309" s="166" t="s">
        <v>1122</v>
      </c>
      <c r="I309" s="166" t="s">
        <v>1355</v>
      </c>
      <c r="J309" s="166" t="s">
        <v>199</v>
      </c>
      <c r="K309" s="166" t="s">
        <v>199</v>
      </c>
      <c r="L309" s="166" t="s">
        <v>199</v>
      </c>
      <c r="M309" s="168" t="s">
        <v>1372</v>
      </c>
      <c r="N309" s="166" t="s">
        <v>1373</v>
      </c>
      <c r="O309" s="169" t="s">
        <v>1374</v>
      </c>
      <c r="P309" s="166" t="s">
        <v>1239</v>
      </c>
      <c r="Q309" s="166" t="s">
        <v>1363</v>
      </c>
      <c r="R309" s="166" t="s">
        <v>99</v>
      </c>
      <c r="S309" s="170">
        <v>45292</v>
      </c>
      <c r="T309" s="170">
        <v>45565</v>
      </c>
      <c r="U309" s="170" t="s">
        <v>99</v>
      </c>
      <c r="V309" s="26">
        <v>0</v>
      </c>
      <c r="W309" s="166">
        <v>0</v>
      </c>
      <c r="X309" s="166">
        <v>50</v>
      </c>
      <c r="Y309" s="166" t="s">
        <v>207</v>
      </c>
      <c r="Z309" s="166" t="s">
        <v>374</v>
      </c>
      <c r="AA309" s="166" t="s">
        <v>463</v>
      </c>
      <c r="AB309" s="166" t="s">
        <v>199</v>
      </c>
      <c r="AC309" s="58" t="s">
        <v>199</v>
      </c>
      <c r="AD309" s="166" t="s">
        <v>487</v>
      </c>
      <c r="AE309" s="166" t="s">
        <v>199</v>
      </c>
      <c r="AF309" s="166" t="s">
        <v>199</v>
      </c>
      <c r="AG309" s="166" t="s">
        <v>199</v>
      </c>
      <c r="AH309" s="166" t="s">
        <v>199</v>
      </c>
      <c r="AI309" s="166" t="s">
        <v>199</v>
      </c>
      <c r="AJ309" s="166" t="s">
        <v>199</v>
      </c>
      <c r="AK309" s="166" t="s">
        <v>199</v>
      </c>
      <c r="AL309" s="166" t="s">
        <v>497</v>
      </c>
    </row>
    <row r="310" spans="2:38" s="173" customFormat="1" ht="142.5" hidden="1" x14ac:dyDescent="0.2">
      <c r="B310" s="166" t="s">
        <v>193</v>
      </c>
      <c r="C310" s="167" t="s">
        <v>1351</v>
      </c>
      <c r="D310" s="166" t="s">
        <v>1352</v>
      </c>
      <c r="E310" s="203" t="s">
        <v>1353</v>
      </c>
      <c r="F310" s="203" t="s">
        <v>1364</v>
      </c>
      <c r="G310" s="203"/>
      <c r="H310" s="166" t="s">
        <v>1122</v>
      </c>
      <c r="I310" s="166" t="s">
        <v>1355</v>
      </c>
      <c r="J310" s="166" t="s">
        <v>199</v>
      </c>
      <c r="K310" s="166" t="s">
        <v>199</v>
      </c>
      <c r="L310" s="166" t="s">
        <v>199</v>
      </c>
      <c r="M310" s="168" t="s">
        <v>800</v>
      </c>
      <c r="N310" s="166" t="s">
        <v>800</v>
      </c>
      <c r="O310" s="169" t="s">
        <v>490</v>
      </c>
      <c r="P310" s="166" t="s">
        <v>1239</v>
      </c>
      <c r="Q310" s="166" t="s">
        <v>1363</v>
      </c>
      <c r="R310" s="166" t="s">
        <v>99</v>
      </c>
      <c r="S310" s="170">
        <v>45292</v>
      </c>
      <c r="T310" s="170">
        <v>45565</v>
      </c>
      <c r="U310" s="170" t="s">
        <v>99</v>
      </c>
      <c r="V310" s="26">
        <v>0</v>
      </c>
      <c r="W310" s="166">
        <v>0</v>
      </c>
      <c r="X310" s="166">
        <v>50</v>
      </c>
      <c r="Y310" s="166" t="s">
        <v>207</v>
      </c>
      <c r="Z310" s="166" t="s">
        <v>374</v>
      </c>
      <c r="AA310" s="166" t="s">
        <v>463</v>
      </c>
      <c r="AB310" s="166" t="s">
        <v>1375</v>
      </c>
      <c r="AC310" s="58" t="s">
        <v>199</v>
      </c>
      <c r="AD310" s="166" t="s">
        <v>487</v>
      </c>
      <c r="AE310" s="166" t="s">
        <v>199</v>
      </c>
      <c r="AF310" s="166" t="s">
        <v>199</v>
      </c>
      <c r="AG310" s="166" t="s">
        <v>199</v>
      </c>
      <c r="AH310" s="166" t="s">
        <v>199</v>
      </c>
      <c r="AI310" s="166" t="s">
        <v>199</v>
      </c>
      <c r="AJ310" s="166" t="s">
        <v>199</v>
      </c>
      <c r="AK310" s="166" t="s">
        <v>199</v>
      </c>
      <c r="AL310" s="166" t="s">
        <v>497</v>
      </c>
    </row>
    <row r="311" spans="2:38" s="173" customFormat="1" ht="142.5" hidden="1" x14ac:dyDescent="0.2">
      <c r="B311" s="166" t="s">
        <v>193</v>
      </c>
      <c r="C311" s="167" t="s">
        <v>1351</v>
      </c>
      <c r="D311" s="166" t="s">
        <v>1376</v>
      </c>
      <c r="E311" s="166" t="s">
        <v>1377</v>
      </c>
      <c r="F311" s="166" t="s">
        <v>1378</v>
      </c>
      <c r="G311" s="166"/>
      <c r="H311" s="166" t="s">
        <v>1122</v>
      </c>
      <c r="I311" s="166" t="s">
        <v>1355</v>
      </c>
      <c r="J311" s="166" t="s">
        <v>199</v>
      </c>
      <c r="K311" s="166" t="s">
        <v>199</v>
      </c>
      <c r="L311" s="166" t="s">
        <v>199</v>
      </c>
      <c r="M311" s="166" t="s">
        <v>1379</v>
      </c>
      <c r="N311" s="166" t="s">
        <v>1380</v>
      </c>
      <c r="O311" s="166" t="s">
        <v>1381</v>
      </c>
      <c r="P311" s="166" t="s">
        <v>1239</v>
      </c>
      <c r="Q311" s="166" t="s">
        <v>1363</v>
      </c>
      <c r="R311" s="166" t="s">
        <v>99</v>
      </c>
      <c r="S311" s="170">
        <v>45505</v>
      </c>
      <c r="T311" s="170">
        <v>45611</v>
      </c>
      <c r="U311" s="170" t="s">
        <v>512</v>
      </c>
      <c r="V311" s="28"/>
      <c r="W311" s="166"/>
      <c r="X311" s="65">
        <v>1</v>
      </c>
      <c r="Y311" s="166" t="s">
        <v>476</v>
      </c>
      <c r="Z311" s="166" t="s">
        <v>199</v>
      </c>
      <c r="AA311" s="166" t="s">
        <v>199</v>
      </c>
      <c r="AB311" s="166" t="s">
        <v>199</v>
      </c>
      <c r="AC311" s="166" t="s">
        <v>199</v>
      </c>
      <c r="AD311" s="166" t="s">
        <v>417</v>
      </c>
      <c r="AE311" s="166" t="s">
        <v>199</v>
      </c>
      <c r="AF311" s="166" t="s">
        <v>199</v>
      </c>
      <c r="AG311" s="166" t="s">
        <v>199</v>
      </c>
      <c r="AH311" s="166" t="s">
        <v>199</v>
      </c>
      <c r="AI311" s="166" t="s">
        <v>199</v>
      </c>
      <c r="AJ311" s="166" t="s">
        <v>199</v>
      </c>
      <c r="AK311" s="166" t="s">
        <v>199</v>
      </c>
      <c r="AL311" s="166" t="s">
        <v>610</v>
      </c>
    </row>
    <row r="312" spans="2:38" s="173" customFormat="1" ht="142.5" hidden="1" x14ac:dyDescent="0.2">
      <c r="B312" s="166" t="s">
        <v>193</v>
      </c>
      <c r="C312" s="167" t="s">
        <v>1351</v>
      </c>
      <c r="D312" s="166" t="s">
        <v>1382</v>
      </c>
      <c r="E312" s="205" t="s">
        <v>1383</v>
      </c>
      <c r="F312" s="205" t="s">
        <v>1384</v>
      </c>
      <c r="G312" s="205"/>
      <c r="H312" s="166" t="s">
        <v>1122</v>
      </c>
      <c r="I312" s="166" t="s">
        <v>1355</v>
      </c>
      <c r="J312" s="166" t="s">
        <v>199</v>
      </c>
      <c r="K312" s="166" t="s">
        <v>199</v>
      </c>
      <c r="L312" s="166" t="s">
        <v>199</v>
      </c>
      <c r="M312" s="205" t="s">
        <v>1385</v>
      </c>
      <c r="N312" s="166" t="s">
        <v>1386</v>
      </c>
      <c r="O312" s="166" t="s">
        <v>1387</v>
      </c>
      <c r="P312" s="166" t="s">
        <v>1343</v>
      </c>
      <c r="Q312" s="166" t="s">
        <v>1359</v>
      </c>
      <c r="R312" s="166" t="s">
        <v>99</v>
      </c>
      <c r="S312" s="170">
        <v>45301</v>
      </c>
      <c r="T312" s="170">
        <v>45381</v>
      </c>
      <c r="U312" s="170" t="s">
        <v>512</v>
      </c>
      <c r="V312" s="75"/>
      <c r="W312" s="166"/>
      <c r="X312" s="171">
        <v>1</v>
      </c>
      <c r="Y312" s="166" t="s">
        <v>207</v>
      </c>
      <c r="Z312" s="166" t="s">
        <v>199</v>
      </c>
      <c r="AA312" s="166" t="s">
        <v>199</v>
      </c>
      <c r="AB312" s="166" t="s">
        <v>199</v>
      </c>
      <c r="AC312" s="166" t="s">
        <v>199</v>
      </c>
      <c r="AD312" s="166" t="s">
        <v>417</v>
      </c>
      <c r="AE312" s="166" t="s">
        <v>487</v>
      </c>
      <c r="AF312" s="166" t="s">
        <v>199</v>
      </c>
      <c r="AG312" s="166" t="s">
        <v>199</v>
      </c>
      <c r="AH312" s="166" t="s">
        <v>199</v>
      </c>
      <c r="AI312" s="166" t="s">
        <v>199</v>
      </c>
      <c r="AJ312" s="166" t="s">
        <v>199</v>
      </c>
      <c r="AK312" s="166" t="s">
        <v>199</v>
      </c>
      <c r="AL312" s="166" t="s">
        <v>497</v>
      </c>
    </row>
    <row r="313" spans="2:38" s="173" customFormat="1" ht="142.5" hidden="1" x14ac:dyDescent="0.2">
      <c r="B313" s="166" t="s">
        <v>193</v>
      </c>
      <c r="C313" s="167" t="s">
        <v>1351</v>
      </c>
      <c r="D313" s="166" t="s">
        <v>1382</v>
      </c>
      <c r="E313" s="205" t="s">
        <v>1383</v>
      </c>
      <c r="F313" s="205" t="s">
        <v>1388</v>
      </c>
      <c r="G313" s="205"/>
      <c r="H313" s="166" t="s">
        <v>1122</v>
      </c>
      <c r="I313" s="166" t="s">
        <v>1355</v>
      </c>
      <c r="J313" s="166" t="s">
        <v>199</v>
      </c>
      <c r="K313" s="166" t="s">
        <v>199</v>
      </c>
      <c r="L313" s="166" t="s">
        <v>199</v>
      </c>
      <c r="M313" s="205" t="s">
        <v>1389</v>
      </c>
      <c r="N313" s="166" t="s">
        <v>1390</v>
      </c>
      <c r="O313" s="166" t="s">
        <v>1391</v>
      </c>
      <c r="P313" s="166" t="s">
        <v>1239</v>
      </c>
      <c r="Q313" s="166" t="s">
        <v>1363</v>
      </c>
      <c r="R313" s="166" t="s">
        <v>99</v>
      </c>
      <c r="S313" s="182">
        <v>45301</v>
      </c>
      <c r="T313" s="170">
        <v>45381</v>
      </c>
      <c r="U313" s="170" t="s">
        <v>512</v>
      </c>
      <c r="V313" s="26"/>
      <c r="W313" s="166"/>
      <c r="X313" s="191">
        <v>1</v>
      </c>
      <c r="Y313" s="166" t="s">
        <v>207</v>
      </c>
      <c r="Z313" s="166" t="s">
        <v>199</v>
      </c>
      <c r="AA313" s="166" t="s">
        <v>199</v>
      </c>
      <c r="AB313" s="166" t="s">
        <v>199</v>
      </c>
      <c r="AC313" s="58" t="s">
        <v>199</v>
      </c>
      <c r="AD313" s="166" t="s">
        <v>417</v>
      </c>
      <c r="AE313" s="166" t="s">
        <v>487</v>
      </c>
      <c r="AF313" s="166" t="s">
        <v>199</v>
      </c>
      <c r="AG313" s="166" t="s">
        <v>199</v>
      </c>
      <c r="AH313" s="166" t="s">
        <v>199</v>
      </c>
      <c r="AI313" s="166" t="s">
        <v>199</v>
      </c>
      <c r="AJ313" s="166" t="s">
        <v>199</v>
      </c>
      <c r="AK313" s="166" t="s">
        <v>199</v>
      </c>
      <c r="AL313" s="166" t="s">
        <v>497</v>
      </c>
    </row>
    <row r="314" spans="2:38" s="173" customFormat="1" ht="142.5" hidden="1" x14ac:dyDescent="0.2">
      <c r="B314" s="166" t="s">
        <v>193</v>
      </c>
      <c r="C314" s="167" t="s">
        <v>1351</v>
      </c>
      <c r="D314" s="166" t="s">
        <v>1382</v>
      </c>
      <c r="E314" s="205" t="s">
        <v>1383</v>
      </c>
      <c r="F314" s="205" t="s">
        <v>1392</v>
      </c>
      <c r="G314" s="205"/>
      <c r="H314" s="166" t="s">
        <v>1122</v>
      </c>
      <c r="I314" s="166" t="s">
        <v>1355</v>
      </c>
      <c r="J314" s="166" t="s">
        <v>199</v>
      </c>
      <c r="K314" s="166" t="s">
        <v>199</v>
      </c>
      <c r="L314" s="166" t="s">
        <v>199</v>
      </c>
      <c r="M314" s="205" t="s">
        <v>1393</v>
      </c>
      <c r="N314" s="166" t="s">
        <v>1394</v>
      </c>
      <c r="O314" s="166" t="s">
        <v>1395</v>
      </c>
      <c r="P314" s="166" t="s">
        <v>1368</v>
      </c>
      <c r="Q314" s="166" t="s">
        <v>1369</v>
      </c>
      <c r="R314" s="166" t="s">
        <v>99</v>
      </c>
      <c r="S314" s="170">
        <v>45381</v>
      </c>
      <c r="T314" s="182">
        <v>45565</v>
      </c>
      <c r="U314" s="170" t="s">
        <v>512</v>
      </c>
      <c r="V314" s="26"/>
      <c r="W314" s="166"/>
      <c r="X314" s="191">
        <v>1</v>
      </c>
      <c r="Y314" s="166" t="s">
        <v>423</v>
      </c>
      <c r="Z314" s="166" t="s">
        <v>199</v>
      </c>
      <c r="AA314" s="166" t="s">
        <v>199</v>
      </c>
      <c r="AB314" s="166" t="s">
        <v>199</v>
      </c>
      <c r="AC314" s="166" t="s">
        <v>199</v>
      </c>
      <c r="AD314" s="166" t="s">
        <v>417</v>
      </c>
      <c r="AE314" s="166" t="s">
        <v>487</v>
      </c>
      <c r="AF314" s="166" t="s">
        <v>199</v>
      </c>
      <c r="AG314" s="166" t="s">
        <v>199</v>
      </c>
      <c r="AH314" s="166" t="s">
        <v>199</v>
      </c>
      <c r="AI314" s="166" t="s">
        <v>199</v>
      </c>
      <c r="AJ314" s="166" t="s">
        <v>199</v>
      </c>
      <c r="AK314" s="166" t="s">
        <v>199</v>
      </c>
      <c r="AL314" s="166" t="s">
        <v>497</v>
      </c>
    </row>
    <row r="315" spans="2:38" s="173" customFormat="1" ht="327.75" hidden="1" x14ac:dyDescent="0.2">
      <c r="B315" s="166" t="s">
        <v>516</v>
      </c>
      <c r="C315" s="167" t="s">
        <v>517</v>
      </c>
      <c r="D315" s="166" t="s">
        <v>1396</v>
      </c>
      <c r="E315" s="166" t="s">
        <v>1397</v>
      </c>
      <c r="F315" s="166" t="s">
        <v>1398</v>
      </c>
      <c r="G315" s="166"/>
      <c r="H315" s="166" t="s">
        <v>1399</v>
      </c>
      <c r="I315" s="166" t="s">
        <v>199</v>
      </c>
      <c r="J315" s="166" t="s">
        <v>199</v>
      </c>
      <c r="K315" s="166" t="s">
        <v>199</v>
      </c>
      <c r="L315" s="166" t="s">
        <v>199</v>
      </c>
      <c r="M315" s="166" t="s">
        <v>1400</v>
      </c>
      <c r="N315" s="166" t="s">
        <v>1401</v>
      </c>
      <c r="O315" s="169" t="s">
        <v>1402</v>
      </c>
      <c r="P315" s="166" t="s">
        <v>697</v>
      </c>
      <c r="Q315" s="166" t="s">
        <v>1403</v>
      </c>
      <c r="R315" s="166" t="s">
        <v>119</v>
      </c>
      <c r="S315" s="170">
        <v>45292</v>
      </c>
      <c r="T315" s="170">
        <v>45626</v>
      </c>
      <c r="U315" s="170" t="s">
        <v>281</v>
      </c>
      <c r="V315" s="26" t="s">
        <v>199</v>
      </c>
      <c r="W315" s="166" t="s">
        <v>199</v>
      </c>
      <c r="X315" s="191">
        <v>0.4</v>
      </c>
      <c r="Y315" s="166" t="s">
        <v>400</v>
      </c>
      <c r="Z315" s="166" t="s">
        <v>199</v>
      </c>
      <c r="AA315" s="166" t="s">
        <v>199</v>
      </c>
      <c r="AB315" s="166" t="s">
        <v>199</v>
      </c>
      <c r="AC315" s="166" t="s">
        <v>199</v>
      </c>
      <c r="AD315" s="166" t="s">
        <v>364</v>
      </c>
      <c r="AE315" s="166" t="s">
        <v>199</v>
      </c>
      <c r="AF315" s="166" t="s">
        <v>199</v>
      </c>
      <c r="AG315" s="166" t="s">
        <v>199</v>
      </c>
      <c r="AH315" s="166" t="s">
        <v>199</v>
      </c>
      <c r="AI315" s="166" t="s">
        <v>199</v>
      </c>
      <c r="AJ315" s="166" t="s">
        <v>402</v>
      </c>
      <c r="AK315" s="166" t="s">
        <v>403</v>
      </c>
      <c r="AL315" s="166" t="s">
        <v>1404</v>
      </c>
    </row>
    <row r="316" spans="2:38" s="173" customFormat="1" ht="199.5" hidden="1" x14ac:dyDescent="0.2">
      <c r="B316" s="166" t="s">
        <v>516</v>
      </c>
      <c r="C316" s="167" t="s">
        <v>517</v>
      </c>
      <c r="D316" s="166" t="s">
        <v>1396</v>
      </c>
      <c r="E316" s="166" t="s">
        <v>1397</v>
      </c>
      <c r="F316" s="166" t="s">
        <v>1398</v>
      </c>
      <c r="G316" s="166"/>
      <c r="H316" s="166" t="s">
        <v>1399</v>
      </c>
      <c r="I316" s="166" t="s">
        <v>199</v>
      </c>
      <c r="J316" s="166" t="s">
        <v>199</v>
      </c>
      <c r="K316" s="166" t="s">
        <v>199</v>
      </c>
      <c r="L316" s="166" t="s">
        <v>199</v>
      </c>
      <c r="M316" s="166" t="s">
        <v>1405</v>
      </c>
      <c r="N316" s="166" t="s">
        <v>1406</v>
      </c>
      <c r="O316" s="169" t="s">
        <v>1407</v>
      </c>
      <c r="P316" s="166" t="s">
        <v>697</v>
      </c>
      <c r="Q316" s="166" t="s">
        <v>1408</v>
      </c>
      <c r="R316" s="166" t="s">
        <v>119</v>
      </c>
      <c r="S316" s="170">
        <v>45292</v>
      </c>
      <c r="T316" s="170">
        <v>45626</v>
      </c>
      <c r="U316" s="170" t="s">
        <v>119</v>
      </c>
      <c r="V316" s="26" t="s">
        <v>199</v>
      </c>
      <c r="W316" s="166" t="s">
        <v>199</v>
      </c>
      <c r="X316" s="191">
        <v>0.3</v>
      </c>
      <c r="Y316" s="166" t="s">
        <v>1409</v>
      </c>
      <c r="Z316" s="166" t="s">
        <v>199</v>
      </c>
      <c r="AA316" s="166" t="s">
        <v>199</v>
      </c>
      <c r="AB316" s="166" t="s">
        <v>199</v>
      </c>
      <c r="AC316" s="166" t="s">
        <v>199</v>
      </c>
      <c r="AD316" s="166" t="s">
        <v>209</v>
      </c>
      <c r="AE316" s="166" t="s">
        <v>199</v>
      </c>
      <c r="AF316" s="166" t="s">
        <v>199</v>
      </c>
      <c r="AG316" s="166" t="s">
        <v>199</v>
      </c>
      <c r="AH316" s="166" t="s">
        <v>199</v>
      </c>
      <c r="AI316" s="166" t="s">
        <v>199</v>
      </c>
      <c r="AJ316" s="166" t="s">
        <v>199</v>
      </c>
      <c r="AK316" s="166" t="s">
        <v>199</v>
      </c>
      <c r="AL316" s="166" t="s">
        <v>1404</v>
      </c>
    </row>
    <row r="317" spans="2:38" s="173" customFormat="1" ht="199.5" hidden="1" x14ac:dyDescent="0.2">
      <c r="B317" s="166" t="s">
        <v>516</v>
      </c>
      <c r="C317" s="167" t="s">
        <v>517</v>
      </c>
      <c r="D317" s="166" t="s">
        <v>1396</v>
      </c>
      <c r="E317" s="166" t="s">
        <v>1397</v>
      </c>
      <c r="F317" s="166" t="s">
        <v>1398</v>
      </c>
      <c r="G317" s="166"/>
      <c r="H317" s="166" t="s">
        <v>1399</v>
      </c>
      <c r="I317" s="166" t="s">
        <v>199</v>
      </c>
      <c r="J317" s="166" t="s">
        <v>199</v>
      </c>
      <c r="K317" s="166" t="s">
        <v>199</v>
      </c>
      <c r="L317" s="166" t="s">
        <v>199</v>
      </c>
      <c r="M317" s="166" t="s">
        <v>1410</v>
      </c>
      <c r="N317" s="166" t="s">
        <v>1411</v>
      </c>
      <c r="O317" s="169" t="s">
        <v>1412</v>
      </c>
      <c r="P317" s="166" t="s">
        <v>697</v>
      </c>
      <c r="Q317" s="166" t="s">
        <v>1413</v>
      </c>
      <c r="R317" s="166" t="s">
        <v>119</v>
      </c>
      <c r="S317" s="170">
        <v>45292</v>
      </c>
      <c r="T317" s="170">
        <v>45626</v>
      </c>
      <c r="U317" s="170" t="s">
        <v>50</v>
      </c>
      <c r="V317" s="26" t="s">
        <v>199</v>
      </c>
      <c r="W317" s="166" t="s">
        <v>199</v>
      </c>
      <c r="X317" s="191">
        <v>0.3</v>
      </c>
      <c r="Y317" s="166" t="s">
        <v>1409</v>
      </c>
      <c r="Z317" s="166" t="s">
        <v>199</v>
      </c>
      <c r="AA317" s="166" t="s">
        <v>199</v>
      </c>
      <c r="AB317" s="166" t="s">
        <v>199</v>
      </c>
      <c r="AC317" s="166" t="s">
        <v>199</v>
      </c>
      <c r="AD317" s="166" t="s">
        <v>209</v>
      </c>
      <c r="AE317" s="166" t="s">
        <v>199</v>
      </c>
      <c r="AF317" s="166" t="s">
        <v>199</v>
      </c>
      <c r="AG317" s="166" t="s">
        <v>199</v>
      </c>
      <c r="AH317" s="166" t="s">
        <v>199</v>
      </c>
      <c r="AI317" s="166" t="s">
        <v>199</v>
      </c>
      <c r="AJ317" s="166" t="s">
        <v>199</v>
      </c>
      <c r="AK317" s="166" t="s">
        <v>199</v>
      </c>
      <c r="AL317" s="166" t="s">
        <v>1404</v>
      </c>
    </row>
    <row r="318" spans="2:38" s="173" customFormat="1" ht="199.5" hidden="1" x14ac:dyDescent="0.2">
      <c r="B318" s="166" t="s">
        <v>516</v>
      </c>
      <c r="C318" s="167" t="s">
        <v>517</v>
      </c>
      <c r="D318" s="166" t="s">
        <v>1414</v>
      </c>
      <c r="E318" s="166" t="s">
        <v>1415</v>
      </c>
      <c r="F318" s="166" t="s">
        <v>1416</v>
      </c>
      <c r="G318" s="166"/>
      <c r="H318" s="166" t="s">
        <v>281</v>
      </c>
      <c r="I318" s="166" t="s">
        <v>199</v>
      </c>
      <c r="J318" s="166" t="s">
        <v>199</v>
      </c>
      <c r="K318" s="166" t="s">
        <v>199</v>
      </c>
      <c r="L318" s="166" t="s">
        <v>199</v>
      </c>
      <c r="M318" s="166" t="s">
        <v>1417</v>
      </c>
      <c r="N318" s="166" t="s">
        <v>1418</v>
      </c>
      <c r="O318" s="169" t="s">
        <v>1419</v>
      </c>
      <c r="P318" s="166" t="s">
        <v>535</v>
      </c>
      <c r="Q318" s="166" t="s">
        <v>563</v>
      </c>
      <c r="R318" s="166" t="s">
        <v>537</v>
      </c>
      <c r="S318" s="170">
        <v>45323</v>
      </c>
      <c r="T318" s="170">
        <v>45383</v>
      </c>
      <c r="U318" s="170" t="s">
        <v>512</v>
      </c>
      <c r="V318" s="26"/>
      <c r="W318" s="166"/>
      <c r="X318" s="171">
        <v>0.15</v>
      </c>
      <c r="Y318" s="166" t="s">
        <v>476</v>
      </c>
      <c r="Z318" s="166" t="s">
        <v>199</v>
      </c>
      <c r="AA318" s="166" t="s">
        <v>199</v>
      </c>
      <c r="AB318" s="166" t="s">
        <v>199</v>
      </c>
      <c r="AC318" s="166" t="s">
        <v>199</v>
      </c>
      <c r="AD318" s="166" t="s">
        <v>209</v>
      </c>
      <c r="AE318" s="166" t="s">
        <v>199</v>
      </c>
      <c r="AF318" s="166" t="s">
        <v>199</v>
      </c>
      <c r="AG318" s="166" t="s">
        <v>199</v>
      </c>
      <c r="AH318" s="166" t="s">
        <v>199</v>
      </c>
      <c r="AI318" s="166" t="s">
        <v>199</v>
      </c>
      <c r="AJ318" s="166" t="s">
        <v>199</v>
      </c>
      <c r="AK318" s="166" t="s">
        <v>199</v>
      </c>
      <c r="AL318" s="166" t="s">
        <v>538</v>
      </c>
    </row>
    <row r="319" spans="2:38" s="173" customFormat="1" ht="199.5" hidden="1" x14ac:dyDescent="0.2">
      <c r="B319" s="166" t="s">
        <v>516</v>
      </c>
      <c r="C319" s="167" t="s">
        <v>517</v>
      </c>
      <c r="D319" s="166" t="s">
        <v>1414</v>
      </c>
      <c r="E319" s="166" t="s">
        <v>1415</v>
      </c>
      <c r="F319" s="166" t="s">
        <v>1416</v>
      </c>
      <c r="G319" s="166"/>
      <c r="H319" s="166" t="s">
        <v>281</v>
      </c>
      <c r="I319" s="166" t="s">
        <v>199</v>
      </c>
      <c r="J319" s="166" t="s">
        <v>199</v>
      </c>
      <c r="K319" s="166" t="s">
        <v>199</v>
      </c>
      <c r="L319" s="166" t="s">
        <v>199</v>
      </c>
      <c r="M319" s="166" t="s">
        <v>1420</v>
      </c>
      <c r="N319" s="166" t="s">
        <v>1420</v>
      </c>
      <c r="O319" s="169" t="s">
        <v>1421</v>
      </c>
      <c r="P319" s="166" t="s">
        <v>535</v>
      </c>
      <c r="Q319" s="166" t="s">
        <v>563</v>
      </c>
      <c r="R319" s="166" t="s">
        <v>537</v>
      </c>
      <c r="S319" s="170">
        <v>45383</v>
      </c>
      <c r="T319" s="170">
        <v>45413</v>
      </c>
      <c r="U319" s="170" t="s">
        <v>281</v>
      </c>
      <c r="V319" s="26"/>
      <c r="W319" s="166"/>
      <c r="X319" s="171">
        <v>0.35</v>
      </c>
      <c r="Y319" s="166" t="s">
        <v>207</v>
      </c>
      <c r="Z319" s="166" t="s">
        <v>199</v>
      </c>
      <c r="AA319" s="166" t="s">
        <v>199</v>
      </c>
      <c r="AB319" s="166" t="s">
        <v>199</v>
      </c>
      <c r="AC319" s="166" t="s">
        <v>199</v>
      </c>
      <c r="AD319" s="166" t="s">
        <v>209</v>
      </c>
      <c r="AE319" s="166" t="s">
        <v>199</v>
      </c>
      <c r="AF319" s="166" t="s">
        <v>199</v>
      </c>
      <c r="AG319" s="166" t="s">
        <v>199</v>
      </c>
      <c r="AH319" s="166" t="s">
        <v>199</v>
      </c>
      <c r="AI319" s="166" t="s">
        <v>199</v>
      </c>
      <c r="AJ319" s="166" t="s">
        <v>199</v>
      </c>
      <c r="AK319" s="166" t="s">
        <v>199</v>
      </c>
      <c r="AL319" s="166" t="s">
        <v>538</v>
      </c>
    </row>
    <row r="320" spans="2:38" s="173" customFormat="1" ht="199.5" hidden="1" x14ac:dyDescent="0.2">
      <c r="B320" s="166" t="s">
        <v>516</v>
      </c>
      <c r="C320" s="167" t="s">
        <v>517</v>
      </c>
      <c r="D320" s="166" t="s">
        <v>1414</v>
      </c>
      <c r="E320" s="166" t="s">
        <v>1415</v>
      </c>
      <c r="F320" s="166" t="s">
        <v>1416</v>
      </c>
      <c r="G320" s="166"/>
      <c r="H320" s="166" t="s">
        <v>281</v>
      </c>
      <c r="I320" s="166" t="s">
        <v>199</v>
      </c>
      <c r="J320" s="166" t="s">
        <v>199</v>
      </c>
      <c r="K320" s="166" t="s">
        <v>199</v>
      </c>
      <c r="L320" s="166" t="s">
        <v>199</v>
      </c>
      <c r="M320" s="166" t="s">
        <v>1422</v>
      </c>
      <c r="N320" s="166" t="s">
        <v>1422</v>
      </c>
      <c r="O320" s="169" t="s">
        <v>1423</v>
      </c>
      <c r="P320" s="166" t="s">
        <v>535</v>
      </c>
      <c r="Q320" s="166" t="s">
        <v>563</v>
      </c>
      <c r="R320" s="166" t="s">
        <v>537</v>
      </c>
      <c r="S320" s="170">
        <v>45414</v>
      </c>
      <c r="T320" s="170">
        <v>45641</v>
      </c>
      <c r="U320" s="170" t="s">
        <v>512</v>
      </c>
      <c r="V320" s="26"/>
      <c r="W320" s="166"/>
      <c r="X320" s="171">
        <v>0.5</v>
      </c>
      <c r="Y320" s="166" t="s">
        <v>476</v>
      </c>
      <c r="Z320" s="166" t="s">
        <v>199</v>
      </c>
      <c r="AA320" s="166" t="s">
        <v>199</v>
      </c>
      <c r="AB320" s="166" t="s">
        <v>199</v>
      </c>
      <c r="AC320" s="166" t="s">
        <v>199</v>
      </c>
      <c r="AD320" s="166" t="s">
        <v>209</v>
      </c>
      <c r="AE320" s="166" t="s">
        <v>199</v>
      </c>
      <c r="AF320" s="166" t="s">
        <v>199</v>
      </c>
      <c r="AG320" s="166" t="s">
        <v>199</v>
      </c>
      <c r="AH320" s="166" t="s">
        <v>199</v>
      </c>
      <c r="AI320" s="166" t="s">
        <v>199</v>
      </c>
      <c r="AJ320" s="166" t="s">
        <v>199</v>
      </c>
      <c r="AK320" s="166" t="s">
        <v>199</v>
      </c>
      <c r="AL320" s="166" t="s">
        <v>538</v>
      </c>
    </row>
    <row r="321" spans="2:38" s="173" customFormat="1" ht="199.5" hidden="1" x14ac:dyDescent="0.2">
      <c r="B321" s="166" t="s">
        <v>516</v>
      </c>
      <c r="C321" s="167" t="s">
        <v>517</v>
      </c>
      <c r="D321" s="166" t="s">
        <v>1414</v>
      </c>
      <c r="E321" s="166" t="s">
        <v>1415</v>
      </c>
      <c r="F321" s="166" t="s">
        <v>1424</v>
      </c>
      <c r="G321" s="166"/>
      <c r="H321" s="166" t="s">
        <v>281</v>
      </c>
      <c r="I321" s="166" t="s">
        <v>199</v>
      </c>
      <c r="J321" s="166" t="s">
        <v>199</v>
      </c>
      <c r="K321" s="166" t="s">
        <v>199</v>
      </c>
      <c r="L321" s="166" t="s">
        <v>199</v>
      </c>
      <c r="M321" s="166" t="s">
        <v>1425</v>
      </c>
      <c r="N321" s="166" t="s">
        <v>1426</v>
      </c>
      <c r="O321" s="169" t="s">
        <v>1427</v>
      </c>
      <c r="P321" s="166" t="s">
        <v>535</v>
      </c>
      <c r="Q321" s="166" t="s">
        <v>536</v>
      </c>
      <c r="R321" s="166" t="s">
        <v>537</v>
      </c>
      <c r="S321" s="170">
        <v>45323</v>
      </c>
      <c r="T321" s="170">
        <v>45641</v>
      </c>
      <c r="U321" s="170" t="s">
        <v>512</v>
      </c>
      <c r="V321" s="26"/>
      <c r="W321" s="166"/>
      <c r="X321" s="171">
        <v>1</v>
      </c>
      <c r="Y321" s="166" t="s">
        <v>476</v>
      </c>
      <c r="Z321" s="166" t="s">
        <v>199</v>
      </c>
      <c r="AA321" s="166" t="s">
        <v>199</v>
      </c>
      <c r="AB321" s="166" t="s">
        <v>199</v>
      </c>
      <c r="AC321" s="166" t="s">
        <v>199</v>
      </c>
      <c r="AD321" s="166" t="s">
        <v>209</v>
      </c>
      <c r="AE321" s="166" t="s">
        <v>199</v>
      </c>
      <c r="AF321" s="166" t="s">
        <v>199</v>
      </c>
      <c r="AG321" s="166" t="s">
        <v>199</v>
      </c>
      <c r="AH321" s="166" t="s">
        <v>199</v>
      </c>
      <c r="AI321" s="166" t="s">
        <v>199</v>
      </c>
      <c r="AJ321" s="166" t="s">
        <v>199</v>
      </c>
      <c r="AK321" s="166" t="s">
        <v>199</v>
      </c>
      <c r="AL321" s="166" t="s">
        <v>1428</v>
      </c>
    </row>
    <row r="322" spans="2:38" s="173" customFormat="1" ht="199.5" hidden="1" x14ac:dyDescent="0.2">
      <c r="B322" s="166" t="s">
        <v>516</v>
      </c>
      <c r="C322" s="167" t="s">
        <v>517</v>
      </c>
      <c r="D322" s="166" t="s">
        <v>1414</v>
      </c>
      <c r="E322" s="166" t="s">
        <v>1415</v>
      </c>
      <c r="F322" s="166" t="s">
        <v>1429</v>
      </c>
      <c r="G322" s="166"/>
      <c r="H322" s="166" t="s">
        <v>281</v>
      </c>
      <c r="I322" s="166" t="s">
        <v>199</v>
      </c>
      <c r="J322" s="166" t="s">
        <v>199</v>
      </c>
      <c r="K322" s="166" t="s">
        <v>199</v>
      </c>
      <c r="L322" s="166" t="s">
        <v>199</v>
      </c>
      <c r="M322" s="166" t="s">
        <v>1430</v>
      </c>
      <c r="N322" s="166" t="s">
        <v>1431</v>
      </c>
      <c r="O322" s="169" t="s">
        <v>1432</v>
      </c>
      <c r="P322" s="166" t="s">
        <v>535</v>
      </c>
      <c r="Q322" s="166" t="s">
        <v>536</v>
      </c>
      <c r="R322" s="166" t="s">
        <v>537</v>
      </c>
      <c r="S322" s="170">
        <v>45323</v>
      </c>
      <c r="T322" s="170">
        <v>45444</v>
      </c>
      <c r="U322" s="170" t="s">
        <v>281</v>
      </c>
      <c r="V322" s="26"/>
      <c r="W322" s="166"/>
      <c r="X322" s="171">
        <v>0.2</v>
      </c>
      <c r="Y322" s="166" t="s">
        <v>207</v>
      </c>
      <c r="Z322" s="166" t="s">
        <v>199</v>
      </c>
      <c r="AA322" s="166" t="s">
        <v>199</v>
      </c>
      <c r="AB322" s="166" t="s">
        <v>199</v>
      </c>
      <c r="AC322" s="166" t="s">
        <v>199</v>
      </c>
      <c r="AD322" s="166" t="s">
        <v>209</v>
      </c>
      <c r="AE322" s="166" t="s">
        <v>199</v>
      </c>
      <c r="AF322" s="166" t="s">
        <v>199</v>
      </c>
      <c r="AG322" s="166" t="s">
        <v>199</v>
      </c>
      <c r="AH322" s="166" t="s">
        <v>199</v>
      </c>
      <c r="AI322" s="166" t="s">
        <v>199</v>
      </c>
      <c r="AJ322" s="166" t="s">
        <v>199</v>
      </c>
      <c r="AK322" s="166" t="s">
        <v>199</v>
      </c>
      <c r="AL322" s="166" t="s">
        <v>538</v>
      </c>
    </row>
    <row r="323" spans="2:38" s="173" customFormat="1" ht="199.5" hidden="1" x14ac:dyDescent="0.2">
      <c r="B323" s="166" t="s">
        <v>516</v>
      </c>
      <c r="C323" s="167" t="s">
        <v>517</v>
      </c>
      <c r="D323" s="166" t="s">
        <v>1414</v>
      </c>
      <c r="E323" s="166" t="s">
        <v>1415</v>
      </c>
      <c r="F323" s="166" t="s">
        <v>1429</v>
      </c>
      <c r="G323" s="166"/>
      <c r="H323" s="166" t="s">
        <v>281</v>
      </c>
      <c r="I323" s="166" t="s">
        <v>199</v>
      </c>
      <c r="J323" s="166" t="s">
        <v>199</v>
      </c>
      <c r="K323" s="166" t="s">
        <v>199</v>
      </c>
      <c r="L323" s="166" t="s">
        <v>199</v>
      </c>
      <c r="M323" s="166" t="s">
        <v>1433</v>
      </c>
      <c r="N323" s="166" t="s">
        <v>1434</v>
      </c>
      <c r="O323" s="169" t="s">
        <v>1435</v>
      </c>
      <c r="P323" s="166" t="s">
        <v>535</v>
      </c>
      <c r="Q323" s="166" t="s">
        <v>1436</v>
      </c>
      <c r="R323" s="166" t="s">
        <v>537</v>
      </c>
      <c r="S323" s="170">
        <v>45323</v>
      </c>
      <c r="T323" s="170">
        <v>45641</v>
      </c>
      <c r="U323" s="170" t="s">
        <v>512</v>
      </c>
      <c r="V323" s="26"/>
      <c r="W323" s="166"/>
      <c r="X323" s="171">
        <v>0.8</v>
      </c>
      <c r="Y323" s="166" t="s">
        <v>476</v>
      </c>
      <c r="Z323" s="166" t="s">
        <v>199</v>
      </c>
      <c r="AA323" s="166" t="s">
        <v>199</v>
      </c>
      <c r="AB323" s="166" t="s">
        <v>199</v>
      </c>
      <c r="AC323" s="166" t="s">
        <v>199</v>
      </c>
      <c r="AD323" s="166" t="s">
        <v>209</v>
      </c>
      <c r="AE323" s="166" t="s">
        <v>199</v>
      </c>
      <c r="AF323" s="166" t="s">
        <v>199</v>
      </c>
      <c r="AG323" s="166" t="s">
        <v>199</v>
      </c>
      <c r="AH323" s="166" t="s">
        <v>199</v>
      </c>
      <c r="AI323" s="166" t="s">
        <v>199</v>
      </c>
      <c r="AJ323" s="166" t="s">
        <v>199</v>
      </c>
      <c r="AK323" s="166" t="s">
        <v>199</v>
      </c>
      <c r="AL323" s="166" t="s">
        <v>538</v>
      </c>
    </row>
    <row r="324" spans="2:38" s="173" customFormat="1" ht="199.5" hidden="1" x14ac:dyDescent="0.2">
      <c r="B324" s="166" t="s">
        <v>516</v>
      </c>
      <c r="C324" s="167" t="s">
        <v>517</v>
      </c>
      <c r="D324" s="166" t="s">
        <v>1437</v>
      </c>
      <c r="E324" s="166" t="s">
        <v>1438</v>
      </c>
      <c r="F324" s="166" t="s">
        <v>1439</v>
      </c>
      <c r="G324" s="166"/>
      <c r="H324" s="166" t="s">
        <v>281</v>
      </c>
      <c r="I324" s="166" t="s">
        <v>199</v>
      </c>
      <c r="J324" s="166" t="s">
        <v>199</v>
      </c>
      <c r="K324" s="166" t="s">
        <v>199</v>
      </c>
      <c r="L324" s="198" t="s">
        <v>199</v>
      </c>
      <c r="M324" s="166" t="s">
        <v>1440</v>
      </c>
      <c r="N324" s="166" t="s">
        <v>1441</v>
      </c>
      <c r="O324" s="169" t="s">
        <v>1442</v>
      </c>
      <c r="P324" s="166" t="s">
        <v>535</v>
      </c>
      <c r="Q324" s="166" t="s">
        <v>536</v>
      </c>
      <c r="R324" s="166" t="s">
        <v>537</v>
      </c>
      <c r="S324" s="170">
        <v>45323</v>
      </c>
      <c r="T324" s="170">
        <v>45641</v>
      </c>
      <c r="U324" s="170" t="s">
        <v>512</v>
      </c>
      <c r="V324" s="26"/>
      <c r="W324" s="166"/>
      <c r="X324" s="171">
        <v>1</v>
      </c>
      <c r="Y324" s="166" t="s">
        <v>400</v>
      </c>
      <c r="Z324" s="166" t="s">
        <v>199</v>
      </c>
      <c r="AA324" s="166" t="s">
        <v>199</v>
      </c>
      <c r="AB324" s="198" t="s">
        <v>199</v>
      </c>
      <c r="AC324" s="198" t="s">
        <v>199</v>
      </c>
      <c r="AD324" s="166" t="s">
        <v>364</v>
      </c>
      <c r="AE324" s="166" t="s">
        <v>199</v>
      </c>
      <c r="AF324" s="166" t="s">
        <v>199</v>
      </c>
      <c r="AG324" s="202" t="s">
        <v>199</v>
      </c>
      <c r="AH324" s="202" t="s">
        <v>199</v>
      </c>
      <c r="AI324" s="198" t="s">
        <v>199</v>
      </c>
      <c r="AJ324" s="166" t="s">
        <v>402</v>
      </c>
      <c r="AK324" s="166" t="s">
        <v>403</v>
      </c>
      <c r="AL324" s="166" t="s">
        <v>684</v>
      </c>
    </row>
    <row r="325" spans="2:38" s="173" customFormat="1" ht="199.5" hidden="1" x14ac:dyDescent="0.2">
      <c r="B325" s="166" t="s">
        <v>516</v>
      </c>
      <c r="C325" s="167" t="s">
        <v>517</v>
      </c>
      <c r="D325" s="166" t="s">
        <v>1437</v>
      </c>
      <c r="E325" s="166" t="s">
        <v>1438</v>
      </c>
      <c r="F325" s="166" t="s">
        <v>1443</v>
      </c>
      <c r="G325" s="166"/>
      <c r="H325" s="166" t="s">
        <v>281</v>
      </c>
      <c r="I325" s="166" t="s">
        <v>199</v>
      </c>
      <c r="J325" s="166" t="s">
        <v>199</v>
      </c>
      <c r="K325" s="166" t="s">
        <v>199</v>
      </c>
      <c r="L325" s="198" t="s">
        <v>199</v>
      </c>
      <c r="M325" s="166" t="s">
        <v>1444</v>
      </c>
      <c r="N325" s="166" t="s">
        <v>1445</v>
      </c>
      <c r="O325" s="169" t="s">
        <v>1446</v>
      </c>
      <c r="P325" s="166" t="s">
        <v>535</v>
      </c>
      <c r="Q325" s="166" t="s">
        <v>1447</v>
      </c>
      <c r="R325" s="166" t="s">
        <v>537</v>
      </c>
      <c r="S325" s="170">
        <v>45323</v>
      </c>
      <c r="T325" s="170">
        <v>45641</v>
      </c>
      <c r="U325" s="170" t="s">
        <v>281</v>
      </c>
      <c r="V325" s="26"/>
      <c r="W325" s="166"/>
      <c r="X325" s="171">
        <v>1</v>
      </c>
      <c r="Y325" s="166" t="s">
        <v>400</v>
      </c>
      <c r="Z325" s="166" t="s">
        <v>199</v>
      </c>
      <c r="AA325" s="166" t="s">
        <v>199</v>
      </c>
      <c r="AB325" s="198" t="s">
        <v>199</v>
      </c>
      <c r="AC325" s="198" t="s">
        <v>199</v>
      </c>
      <c r="AD325" s="166" t="s">
        <v>364</v>
      </c>
      <c r="AE325" s="166" t="s">
        <v>199</v>
      </c>
      <c r="AF325" s="166" t="s">
        <v>199</v>
      </c>
      <c r="AG325" s="202" t="s">
        <v>199</v>
      </c>
      <c r="AH325" s="202" t="s">
        <v>199</v>
      </c>
      <c r="AI325" s="198" t="s">
        <v>199</v>
      </c>
      <c r="AJ325" s="166" t="s">
        <v>402</v>
      </c>
      <c r="AK325" s="166" t="s">
        <v>403</v>
      </c>
      <c r="AL325" s="166" t="s">
        <v>538</v>
      </c>
    </row>
    <row r="326" spans="2:38" s="173" customFormat="1" ht="171" hidden="1" x14ac:dyDescent="0.2">
      <c r="B326" s="166" t="s">
        <v>453</v>
      </c>
      <c r="C326" s="166" t="s">
        <v>850</v>
      </c>
      <c r="D326" s="166" t="s">
        <v>1448</v>
      </c>
      <c r="E326" s="166" t="s">
        <v>1449</v>
      </c>
      <c r="F326" s="166" t="s">
        <v>1450</v>
      </c>
      <c r="G326" s="166"/>
      <c r="H326" s="166" t="s">
        <v>1451</v>
      </c>
      <c r="I326" s="166" t="s">
        <v>1452</v>
      </c>
      <c r="J326" s="166" t="s">
        <v>1453</v>
      </c>
      <c r="K326" s="166" t="s">
        <v>199</v>
      </c>
      <c r="L326" s="166" t="s">
        <v>199</v>
      </c>
      <c r="M326" s="166" t="s">
        <v>1454</v>
      </c>
      <c r="N326" s="166" t="s">
        <v>1455</v>
      </c>
      <c r="O326" s="169" t="s">
        <v>1456</v>
      </c>
      <c r="P326" s="166" t="s">
        <v>292</v>
      </c>
      <c r="Q326" s="166" t="s">
        <v>1457</v>
      </c>
      <c r="R326" s="166" t="s">
        <v>280</v>
      </c>
      <c r="S326" s="170">
        <v>45292</v>
      </c>
      <c r="T326" s="170">
        <v>45350</v>
      </c>
      <c r="U326" s="170" t="s">
        <v>50</v>
      </c>
      <c r="V326" s="206">
        <v>21360746</v>
      </c>
      <c r="W326" s="169" t="s">
        <v>1458</v>
      </c>
      <c r="X326" s="169">
        <v>20</v>
      </c>
      <c r="Y326" s="166" t="s">
        <v>1459</v>
      </c>
      <c r="Z326" s="166" t="s">
        <v>208</v>
      </c>
      <c r="AA326" s="166" t="s">
        <v>354</v>
      </c>
      <c r="AB326" s="166" t="s">
        <v>199</v>
      </c>
      <c r="AC326" s="198" t="s">
        <v>199</v>
      </c>
      <c r="AD326" s="166" t="s">
        <v>1460</v>
      </c>
      <c r="AE326" s="166" t="s">
        <v>248</v>
      </c>
      <c r="AF326" s="166" t="s">
        <v>199</v>
      </c>
      <c r="AG326" s="202" t="s">
        <v>199</v>
      </c>
      <c r="AH326" s="202" t="s">
        <v>199</v>
      </c>
      <c r="AI326" s="198" t="s">
        <v>199</v>
      </c>
      <c r="AJ326" s="166" t="s">
        <v>199</v>
      </c>
      <c r="AK326" s="166" t="s">
        <v>199</v>
      </c>
      <c r="AL326" s="166" t="s">
        <v>294</v>
      </c>
    </row>
    <row r="327" spans="2:38" s="173" customFormat="1" ht="171" hidden="1" x14ac:dyDescent="0.2">
      <c r="B327" s="166" t="s">
        <v>453</v>
      </c>
      <c r="C327" s="166" t="s">
        <v>850</v>
      </c>
      <c r="D327" s="166" t="s">
        <v>1448</v>
      </c>
      <c r="E327" s="166" t="s">
        <v>1449</v>
      </c>
      <c r="F327" s="166" t="s">
        <v>1450</v>
      </c>
      <c r="G327" s="166"/>
      <c r="H327" s="166" t="s">
        <v>1451</v>
      </c>
      <c r="I327" s="166" t="s">
        <v>1452</v>
      </c>
      <c r="J327" s="166" t="s">
        <v>1453</v>
      </c>
      <c r="K327" s="166" t="s">
        <v>199</v>
      </c>
      <c r="L327" s="166" t="s">
        <v>199</v>
      </c>
      <c r="M327" s="166" t="s">
        <v>1461</v>
      </c>
      <c r="N327" s="166" t="s">
        <v>1462</v>
      </c>
      <c r="O327" s="169" t="s">
        <v>1463</v>
      </c>
      <c r="P327" s="166" t="s">
        <v>1464</v>
      </c>
      <c r="Q327" s="166" t="s">
        <v>1465</v>
      </c>
      <c r="R327" s="170" t="s">
        <v>50</v>
      </c>
      <c r="S327" s="170">
        <v>45292</v>
      </c>
      <c r="T327" s="170">
        <v>45016</v>
      </c>
      <c r="U327" s="166" t="s">
        <v>280</v>
      </c>
      <c r="V327" s="26" t="s">
        <v>199</v>
      </c>
      <c r="W327" s="166" t="s">
        <v>199</v>
      </c>
      <c r="X327" s="169">
        <v>70</v>
      </c>
      <c r="Y327" s="166" t="s">
        <v>1459</v>
      </c>
      <c r="Z327" s="166" t="s">
        <v>208</v>
      </c>
      <c r="AA327" s="166" t="s">
        <v>354</v>
      </c>
      <c r="AB327" s="166" t="s">
        <v>199</v>
      </c>
      <c r="AC327" s="198" t="s">
        <v>199</v>
      </c>
      <c r="AD327" s="166" t="s">
        <v>1460</v>
      </c>
      <c r="AE327" s="166" t="s">
        <v>199</v>
      </c>
      <c r="AF327" s="166" t="s">
        <v>199</v>
      </c>
      <c r="AG327" s="202" t="s">
        <v>199</v>
      </c>
      <c r="AH327" s="202" t="s">
        <v>199</v>
      </c>
      <c r="AI327" s="198" t="s">
        <v>199</v>
      </c>
      <c r="AJ327" s="166" t="s">
        <v>199</v>
      </c>
      <c r="AK327" s="166" t="s">
        <v>199</v>
      </c>
      <c r="AL327" s="166" t="s">
        <v>294</v>
      </c>
    </row>
    <row r="328" spans="2:38" s="173" customFormat="1" ht="171" hidden="1" x14ac:dyDescent="0.2">
      <c r="B328" s="166" t="s">
        <v>453</v>
      </c>
      <c r="C328" s="166" t="s">
        <v>850</v>
      </c>
      <c r="D328" s="166" t="s">
        <v>1448</v>
      </c>
      <c r="E328" s="166" t="s">
        <v>1449</v>
      </c>
      <c r="F328" s="166" t="s">
        <v>1450</v>
      </c>
      <c r="G328" s="166"/>
      <c r="H328" s="166" t="s">
        <v>1451</v>
      </c>
      <c r="I328" s="166" t="s">
        <v>1452</v>
      </c>
      <c r="J328" s="166" t="s">
        <v>1453</v>
      </c>
      <c r="K328" s="166" t="s">
        <v>199</v>
      </c>
      <c r="L328" s="166" t="s">
        <v>199</v>
      </c>
      <c r="M328" s="166" t="s">
        <v>1466</v>
      </c>
      <c r="N328" s="166" t="s">
        <v>1467</v>
      </c>
      <c r="O328" s="169" t="s">
        <v>1468</v>
      </c>
      <c r="P328" s="166" t="s">
        <v>1464</v>
      </c>
      <c r="Q328" s="166" t="s">
        <v>332</v>
      </c>
      <c r="R328" s="170" t="s">
        <v>50</v>
      </c>
      <c r="S328" s="170">
        <v>45383</v>
      </c>
      <c r="T328" s="170">
        <v>45046</v>
      </c>
      <c r="U328" s="166" t="s">
        <v>280</v>
      </c>
      <c r="V328" s="26" t="s">
        <v>199</v>
      </c>
      <c r="W328" s="166" t="s">
        <v>199</v>
      </c>
      <c r="X328" s="169">
        <v>10</v>
      </c>
      <c r="Y328" s="166" t="s">
        <v>208</v>
      </c>
      <c r="Z328" s="166" t="s">
        <v>354</v>
      </c>
      <c r="AA328" s="166" t="s">
        <v>199</v>
      </c>
      <c r="AB328" s="198" t="s">
        <v>199</v>
      </c>
      <c r="AC328" s="198" t="s">
        <v>199</v>
      </c>
      <c r="AD328" s="166" t="s">
        <v>1460</v>
      </c>
      <c r="AE328" s="166" t="s">
        <v>199</v>
      </c>
      <c r="AF328" s="166" t="s">
        <v>199</v>
      </c>
      <c r="AG328" s="202" t="s">
        <v>199</v>
      </c>
      <c r="AH328" s="202" t="s">
        <v>199</v>
      </c>
      <c r="AI328" s="198" t="s">
        <v>199</v>
      </c>
      <c r="AJ328" s="166" t="s">
        <v>199</v>
      </c>
      <c r="AK328" s="166" t="s">
        <v>199</v>
      </c>
      <c r="AL328" s="166" t="s">
        <v>294</v>
      </c>
    </row>
    <row r="329" spans="2:38" s="173" customFormat="1" ht="171" hidden="1" x14ac:dyDescent="0.2">
      <c r="B329" s="166" t="s">
        <v>453</v>
      </c>
      <c r="C329" s="166" t="s">
        <v>850</v>
      </c>
      <c r="D329" s="166" t="s">
        <v>1448</v>
      </c>
      <c r="E329" s="166" t="s">
        <v>1449</v>
      </c>
      <c r="F329" s="166" t="s">
        <v>1469</v>
      </c>
      <c r="G329" s="166"/>
      <c r="H329" s="166" t="s">
        <v>1451</v>
      </c>
      <c r="I329" s="166" t="s">
        <v>1452</v>
      </c>
      <c r="J329" s="166" t="s">
        <v>1453</v>
      </c>
      <c r="K329" s="166" t="s">
        <v>199</v>
      </c>
      <c r="L329" s="166" t="s">
        <v>199</v>
      </c>
      <c r="M329" s="166" t="s">
        <v>1470</v>
      </c>
      <c r="N329" s="166" t="s">
        <v>1471</v>
      </c>
      <c r="O329" s="169" t="s">
        <v>1456</v>
      </c>
      <c r="P329" s="166" t="s">
        <v>292</v>
      </c>
      <c r="Q329" s="166" t="s">
        <v>1457</v>
      </c>
      <c r="R329" s="166" t="s">
        <v>280</v>
      </c>
      <c r="S329" s="170">
        <v>45352</v>
      </c>
      <c r="T329" s="170">
        <v>45596</v>
      </c>
      <c r="U329" s="170" t="s">
        <v>50</v>
      </c>
      <c r="V329" s="206">
        <v>64082238</v>
      </c>
      <c r="W329" s="169" t="s">
        <v>1458</v>
      </c>
      <c r="Y329" s="166" t="s">
        <v>208</v>
      </c>
      <c r="Z329" s="166" t="s">
        <v>354</v>
      </c>
      <c r="AA329" s="166" t="s">
        <v>199</v>
      </c>
      <c r="AB329" s="198" t="s">
        <v>199</v>
      </c>
      <c r="AC329" s="198" t="s">
        <v>199</v>
      </c>
      <c r="AD329" s="166" t="s">
        <v>1460</v>
      </c>
      <c r="AE329" s="166" t="s">
        <v>248</v>
      </c>
      <c r="AF329" s="166" t="s">
        <v>199</v>
      </c>
      <c r="AG329" s="202" t="s">
        <v>199</v>
      </c>
      <c r="AH329" s="202" t="s">
        <v>199</v>
      </c>
      <c r="AI329" s="198" t="s">
        <v>199</v>
      </c>
      <c r="AJ329" s="166" t="s">
        <v>199</v>
      </c>
      <c r="AK329" s="166" t="s">
        <v>199</v>
      </c>
      <c r="AL329" s="166" t="s">
        <v>294</v>
      </c>
    </row>
    <row r="330" spans="2:38" s="173" customFormat="1" ht="171" hidden="1" x14ac:dyDescent="0.2">
      <c r="B330" s="166" t="s">
        <v>453</v>
      </c>
      <c r="C330" s="166" t="s">
        <v>850</v>
      </c>
      <c r="D330" s="166" t="s">
        <v>1448</v>
      </c>
      <c r="E330" s="166" t="s">
        <v>1449</v>
      </c>
      <c r="F330" s="166" t="s">
        <v>1469</v>
      </c>
      <c r="G330" s="166"/>
      <c r="H330" s="166" t="s">
        <v>1451</v>
      </c>
      <c r="I330" s="166" t="s">
        <v>1452</v>
      </c>
      <c r="J330" s="166" t="s">
        <v>1453</v>
      </c>
      <c r="K330" s="166" t="s">
        <v>199</v>
      </c>
      <c r="L330" s="166" t="s">
        <v>199</v>
      </c>
      <c r="M330" s="166" t="s">
        <v>1472</v>
      </c>
      <c r="N330" s="166" t="s">
        <v>1473</v>
      </c>
      <c r="O330" s="169" t="s">
        <v>1474</v>
      </c>
      <c r="P330" s="166" t="s">
        <v>1464</v>
      </c>
      <c r="Q330" s="166" t="s">
        <v>332</v>
      </c>
      <c r="R330" s="170" t="s">
        <v>50</v>
      </c>
      <c r="S330" s="170">
        <v>45597</v>
      </c>
      <c r="T330" s="170">
        <v>45626</v>
      </c>
      <c r="U330" s="166" t="s">
        <v>280</v>
      </c>
      <c r="V330" s="198" t="s">
        <v>199</v>
      </c>
      <c r="W330" s="198" t="s">
        <v>199</v>
      </c>
      <c r="Y330" s="166" t="s">
        <v>208</v>
      </c>
      <c r="Z330" s="166" t="s">
        <v>354</v>
      </c>
      <c r="AA330" s="166" t="s">
        <v>199</v>
      </c>
      <c r="AB330" s="198" t="s">
        <v>199</v>
      </c>
      <c r="AC330" s="198" t="s">
        <v>199</v>
      </c>
      <c r="AD330" s="166" t="s">
        <v>1460</v>
      </c>
      <c r="AE330" s="166" t="s">
        <v>199</v>
      </c>
      <c r="AF330" s="166" t="s">
        <v>199</v>
      </c>
      <c r="AG330" s="202" t="s">
        <v>199</v>
      </c>
      <c r="AH330" s="202" t="s">
        <v>199</v>
      </c>
      <c r="AI330" s="198" t="s">
        <v>199</v>
      </c>
      <c r="AJ330" s="166" t="s">
        <v>199</v>
      </c>
      <c r="AK330" s="166" t="s">
        <v>199</v>
      </c>
      <c r="AL330" s="166" t="s">
        <v>294</v>
      </c>
    </row>
    <row r="331" spans="2:38" s="173" customFormat="1" ht="171" hidden="1" x14ac:dyDescent="0.2">
      <c r="B331" s="166" t="s">
        <v>453</v>
      </c>
      <c r="C331" s="166" t="s">
        <v>850</v>
      </c>
      <c r="D331" s="166" t="s">
        <v>1448</v>
      </c>
      <c r="E331" s="166" t="s">
        <v>1449</v>
      </c>
      <c r="F331" s="166" t="s">
        <v>1475</v>
      </c>
      <c r="G331" s="166"/>
      <c r="H331" s="166" t="s">
        <v>1451</v>
      </c>
      <c r="I331" s="166" t="s">
        <v>1452</v>
      </c>
      <c r="J331" s="166" t="s">
        <v>1453</v>
      </c>
      <c r="K331" s="166" t="s">
        <v>199</v>
      </c>
      <c r="L331" s="166" t="s">
        <v>199</v>
      </c>
      <c r="M331" s="166" t="s">
        <v>1476</v>
      </c>
      <c r="N331" s="166" t="s">
        <v>1477</v>
      </c>
      <c r="O331" s="169" t="s">
        <v>1478</v>
      </c>
      <c r="P331" s="166" t="s">
        <v>292</v>
      </c>
      <c r="Q331" s="166" t="s">
        <v>1479</v>
      </c>
      <c r="R331" s="166" t="s">
        <v>280</v>
      </c>
      <c r="S331" s="170">
        <v>45597</v>
      </c>
      <c r="T331" s="170">
        <v>45611</v>
      </c>
      <c r="U331" s="170" t="s">
        <v>50</v>
      </c>
      <c r="V331" s="207" t="s">
        <v>199</v>
      </c>
      <c r="W331" s="198" t="s">
        <v>199</v>
      </c>
      <c r="Y331" s="166" t="s">
        <v>208</v>
      </c>
      <c r="Z331" s="166" t="s">
        <v>354</v>
      </c>
      <c r="AA331" s="166" t="s">
        <v>199</v>
      </c>
      <c r="AB331" s="198" t="s">
        <v>199</v>
      </c>
      <c r="AC331" s="198" t="s">
        <v>199</v>
      </c>
      <c r="AD331" s="166" t="s">
        <v>1460</v>
      </c>
      <c r="AE331" s="166" t="s">
        <v>199</v>
      </c>
      <c r="AF331" s="166" t="s">
        <v>199</v>
      </c>
      <c r="AG331" s="202" t="s">
        <v>199</v>
      </c>
      <c r="AH331" s="202" t="s">
        <v>199</v>
      </c>
      <c r="AI331" s="198" t="s">
        <v>199</v>
      </c>
      <c r="AJ331" s="166" t="s">
        <v>199</v>
      </c>
      <c r="AK331" s="166" t="s">
        <v>199</v>
      </c>
      <c r="AL331" s="166" t="s">
        <v>294</v>
      </c>
    </row>
    <row r="332" spans="2:38" s="173" customFormat="1" ht="171" hidden="1" x14ac:dyDescent="0.2">
      <c r="B332" s="166" t="s">
        <v>453</v>
      </c>
      <c r="C332" s="166" t="s">
        <v>850</v>
      </c>
      <c r="D332" s="166" t="s">
        <v>1448</v>
      </c>
      <c r="E332" s="166" t="s">
        <v>1449</v>
      </c>
      <c r="F332" s="166" t="s">
        <v>1480</v>
      </c>
      <c r="G332" s="166"/>
      <c r="H332" s="166" t="s">
        <v>1451</v>
      </c>
      <c r="I332" s="166" t="s">
        <v>1452</v>
      </c>
      <c r="J332" s="166" t="s">
        <v>1453</v>
      </c>
      <c r="K332" s="166" t="s">
        <v>199</v>
      </c>
      <c r="L332" s="166" t="s">
        <v>199</v>
      </c>
      <c r="M332" s="166" t="s">
        <v>1481</v>
      </c>
      <c r="N332" s="166" t="s">
        <v>1482</v>
      </c>
      <c r="O332" s="169" t="s">
        <v>1483</v>
      </c>
      <c r="P332" s="166" t="s">
        <v>292</v>
      </c>
      <c r="Q332" s="166" t="s">
        <v>1457</v>
      </c>
      <c r="R332" s="166" t="s">
        <v>280</v>
      </c>
      <c r="S332" s="170">
        <v>45627</v>
      </c>
      <c r="T332" s="170">
        <v>45641</v>
      </c>
      <c r="U332" s="170" t="s">
        <v>50</v>
      </c>
      <c r="V332" s="207" t="s">
        <v>199</v>
      </c>
      <c r="W332" s="198" t="s">
        <v>199</v>
      </c>
      <c r="Y332" s="166" t="s">
        <v>208</v>
      </c>
      <c r="Z332" s="166" t="s">
        <v>354</v>
      </c>
      <c r="AA332" s="166" t="s">
        <v>199</v>
      </c>
      <c r="AB332" s="198" t="s">
        <v>199</v>
      </c>
      <c r="AC332" s="198" t="s">
        <v>199</v>
      </c>
      <c r="AD332" s="166" t="s">
        <v>1460</v>
      </c>
      <c r="AE332" s="166" t="s">
        <v>199</v>
      </c>
      <c r="AF332" s="166" t="s">
        <v>199</v>
      </c>
      <c r="AG332" s="202" t="s">
        <v>199</v>
      </c>
      <c r="AH332" s="202" t="s">
        <v>199</v>
      </c>
      <c r="AI332" s="198" t="s">
        <v>199</v>
      </c>
      <c r="AJ332" s="166" t="s">
        <v>199</v>
      </c>
      <c r="AK332" s="166" t="s">
        <v>199</v>
      </c>
      <c r="AL332" s="166" t="s">
        <v>294</v>
      </c>
    </row>
    <row r="333" spans="2:38" s="173" customFormat="1" ht="171" hidden="1" x14ac:dyDescent="0.2">
      <c r="B333" s="166" t="s">
        <v>453</v>
      </c>
      <c r="C333" s="166" t="s">
        <v>850</v>
      </c>
      <c r="D333" s="166" t="s">
        <v>1448</v>
      </c>
      <c r="E333" s="166" t="s">
        <v>1449</v>
      </c>
      <c r="F333" s="166" t="s">
        <v>1480</v>
      </c>
      <c r="G333" s="166"/>
      <c r="H333" s="166" t="s">
        <v>1451</v>
      </c>
      <c r="I333" s="166" t="s">
        <v>1452</v>
      </c>
      <c r="J333" s="166" t="s">
        <v>1453</v>
      </c>
      <c r="K333" s="166" t="s">
        <v>199</v>
      </c>
      <c r="L333" s="166" t="s">
        <v>199</v>
      </c>
      <c r="M333" s="166" t="s">
        <v>1484</v>
      </c>
      <c r="N333" s="166" t="s">
        <v>1485</v>
      </c>
      <c r="O333" s="169" t="s">
        <v>1486</v>
      </c>
      <c r="P333" s="166" t="s">
        <v>1487</v>
      </c>
      <c r="Q333" s="166" t="s">
        <v>1488</v>
      </c>
      <c r="R333" s="170" t="s">
        <v>50</v>
      </c>
      <c r="S333" s="170">
        <v>45627</v>
      </c>
      <c r="T333" s="170">
        <v>45641</v>
      </c>
      <c r="U333" s="166" t="s">
        <v>280</v>
      </c>
      <c r="V333" s="198" t="s">
        <v>199</v>
      </c>
      <c r="W333" s="198" t="s">
        <v>199</v>
      </c>
      <c r="Y333" s="166" t="s">
        <v>208</v>
      </c>
      <c r="Z333" s="166" t="s">
        <v>354</v>
      </c>
      <c r="AA333" s="166" t="s">
        <v>199</v>
      </c>
      <c r="AB333" s="198" t="s">
        <v>199</v>
      </c>
      <c r="AC333" s="198" t="s">
        <v>199</v>
      </c>
      <c r="AD333" s="166" t="s">
        <v>1460</v>
      </c>
      <c r="AE333" s="166" t="s">
        <v>199</v>
      </c>
      <c r="AF333" s="166" t="s">
        <v>199</v>
      </c>
      <c r="AG333" s="202" t="s">
        <v>199</v>
      </c>
      <c r="AH333" s="202" t="s">
        <v>199</v>
      </c>
      <c r="AI333" s="198" t="s">
        <v>199</v>
      </c>
      <c r="AJ333" s="166" t="s">
        <v>199</v>
      </c>
      <c r="AK333" s="166" t="s">
        <v>199</v>
      </c>
      <c r="AL333" s="166" t="s">
        <v>294</v>
      </c>
    </row>
    <row r="334" spans="2:38" s="173" customFormat="1" ht="142.5" hidden="1" x14ac:dyDescent="0.2">
      <c r="B334" s="166" t="s">
        <v>193</v>
      </c>
      <c r="C334" s="167" t="s">
        <v>1351</v>
      </c>
      <c r="D334" s="166" t="s">
        <v>1489</v>
      </c>
      <c r="E334" s="176" t="s">
        <v>1497</v>
      </c>
      <c r="F334" s="176" t="s">
        <v>1490</v>
      </c>
      <c r="G334" s="176"/>
      <c r="H334" s="166" t="s">
        <v>1451</v>
      </c>
      <c r="I334" s="166" t="s">
        <v>199</v>
      </c>
      <c r="J334" s="166" t="s">
        <v>199</v>
      </c>
      <c r="K334" s="166" t="s">
        <v>199</v>
      </c>
      <c r="L334" s="166" t="s">
        <v>199</v>
      </c>
      <c r="M334" s="176" t="s">
        <v>1491</v>
      </c>
      <c r="N334" s="169" t="s">
        <v>1492</v>
      </c>
      <c r="O334" s="166" t="s">
        <v>1493</v>
      </c>
      <c r="P334" s="166" t="s">
        <v>298</v>
      </c>
      <c r="Q334" s="166"/>
      <c r="R334" s="166" t="s">
        <v>280</v>
      </c>
      <c r="S334" s="170">
        <v>45292</v>
      </c>
      <c r="T334" s="170">
        <v>45626</v>
      </c>
      <c r="U334" s="208" t="s">
        <v>280</v>
      </c>
      <c r="V334" s="206" t="s">
        <v>1494</v>
      </c>
      <c r="W334" s="169" t="s">
        <v>1495</v>
      </c>
      <c r="Y334" s="169" t="s">
        <v>245</v>
      </c>
      <c r="Z334" s="166" t="s">
        <v>1496</v>
      </c>
      <c r="AA334" s="166" t="s">
        <v>199</v>
      </c>
      <c r="AB334" s="198" t="s">
        <v>199</v>
      </c>
      <c r="AC334" s="198" t="s">
        <v>199</v>
      </c>
      <c r="AD334" s="166" t="s">
        <v>487</v>
      </c>
      <c r="AE334" s="166" t="s">
        <v>248</v>
      </c>
      <c r="AF334" s="202" t="s">
        <v>199</v>
      </c>
      <c r="AG334" s="202" t="s">
        <v>199</v>
      </c>
      <c r="AH334" s="198" t="s">
        <v>199</v>
      </c>
      <c r="AI334" s="198" t="s">
        <v>199</v>
      </c>
      <c r="AJ334" s="166" t="s">
        <v>199</v>
      </c>
      <c r="AK334" s="166" t="s">
        <v>199</v>
      </c>
      <c r="AL334" s="166" t="s">
        <v>283</v>
      </c>
    </row>
    <row r="335" spans="2:38" s="173" customFormat="1" ht="142.5" hidden="1" x14ac:dyDescent="0.2">
      <c r="B335" s="166" t="s">
        <v>193</v>
      </c>
      <c r="C335" s="167" t="s">
        <v>1351</v>
      </c>
      <c r="D335" s="166" t="s">
        <v>1489</v>
      </c>
      <c r="E335" s="176" t="s">
        <v>1497</v>
      </c>
      <c r="F335" s="176" t="s">
        <v>1490</v>
      </c>
      <c r="G335" s="176"/>
      <c r="H335" s="166" t="s">
        <v>1451</v>
      </c>
      <c r="I335" s="166" t="s">
        <v>199</v>
      </c>
      <c r="J335" s="166" t="s">
        <v>199</v>
      </c>
      <c r="K335" s="166" t="s">
        <v>199</v>
      </c>
      <c r="L335" s="166" t="s">
        <v>199</v>
      </c>
      <c r="M335" s="176" t="s">
        <v>1498</v>
      </c>
      <c r="N335" s="166" t="s">
        <v>1499</v>
      </c>
      <c r="O335" s="166" t="s">
        <v>1500</v>
      </c>
      <c r="P335" s="166" t="s">
        <v>298</v>
      </c>
      <c r="Q335" s="166"/>
      <c r="R335" s="166" t="s">
        <v>280</v>
      </c>
      <c r="S335" s="170">
        <v>45292</v>
      </c>
      <c r="T335" s="170">
        <v>45412</v>
      </c>
      <c r="U335" s="170" t="s">
        <v>281</v>
      </c>
      <c r="V335" s="206">
        <v>21720848</v>
      </c>
      <c r="W335" s="166">
        <v>165</v>
      </c>
      <c r="X335" s="171"/>
      <c r="Y335" s="166" t="s">
        <v>245</v>
      </c>
      <c r="Z335" s="166" t="s">
        <v>199</v>
      </c>
      <c r="AA335" s="166" t="s">
        <v>199</v>
      </c>
      <c r="AB335" s="166" t="s">
        <v>199</v>
      </c>
      <c r="AC335" s="166" t="s">
        <v>199</v>
      </c>
      <c r="AD335" s="166" t="s">
        <v>828</v>
      </c>
      <c r="AE335" s="166" t="s">
        <v>248</v>
      </c>
      <c r="AF335" s="166" t="s">
        <v>199</v>
      </c>
      <c r="AG335" s="166" t="s">
        <v>199</v>
      </c>
      <c r="AH335" s="166" t="s">
        <v>199</v>
      </c>
      <c r="AI335" s="166" t="s">
        <v>199</v>
      </c>
      <c r="AJ335" s="166" t="s">
        <v>199</v>
      </c>
      <c r="AK335" s="166" t="s">
        <v>199</v>
      </c>
      <c r="AL335" s="166" t="s">
        <v>283</v>
      </c>
    </row>
    <row r="336" spans="2:38" s="173" customFormat="1" ht="142.5" hidden="1" x14ac:dyDescent="0.2">
      <c r="B336" s="166" t="s">
        <v>193</v>
      </c>
      <c r="C336" s="167" t="s">
        <v>1351</v>
      </c>
      <c r="D336" s="166" t="s">
        <v>1489</v>
      </c>
      <c r="E336" s="176" t="s">
        <v>1497</v>
      </c>
      <c r="F336" s="176" t="s">
        <v>1490</v>
      </c>
      <c r="G336" s="176"/>
      <c r="H336" s="166" t="s">
        <v>1451</v>
      </c>
      <c r="I336" s="166" t="s">
        <v>199</v>
      </c>
      <c r="J336" s="166" t="s">
        <v>199</v>
      </c>
      <c r="K336" s="166" t="s">
        <v>199</v>
      </c>
      <c r="L336" s="166" t="s">
        <v>199</v>
      </c>
      <c r="M336" s="176" t="s">
        <v>1501</v>
      </c>
      <c r="N336" s="166" t="s">
        <v>1499</v>
      </c>
      <c r="O336" s="166" t="s">
        <v>1502</v>
      </c>
      <c r="P336" s="166" t="s">
        <v>298</v>
      </c>
      <c r="Q336" s="166"/>
      <c r="R336" s="166" t="s">
        <v>280</v>
      </c>
      <c r="S336" s="170">
        <v>45413</v>
      </c>
      <c r="T336" s="182">
        <v>45535</v>
      </c>
      <c r="U336" s="170" t="s">
        <v>281</v>
      </c>
      <c r="V336" s="206" t="s">
        <v>1503</v>
      </c>
      <c r="W336" s="166">
        <v>165</v>
      </c>
      <c r="X336" s="171"/>
      <c r="Y336" s="166" t="s">
        <v>245</v>
      </c>
      <c r="Z336" s="166" t="s">
        <v>199</v>
      </c>
      <c r="AA336" s="166" t="s">
        <v>199</v>
      </c>
      <c r="AB336" s="166" t="s">
        <v>199</v>
      </c>
      <c r="AC336" s="166" t="s">
        <v>199</v>
      </c>
      <c r="AD336" s="166" t="s">
        <v>828</v>
      </c>
      <c r="AE336" s="166" t="s">
        <v>248</v>
      </c>
      <c r="AF336" s="166" t="s">
        <v>199</v>
      </c>
      <c r="AG336" s="166" t="s">
        <v>199</v>
      </c>
      <c r="AH336" s="166" t="s">
        <v>199</v>
      </c>
      <c r="AI336" s="166" t="s">
        <v>199</v>
      </c>
      <c r="AJ336" s="166" t="s">
        <v>199</v>
      </c>
      <c r="AK336" s="166" t="s">
        <v>199</v>
      </c>
      <c r="AL336" s="166" t="s">
        <v>283</v>
      </c>
    </row>
    <row r="337" spans="2:38" s="173" customFormat="1" ht="142.5" hidden="1" x14ac:dyDescent="0.2">
      <c r="B337" s="166" t="s">
        <v>193</v>
      </c>
      <c r="C337" s="167" t="s">
        <v>1351</v>
      </c>
      <c r="D337" s="166" t="s">
        <v>1489</v>
      </c>
      <c r="E337" s="176" t="s">
        <v>1497</v>
      </c>
      <c r="F337" s="176" t="s">
        <v>1490</v>
      </c>
      <c r="G337" s="176"/>
      <c r="H337" s="166" t="s">
        <v>1451</v>
      </c>
      <c r="I337" s="166" t="s">
        <v>199</v>
      </c>
      <c r="J337" s="166" t="s">
        <v>199</v>
      </c>
      <c r="K337" s="166" t="s">
        <v>199</v>
      </c>
      <c r="L337" s="166" t="s">
        <v>199</v>
      </c>
      <c r="M337" s="176" t="s">
        <v>1504</v>
      </c>
      <c r="N337" s="166" t="s">
        <v>1499</v>
      </c>
      <c r="O337" s="166" t="s">
        <v>1505</v>
      </c>
      <c r="P337" s="166" t="s">
        <v>298</v>
      </c>
      <c r="Q337" s="166"/>
      <c r="R337" s="166" t="s">
        <v>280</v>
      </c>
      <c r="S337" s="170">
        <v>45536</v>
      </c>
      <c r="T337" s="182">
        <v>45626</v>
      </c>
      <c r="U337" s="170" t="s">
        <v>281</v>
      </c>
      <c r="V337" s="26" t="s">
        <v>199</v>
      </c>
      <c r="W337" s="166" t="s">
        <v>199</v>
      </c>
      <c r="X337" s="171"/>
      <c r="Y337" s="166" t="s">
        <v>245</v>
      </c>
      <c r="Z337" s="166" t="s">
        <v>199</v>
      </c>
      <c r="AA337" s="166" t="s">
        <v>199</v>
      </c>
      <c r="AB337" s="166" t="s">
        <v>199</v>
      </c>
      <c r="AC337" s="166" t="s">
        <v>199</v>
      </c>
      <c r="AD337" s="166" t="s">
        <v>828</v>
      </c>
      <c r="AE337" s="166" t="s">
        <v>199</v>
      </c>
      <c r="AF337" s="166" t="s">
        <v>199</v>
      </c>
      <c r="AG337" s="166" t="s">
        <v>199</v>
      </c>
      <c r="AH337" s="166" t="s">
        <v>199</v>
      </c>
      <c r="AI337" s="166" t="s">
        <v>199</v>
      </c>
      <c r="AJ337" s="166" t="s">
        <v>199</v>
      </c>
      <c r="AK337" s="166" t="s">
        <v>199</v>
      </c>
      <c r="AL337" s="166" t="s">
        <v>283</v>
      </c>
    </row>
    <row r="338" spans="2:38" s="173" customFormat="1" x14ac:dyDescent="0.2">
      <c r="AE338" s="209"/>
      <c r="AF338" s="209"/>
      <c r="AG338" s="209"/>
      <c r="AH338" s="209"/>
    </row>
  </sheetData>
  <autoFilter ref="A8:AL337" xr:uid="{00000000-0001-0000-0000-000000000000}">
    <filterColumn colId="8" showButton="0"/>
    <filterColumn colId="9" showButton="0"/>
    <filterColumn colId="10" showButton="0"/>
    <filterColumn colId="15">
      <filters>
        <filter val="Aura Maria Gomez De Los Rios"/>
      </filters>
    </filterColumn>
    <filterColumn colId="17">
      <filters>
        <filter val="Dirección Administrativa y Financiera"/>
      </filters>
    </filterColumn>
    <filterColumn colId="24" showButton="0"/>
    <filterColumn colId="25" showButton="0"/>
    <filterColumn colId="26" showButton="0"/>
    <filterColumn colId="27" showButton="0"/>
    <filterColumn colId="29" showButton="0"/>
    <filterColumn colId="30" showButton="0"/>
    <filterColumn colId="31" showButton="0"/>
    <filterColumn colId="32" showButton="0"/>
    <filterColumn colId="33" showButton="0"/>
    <filterColumn colId="35" showButton="0"/>
  </autoFilter>
  <mergeCells count="29">
    <mergeCell ref="AL8:AL9"/>
    <mergeCell ref="V8:V9"/>
    <mergeCell ref="W8:W9"/>
    <mergeCell ref="X8:X9"/>
    <mergeCell ref="Y8:AC9"/>
    <mergeCell ref="AD8:AI9"/>
    <mergeCell ref="AJ8:AK8"/>
    <mergeCell ref="U8:U9"/>
    <mergeCell ref="G8:G9"/>
    <mergeCell ref="H8:H9"/>
    <mergeCell ref="I8:L9"/>
    <mergeCell ref="M8:M9"/>
    <mergeCell ref="N8:N9"/>
    <mergeCell ref="O8:O9"/>
    <mergeCell ref="P8:P9"/>
    <mergeCell ref="Q8:Q9"/>
    <mergeCell ref="R8:R9"/>
    <mergeCell ref="S8:S9"/>
    <mergeCell ref="T8:T9"/>
    <mergeCell ref="B2:B5"/>
    <mergeCell ref="C2:C3"/>
    <mergeCell ref="D2:AJ3"/>
    <mergeCell ref="C4:C5"/>
    <mergeCell ref="D4:AJ5"/>
    <mergeCell ref="B8:B9"/>
    <mergeCell ref="C8:C9"/>
    <mergeCell ref="D8:D9"/>
    <mergeCell ref="E8:E9"/>
    <mergeCell ref="F8:F9"/>
  </mergeCells>
  <conditionalFormatting sqref="AL226:AL227">
    <cfRule type="expression" dxfId="1" priority="1">
      <formula>$AD226&lt;&gt;""</formula>
    </cfRule>
  </conditionalFormatting>
  <dataValidations count="27">
    <dataValidation type="list" allowBlank="1" showInputMessage="1" showErrorMessage="1" sqref="B10:B275 B288:B337" xr:uid="{7DDA7B30-AAC3-4BDD-9DC1-EAA98BB3B064}">
      <formula1>Perspectiva</formula1>
    </dataValidation>
    <dataValidation allowBlank="1" showInputMessage="1" showErrorMessage="1" prompt="Puede registrar la cantidad de colaboradores que requiera, siempre y cuando cuenten con usuario de Eureka" sqref="Q203:Q207 Q140:Q141 P206:P207" xr:uid="{71D840FC-192F-448A-A83A-E4A2127024F5}"/>
    <dataValidation type="textLength" operator="lessThanOrEqual" showInputMessage="1" showErrorMessage="1" error="El número máximo de caracteres son 100" prompt="El número máximo de caracteres incluyendo los espacios es de 100" sqref="N79:N93 O125:O126 M125:M126 M79:M122" xr:uid="{7822B3BC-FD12-4B9D-AC04-FDD4017D8073}">
      <formula1>100</formula1>
    </dataValidation>
    <dataValidation type="textLength" operator="lessThanOrEqual" allowBlank="1" showInputMessage="1" showErrorMessage="1" errorTitle="No superar 100 caracteres" error="No superar 100 caracteres" sqref="N79:N93 M79:M114" xr:uid="{B13A05F0-3052-4DB6-92A7-88BBE353B191}">
      <formula1>100</formula1>
    </dataValidation>
    <dataValidation allowBlank="1" showInputMessage="1" showErrorMessage="1" prompt="Elija de la lista los artículos y/o bases del Plan Nacional de Desarrollo 2022 - 2026 a los que se da respuesta con la implementación de la estrategia y la consecución del producto." sqref="I8" xr:uid="{52F26743-2E04-4F71-A621-14DA2D377DC5}"/>
    <dataValidation allowBlank="1" showInputMessage="1" showErrorMessage="1" prompt="Elija de la lista la dependencia que será usuaria del producto que se generará porque lo requiere para el desarrollo de sus actividades, en los casos que aplique." sqref="U8:U9" xr:uid="{93ED04CA-1720-4405-B33A-2F2CEA720752}"/>
    <dataValidation allowBlank="1" showInputMessage="1" showErrorMessage="1" prompt="Si marcó que la actividad pertence al plan 9. Plan Anticorrupción y de atención al ciudadano, debe indicar de las listas a cual componente y subcomponente pertenece la actividad." sqref="AJ8:AK8" xr:uid="{438A303E-D070-4B17-B1EC-2658F7E030D1}"/>
    <dataValidation type="list" allowBlank="1" showInputMessage="1" showErrorMessage="1" sqref="AJ256:AJ260 AK47:AK48 AJ64:AK67 AK317 AK72:AK75 AJ74:AK75 AJ10:AJ227 AJ240:AJ241 AJ288:AJ337" xr:uid="{C39F8AA1-90D0-4CFB-BED8-63FE03FA1787}">
      <formula1>Componentes</formula1>
    </dataValidation>
    <dataValidation allowBlank="1" showInputMessage="1" showErrorMessage="1" prompt="Elija de la lista la perspectiva sobre la cual va a formular las actividades del plan de acción.  Para mas información puede consultar el Diccionario de Datos y el PEI" sqref="B8:B9" xr:uid="{0508A375-44D9-45FD-BAF8-3B84CD1987EE}"/>
    <dataValidation allowBlank="1" showInputMessage="1" showErrorMessage="1" prompt="De acuerdo a la perspectiva seleaccionada, elija de la lista el objetivo estratégico sobre el cual va a formular las actividades del plan de acción.  Para mas información puede consultar el Diccionario de Datos y el PEI" sqref="C8:C9" xr:uid="{CA9024C1-EE8D-49F4-870A-8A280491FD4A}"/>
    <dataValidation allowBlank="1" showInputMessage="1" showErrorMessage="1" prompt="Teniendo en cuenta el objetivo seleccionado, registre o elija de la lista la estrategia asociada a las actividades del plan de acción.  Para mas información puede consultar el Diccionario de Datos y el PEI" sqref="D8:E9" xr:uid="{9BF80846-C1C4-483B-AB24-FD83404F46CB}"/>
    <dataValidation allowBlank="1" showInputMessage="1" showErrorMessage="1" prompt="Registre o elija de la lista el producto del Plan Estratégico Institucional que desea obtener. _x000a_Producto es el resultado final del desarrollo de actividades de un proceso, fase o proyecto, el cual debe ser verificable." sqref="F8:G9" xr:uid="{7F636DBF-45E7-44C1-9690-C4316A9B8B29}"/>
    <dataValidation allowBlank="1" showInputMessage="1" showErrorMessage="1" prompt="Defina el responsable de la obtención del producto en términos de cargo y dependencia. Debe ser de nivel directivo." sqref="H8:H9" xr:uid="{E79D8049-94F9-400A-8FAC-11E9A9E7F420}"/>
    <dataValidation allowBlank="1" showInputMessage="1" showErrorMessage="1" prompt="Defina las actividades necesarias para la obtención de los productos. _x000a_Estructura: VERBO en infinitivo + el Objeto + condicion de calidad." sqref="M8:M9" xr:uid="{19844645-5168-4FFB-9F26-CD4ED296A007}"/>
    <dataValidation allowBlank="1" showInputMessage="1" showErrorMessage="1" prompt="Detalle de la actividad definida" sqref="N8:N9" xr:uid="{9EC73527-D9F9-4396-8B5E-B1301AF829BA}"/>
    <dataValidation allowBlank="1" showInputMessage="1" showErrorMessage="1" prompt="Soporte de ejecución de la actividad o producto intermedio que contribuye a la obtención del producto final o al cumplimiento de fases intermedias. Ej: Documento elaborado, Actas de reunión firmadas, Listas de asistencia diligenciadas._x000a__x000a_" sqref="O8:O9" xr:uid="{EA0E7C1C-801D-41FC-B0C0-1A324156D853}"/>
    <dataValidation allowBlank="1" showInputMessage="1" showErrorMessage="1" prompt="Nombre del colaborador responsable de ejecutar la actividad." sqref="P8:P9" xr:uid="{A683A56A-831B-4E5A-A04B-1494C7542DE5}"/>
    <dataValidation allowBlank="1" showInputMessage="1" showErrorMessage="1" prompt="Elija de la lista la dependencia a la que hace parte el colaborador responsable de la ejecución de la actividad. " sqref="R8:R9" xr:uid="{CD352D61-FC3B-493C-B4C9-208CF5D85596}"/>
    <dataValidation allowBlank="1" showInputMessage="1" showErrorMessage="1" prompt="DD-MM-AAAA" sqref="S8:T9" xr:uid="{9B1DF35E-E8A5-464E-A834-181B58D547B7}"/>
    <dataValidation allowBlank="1" showInputMessage="1" showErrorMessage="1" prompt="Indique los recursos económicos requeridos para el desarrollo de la actividad y asignados en el Plan Anual de Adquisiciones - PAA." sqref="V8:V9" xr:uid="{367F4F85-B7B9-4FCA-9EEA-8AE10B03D8A3}"/>
    <dataValidation allowBlank="1" showInputMessage="1" showErrorMessage="1" prompt="Indique el código de identificación - ID del PAA al que corresponde la adquisición de bienes y/o servicios como contratos de prestación de servicios, sistemas de información, entre otros, necesarios para el desarrollo de la actividad." sqref="W8:W9" xr:uid="{C9DC4BC3-B5AA-4CE1-B49D-C98FCFCD232D}"/>
    <dataValidation allowBlank="1" showInputMessage="1" showErrorMessage="1" prompt="Incluya la ponderación de cada actividad que aporta a la consecución del producto, de tal forma que la sumatoria sea 100% para cada producto." sqref="X8:X9" xr:uid="{3F45B12E-5EBF-46A5-B7E4-5818EBF526F1}"/>
    <dataValidation allowBlank="1" showInputMessage="1" showErrorMessage="1" prompt="Elija de las listas los planes a los que pertenece la actividad. Puede aplicar entre uno (1) y tres (3) planes. " sqref="AD8" xr:uid="{35964E9F-090F-4CC7-ABCC-D79C3C437524}"/>
    <dataValidation allowBlank="1" showInputMessage="1" showErrorMessage="1" prompt="Seleccione la dependencia líder de la ejecución de la actividad" sqref="R8:R9" xr:uid="{53F3BB3C-7AEF-4027-8DE3-C7083DB2DA94}"/>
    <dataValidation allowBlank="1" showInputMessage="1" showErrorMessage="1" prompt="Índique el proceso responsable de la ejecución de la actividad" sqref="AL8:AL9" xr:uid="{6CAD0FAA-52D9-415D-8A2E-FC83EC7D7DB3}"/>
    <dataValidation allowBlank="1" showInputMessage="1" showErrorMessage="1" prompt="Nombre de los funcionarios o contratistas asignados para apoyar el desarrollo de la actividad" sqref="Q8:Q9" xr:uid="{E518CF35-9EA6-47CE-B4C4-9C68E3DCED4C}"/>
    <dataValidation allowBlank="1" showInputMessage="1" showErrorMessage="1" prompt="Elija de las listas las políticas del MIPG a las que contribuye a su cumplimiento con el desarrollo de la actividad. Puede aplicar entre una (1) y tres (3) políticas." sqref="Y8:AC9" xr:uid="{D347A6A1-CBA4-428F-B159-9F1CA459C826}"/>
  </dataValidations>
  <hyperlinks>
    <hyperlink ref="M213" r:id="rId1" display="url" xr:uid="{E225529C-592E-4794-8480-AE3A43782D83}"/>
  </hyperlinks>
  <pageMargins left="0.7" right="0.7" top="0.75" bottom="0.75" header="0" footer="0"/>
  <pageSetup orientation="portrait" r:id="rId2"/>
  <drawing r:id="rId3"/>
  <legacyDrawing r:id="rId4"/>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03232B-25F1-4819-9E02-933A97DFB554}">
  <sheetPr filterMode="1"/>
  <dimension ref="A1:AJ306"/>
  <sheetViews>
    <sheetView showGridLines="0" topLeftCell="J1" zoomScale="70" zoomScaleNormal="70" workbookViewId="0">
      <pane ySplit="9" topLeftCell="A217" activePane="bottomLeft" state="frozen"/>
      <selection activeCell="B1" sqref="B1"/>
      <selection pane="bottomLeft" activeCell="T218" sqref="T218"/>
    </sheetView>
  </sheetViews>
  <sheetFormatPr baseColWidth="10" defaultColWidth="10" defaultRowHeight="14.25" x14ac:dyDescent="0.2"/>
  <cols>
    <col min="1" max="1" width="9.75" style="30" hidden="1" customWidth="1"/>
    <col min="2" max="2" width="28.5" style="30" customWidth="1"/>
    <col min="3" max="3" width="30.75" style="30" customWidth="1"/>
    <col min="4" max="4" width="35" style="30" customWidth="1"/>
    <col min="5" max="5" width="32.75" style="30" customWidth="1"/>
    <col min="6" max="10" width="24.125" style="30" customWidth="1"/>
    <col min="11" max="11" width="34.75" style="30" customWidth="1"/>
    <col min="12" max="12" width="47.625" style="30" customWidth="1"/>
    <col min="13" max="13" width="22.625" style="30" customWidth="1"/>
    <col min="14" max="14" width="17.75" style="30" customWidth="1"/>
    <col min="15" max="16" width="21.375" style="30" customWidth="1"/>
    <col min="17" max="17" width="11.75" style="30" hidden="1" customWidth="1"/>
    <col min="18" max="18" width="11.625" style="30" hidden="1" customWidth="1"/>
    <col min="19" max="19" width="20.875" style="30" hidden="1" customWidth="1"/>
    <col min="20" max="20" width="18.125" style="30" customWidth="1"/>
    <col min="21" max="21" width="14.625" style="30" customWidth="1"/>
    <col min="22" max="22" width="14.625" style="30" hidden="1" customWidth="1"/>
    <col min="23" max="28" width="18.125" style="30" customWidth="1"/>
    <col min="29" max="32" width="18.125" style="31" customWidth="1"/>
    <col min="33" max="33" width="18.125" style="30" customWidth="1"/>
    <col min="34" max="34" width="22.25" style="30" customWidth="1"/>
    <col min="35" max="35" width="23" style="30" customWidth="1"/>
    <col min="36" max="36" width="17.125" style="30" customWidth="1"/>
    <col min="37" max="16384" width="10" style="30"/>
  </cols>
  <sheetData>
    <row r="1" spans="1:36" ht="15" thickBot="1" x14ac:dyDescent="0.25"/>
    <row r="2" spans="1:36" ht="26.25" customHeight="1" x14ac:dyDescent="0.2">
      <c r="B2" s="592"/>
      <c r="C2" s="596" t="s">
        <v>157</v>
      </c>
      <c r="D2" s="598" t="s">
        <v>158</v>
      </c>
      <c r="E2" s="599"/>
      <c r="F2" s="599"/>
      <c r="G2" s="599"/>
      <c r="H2" s="599"/>
      <c r="I2" s="599"/>
      <c r="J2" s="599"/>
      <c r="K2" s="599"/>
      <c r="L2" s="599"/>
      <c r="M2" s="599"/>
      <c r="N2" s="599"/>
      <c r="O2" s="599"/>
      <c r="P2" s="599"/>
      <c r="Q2" s="599"/>
      <c r="R2" s="599"/>
      <c r="S2" s="599"/>
      <c r="T2" s="599"/>
      <c r="U2" s="599"/>
      <c r="V2" s="599"/>
      <c r="W2" s="599"/>
      <c r="X2" s="599"/>
      <c r="Y2" s="599"/>
      <c r="Z2" s="599"/>
      <c r="AA2" s="599"/>
      <c r="AB2" s="599"/>
      <c r="AC2" s="599"/>
      <c r="AD2" s="599"/>
      <c r="AE2" s="599"/>
      <c r="AF2" s="599"/>
      <c r="AG2" s="599"/>
      <c r="AH2" s="600"/>
      <c r="AI2" s="32" t="s">
        <v>159</v>
      </c>
      <c r="AJ2" s="33" t="s">
        <v>160</v>
      </c>
    </row>
    <row r="3" spans="1:36" ht="22.5" customHeight="1" x14ac:dyDescent="0.2">
      <c r="B3" s="593"/>
      <c r="C3" s="597"/>
      <c r="D3" s="601"/>
      <c r="E3" s="602"/>
      <c r="F3" s="602"/>
      <c r="G3" s="602"/>
      <c r="H3" s="602"/>
      <c r="I3" s="602"/>
      <c r="J3" s="602"/>
      <c r="K3" s="602"/>
      <c r="L3" s="602"/>
      <c r="M3" s="602"/>
      <c r="N3" s="602"/>
      <c r="O3" s="602"/>
      <c r="P3" s="602"/>
      <c r="Q3" s="602"/>
      <c r="R3" s="602"/>
      <c r="S3" s="602"/>
      <c r="T3" s="602"/>
      <c r="U3" s="602"/>
      <c r="V3" s="602"/>
      <c r="W3" s="602"/>
      <c r="X3" s="602"/>
      <c r="Y3" s="602"/>
      <c r="Z3" s="602"/>
      <c r="AA3" s="602"/>
      <c r="AB3" s="602"/>
      <c r="AC3" s="602"/>
      <c r="AD3" s="602"/>
      <c r="AE3" s="602"/>
      <c r="AF3" s="602"/>
      <c r="AG3" s="602"/>
      <c r="AH3" s="603"/>
      <c r="AI3" s="34" t="s">
        <v>161</v>
      </c>
      <c r="AJ3" s="35">
        <v>6</v>
      </c>
    </row>
    <row r="4" spans="1:36" ht="22.5" customHeight="1" x14ac:dyDescent="0.2">
      <c r="B4" s="594"/>
      <c r="C4" s="604" t="s">
        <v>162</v>
      </c>
      <c r="D4" s="606" t="s">
        <v>163</v>
      </c>
      <c r="E4" s="607"/>
      <c r="F4" s="607"/>
      <c r="G4" s="607"/>
      <c r="H4" s="607"/>
      <c r="I4" s="607"/>
      <c r="J4" s="607"/>
      <c r="K4" s="607"/>
      <c r="L4" s="607"/>
      <c r="M4" s="607"/>
      <c r="N4" s="607"/>
      <c r="O4" s="607"/>
      <c r="P4" s="607"/>
      <c r="Q4" s="607"/>
      <c r="R4" s="607"/>
      <c r="S4" s="607"/>
      <c r="T4" s="607"/>
      <c r="U4" s="607"/>
      <c r="V4" s="607"/>
      <c r="W4" s="607"/>
      <c r="X4" s="607"/>
      <c r="Y4" s="607"/>
      <c r="Z4" s="607"/>
      <c r="AA4" s="607"/>
      <c r="AB4" s="607"/>
      <c r="AC4" s="607"/>
      <c r="AD4" s="607"/>
      <c r="AE4" s="607"/>
      <c r="AF4" s="607"/>
      <c r="AG4" s="607"/>
      <c r="AH4" s="608"/>
      <c r="AI4" s="34" t="s">
        <v>164</v>
      </c>
      <c r="AJ4" s="36">
        <v>45208</v>
      </c>
    </row>
    <row r="5" spans="1:36" ht="21.75" customHeight="1" thickBot="1" x14ac:dyDescent="0.25">
      <c r="B5" s="595"/>
      <c r="C5" s="605"/>
      <c r="D5" s="609"/>
      <c r="E5" s="610"/>
      <c r="F5" s="610"/>
      <c r="G5" s="610"/>
      <c r="H5" s="610"/>
      <c r="I5" s="610"/>
      <c r="J5" s="610"/>
      <c r="K5" s="610"/>
      <c r="L5" s="610"/>
      <c r="M5" s="610"/>
      <c r="N5" s="610"/>
      <c r="O5" s="610"/>
      <c r="P5" s="610"/>
      <c r="Q5" s="610"/>
      <c r="R5" s="610"/>
      <c r="S5" s="610"/>
      <c r="T5" s="610"/>
      <c r="U5" s="610"/>
      <c r="V5" s="610"/>
      <c r="W5" s="610"/>
      <c r="X5" s="610"/>
      <c r="Y5" s="610"/>
      <c r="Z5" s="610"/>
      <c r="AA5" s="610"/>
      <c r="AB5" s="610"/>
      <c r="AC5" s="610"/>
      <c r="AD5" s="610"/>
      <c r="AE5" s="610"/>
      <c r="AF5" s="610"/>
      <c r="AG5" s="610"/>
      <c r="AH5" s="611"/>
      <c r="AI5" s="37" t="s">
        <v>165</v>
      </c>
      <c r="AJ5" s="38" t="s">
        <v>166</v>
      </c>
    </row>
    <row r="6" spans="1:36" ht="10.5" customHeight="1" x14ac:dyDescent="0.2"/>
    <row r="7" spans="1:36" ht="8.25" customHeight="1" x14ac:dyDescent="0.2"/>
    <row r="8" spans="1:36" s="39" customFormat="1" ht="36.75" customHeight="1" x14ac:dyDescent="0.2">
      <c r="B8" s="588" t="s">
        <v>167</v>
      </c>
      <c r="C8" s="589" t="s">
        <v>168</v>
      </c>
      <c r="D8" s="589" t="s">
        <v>169</v>
      </c>
      <c r="E8" s="589" t="s">
        <v>1664</v>
      </c>
      <c r="F8" s="589" t="s">
        <v>172</v>
      </c>
      <c r="G8" s="614" t="s">
        <v>173</v>
      </c>
      <c r="H8" s="615"/>
      <c r="I8" s="615"/>
      <c r="J8" s="616"/>
      <c r="K8" s="589" t="s">
        <v>174</v>
      </c>
      <c r="L8" s="589" t="s">
        <v>175</v>
      </c>
      <c r="M8" s="589" t="s">
        <v>176</v>
      </c>
      <c r="N8" s="589" t="s">
        <v>177</v>
      </c>
      <c r="O8" s="589" t="s">
        <v>178</v>
      </c>
      <c r="P8" s="620" t="s">
        <v>179</v>
      </c>
      <c r="Q8" s="589" t="s">
        <v>180</v>
      </c>
      <c r="R8" s="612" t="s">
        <v>181</v>
      </c>
      <c r="S8" s="612" t="s">
        <v>182</v>
      </c>
      <c r="T8" s="612" t="s">
        <v>183</v>
      </c>
      <c r="U8" s="612" t="s">
        <v>184</v>
      </c>
      <c r="V8" s="612" t="s">
        <v>185</v>
      </c>
      <c r="W8" s="621" t="s">
        <v>186</v>
      </c>
      <c r="X8" s="622"/>
      <c r="Y8" s="622"/>
      <c r="Z8" s="622"/>
      <c r="AA8" s="623"/>
      <c r="AB8" s="621" t="s">
        <v>187</v>
      </c>
      <c r="AC8" s="622"/>
      <c r="AD8" s="622"/>
      <c r="AE8" s="622"/>
      <c r="AF8" s="622"/>
      <c r="AG8" s="623"/>
      <c r="AH8" s="627" t="s">
        <v>188</v>
      </c>
      <c r="AI8" s="628"/>
      <c r="AJ8" s="612" t="s">
        <v>189</v>
      </c>
    </row>
    <row r="9" spans="1:36" s="39" customFormat="1" ht="63.75" customHeight="1" x14ac:dyDescent="0.2">
      <c r="A9" s="41" t="s">
        <v>190</v>
      </c>
      <c r="B9" s="589"/>
      <c r="C9" s="590"/>
      <c r="D9" s="591"/>
      <c r="E9" s="591"/>
      <c r="F9" s="591"/>
      <c r="G9" s="617"/>
      <c r="H9" s="618"/>
      <c r="I9" s="618"/>
      <c r="J9" s="619"/>
      <c r="K9" s="591"/>
      <c r="L9" s="591"/>
      <c r="M9" s="591"/>
      <c r="N9" s="591"/>
      <c r="O9" s="591"/>
      <c r="P9" s="612"/>
      <c r="Q9" s="591"/>
      <c r="R9" s="613"/>
      <c r="S9" s="613"/>
      <c r="T9" s="613"/>
      <c r="U9" s="613"/>
      <c r="V9" s="613"/>
      <c r="W9" s="624"/>
      <c r="X9" s="625"/>
      <c r="Y9" s="625"/>
      <c r="Z9" s="625"/>
      <c r="AA9" s="626"/>
      <c r="AB9" s="624"/>
      <c r="AC9" s="625"/>
      <c r="AD9" s="625"/>
      <c r="AE9" s="625"/>
      <c r="AF9" s="625"/>
      <c r="AG9" s="626"/>
      <c r="AH9" s="40" t="s">
        <v>191</v>
      </c>
      <c r="AI9" s="40" t="s">
        <v>192</v>
      </c>
      <c r="AJ9" s="613"/>
    </row>
    <row r="10" spans="1:36" s="47" customFormat="1" ht="213.75" hidden="1" x14ac:dyDescent="0.2">
      <c r="A10" s="30"/>
      <c r="B10" s="42" t="s">
        <v>193</v>
      </c>
      <c r="C10" s="43" t="s">
        <v>1570</v>
      </c>
      <c r="D10" s="42" t="s">
        <v>195</v>
      </c>
      <c r="E10" s="42" t="s">
        <v>197</v>
      </c>
      <c r="F10" s="42" t="s">
        <v>198</v>
      </c>
      <c r="G10" s="42" t="s">
        <v>199</v>
      </c>
      <c r="H10" s="42" t="s">
        <v>199</v>
      </c>
      <c r="I10" s="42" t="s">
        <v>199</v>
      </c>
      <c r="J10" s="42" t="s">
        <v>199</v>
      </c>
      <c r="K10" s="42" t="s">
        <v>200</v>
      </c>
      <c r="L10" s="42" t="s">
        <v>201</v>
      </c>
      <c r="M10" s="44" t="s">
        <v>202</v>
      </c>
      <c r="N10" s="42" t="s">
        <v>203</v>
      </c>
      <c r="O10" s="42" t="s">
        <v>204</v>
      </c>
      <c r="P10" s="44" t="s">
        <v>72</v>
      </c>
      <c r="Q10" s="45">
        <v>45292</v>
      </c>
      <c r="R10" s="29">
        <v>45380</v>
      </c>
      <c r="S10" s="44" t="s">
        <v>205</v>
      </c>
      <c r="T10" s="26"/>
      <c r="U10" s="42"/>
      <c r="V10" s="46">
        <v>0.1</v>
      </c>
      <c r="W10" s="42" t="s">
        <v>207</v>
      </c>
      <c r="X10" s="42" t="s">
        <v>1496</v>
      </c>
      <c r="Y10" s="42" t="s">
        <v>199</v>
      </c>
      <c r="Z10" s="42" t="s">
        <v>199</v>
      </c>
      <c r="AA10" s="42" t="s">
        <v>199</v>
      </c>
      <c r="AB10" s="42" t="s">
        <v>1618</v>
      </c>
      <c r="AC10" s="42" t="s">
        <v>199</v>
      </c>
      <c r="AD10" s="42" t="s">
        <v>199</v>
      </c>
      <c r="AE10" s="42" t="s">
        <v>199</v>
      </c>
      <c r="AF10" s="42" t="s">
        <v>199</v>
      </c>
      <c r="AG10" s="42" t="s">
        <v>199</v>
      </c>
      <c r="AH10" s="42" t="s">
        <v>199</v>
      </c>
      <c r="AI10" s="42" t="s">
        <v>199</v>
      </c>
      <c r="AJ10" s="44" t="s">
        <v>210</v>
      </c>
    </row>
    <row r="11" spans="1:36" s="47" customFormat="1" ht="213.75" hidden="1" x14ac:dyDescent="0.2">
      <c r="A11" s="30"/>
      <c r="B11" s="42" t="s">
        <v>193</v>
      </c>
      <c r="C11" s="43" t="s">
        <v>1570</v>
      </c>
      <c r="D11" s="42" t="s">
        <v>195</v>
      </c>
      <c r="E11" s="42" t="s">
        <v>197</v>
      </c>
      <c r="F11" s="42" t="s">
        <v>198</v>
      </c>
      <c r="G11" s="42" t="s">
        <v>199</v>
      </c>
      <c r="H11" s="42" t="s">
        <v>199</v>
      </c>
      <c r="I11" s="42" t="s">
        <v>199</v>
      </c>
      <c r="J11" s="42" t="s">
        <v>199</v>
      </c>
      <c r="K11" s="42" t="s">
        <v>211</v>
      </c>
      <c r="L11" s="42" t="s">
        <v>212</v>
      </c>
      <c r="M11" s="44" t="s">
        <v>213</v>
      </c>
      <c r="N11" s="42" t="s">
        <v>203</v>
      </c>
      <c r="O11" s="42" t="s">
        <v>214</v>
      </c>
      <c r="P11" s="44" t="s">
        <v>72</v>
      </c>
      <c r="Q11" s="45">
        <v>45292</v>
      </c>
      <c r="R11" s="45">
        <v>45625</v>
      </c>
      <c r="S11" s="44" t="s">
        <v>1665</v>
      </c>
      <c r="T11" s="26"/>
      <c r="U11" s="42"/>
      <c r="V11" s="46">
        <v>0.2</v>
      </c>
      <c r="W11" s="42" t="s">
        <v>207</v>
      </c>
      <c r="X11" s="42" t="s">
        <v>1496</v>
      </c>
      <c r="Y11" s="42" t="s">
        <v>199</v>
      </c>
      <c r="Z11" s="42" t="s">
        <v>199</v>
      </c>
      <c r="AA11" s="42" t="s">
        <v>199</v>
      </c>
      <c r="AB11" s="42" t="s">
        <v>1618</v>
      </c>
      <c r="AC11" s="42" t="s">
        <v>199</v>
      </c>
      <c r="AD11" s="42" t="s">
        <v>199</v>
      </c>
      <c r="AE11" s="42" t="s">
        <v>199</v>
      </c>
      <c r="AF11" s="42" t="s">
        <v>199</v>
      </c>
      <c r="AG11" s="42" t="s">
        <v>199</v>
      </c>
      <c r="AH11" s="42" t="s">
        <v>199</v>
      </c>
      <c r="AI11" s="42" t="s">
        <v>199</v>
      </c>
      <c r="AJ11" s="44" t="s">
        <v>210</v>
      </c>
    </row>
    <row r="12" spans="1:36" s="47" customFormat="1" ht="213.75" hidden="1" x14ac:dyDescent="0.2">
      <c r="A12" s="30"/>
      <c r="B12" s="42" t="s">
        <v>193</v>
      </c>
      <c r="C12" s="43" t="s">
        <v>1570</v>
      </c>
      <c r="D12" s="42" t="s">
        <v>195</v>
      </c>
      <c r="E12" s="42" t="s">
        <v>197</v>
      </c>
      <c r="F12" s="42" t="s">
        <v>198</v>
      </c>
      <c r="G12" s="42" t="s">
        <v>199</v>
      </c>
      <c r="H12" s="42" t="s">
        <v>199</v>
      </c>
      <c r="I12" s="42" t="s">
        <v>199</v>
      </c>
      <c r="J12" s="42" t="s">
        <v>199</v>
      </c>
      <c r="K12" s="42" t="s">
        <v>216</v>
      </c>
      <c r="L12" s="42" t="s">
        <v>216</v>
      </c>
      <c r="M12" s="44" t="s">
        <v>217</v>
      </c>
      <c r="N12" s="42" t="s">
        <v>218</v>
      </c>
      <c r="O12" s="42" t="s">
        <v>219</v>
      </c>
      <c r="P12" s="44" t="s">
        <v>50</v>
      </c>
      <c r="Q12" s="45">
        <v>45383</v>
      </c>
      <c r="R12" s="45">
        <v>45596</v>
      </c>
      <c r="S12" s="44" t="s">
        <v>1666</v>
      </c>
      <c r="T12" s="26"/>
      <c r="U12" s="42"/>
      <c r="V12" s="46"/>
      <c r="W12" s="42" t="s">
        <v>207</v>
      </c>
      <c r="X12" s="42" t="s">
        <v>1496</v>
      </c>
      <c r="Y12" s="42" t="s">
        <v>199</v>
      </c>
      <c r="Z12" s="42" t="s">
        <v>199</v>
      </c>
      <c r="AA12" s="42" t="s">
        <v>199</v>
      </c>
      <c r="AB12" s="42" t="s">
        <v>1618</v>
      </c>
      <c r="AC12" s="42" t="s">
        <v>199</v>
      </c>
      <c r="AD12" s="42" t="s">
        <v>199</v>
      </c>
      <c r="AE12" s="42" t="s">
        <v>199</v>
      </c>
      <c r="AF12" s="42" t="s">
        <v>199</v>
      </c>
      <c r="AG12" s="42" t="s">
        <v>199</v>
      </c>
      <c r="AH12" s="42" t="s">
        <v>199</v>
      </c>
      <c r="AI12" s="42" t="s">
        <v>199</v>
      </c>
      <c r="AJ12" s="44" t="s">
        <v>210</v>
      </c>
    </row>
    <row r="13" spans="1:36" s="47" customFormat="1" ht="213.75" hidden="1" x14ac:dyDescent="0.2">
      <c r="A13" s="30"/>
      <c r="B13" s="42" t="s">
        <v>193</v>
      </c>
      <c r="C13" s="43" t="s">
        <v>1570</v>
      </c>
      <c r="D13" s="42" t="s">
        <v>195</v>
      </c>
      <c r="E13" s="42" t="s">
        <v>197</v>
      </c>
      <c r="F13" s="42" t="s">
        <v>198</v>
      </c>
      <c r="G13" s="42" t="s">
        <v>199</v>
      </c>
      <c r="H13" s="42" t="s">
        <v>199</v>
      </c>
      <c r="I13" s="42" t="s">
        <v>199</v>
      </c>
      <c r="J13" s="42" t="s">
        <v>199</v>
      </c>
      <c r="K13" s="42" t="s">
        <v>221</v>
      </c>
      <c r="L13" s="42" t="s">
        <v>222</v>
      </c>
      <c r="M13" s="44" t="s">
        <v>223</v>
      </c>
      <c r="N13" s="42" t="s">
        <v>203</v>
      </c>
      <c r="O13" s="42" t="s">
        <v>204</v>
      </c>
      <c r="P13" s="44" t="s">
        <v>72</v>
      </c>
      <c r="Q13" s="45">
        <v>45293</v>
      </c>
      <c r="R13" s="45">
        <v>45625</v>
      </c>
      <c r="S13" s="44" t="s">
        <v>205</v>
      </c>
      <c r="T13" s="26"/>
      <c r="U13" s="42"/>
      <c r="V13" s="46">
        <v>0.5</v>
      </c>
      <c r="W13" s="42" t="s">
        <v>207</v>
      </c>
      <c r="X13" s="42" t="s">
        <v>1496</v>
      </c>
      <c r="Y13" s="42" t="s">
        <v>199</v>
      </c>
      <c r="Z13" s="42" t="s">
        <v>199</v>
      </c>
      <c r="AA13" s="42" t="s">
        <v>199</v>
      </c>
      <c r="AB13" s="42" t="s">
        <v>1618</v>
      </c>
      <c r="AC13" s="42" t="s">
        <v>199</v>
      </c>
      <c r="AD13" s="42" t="s">
        <v>199</v>
      </c>
      <c r="AE13" s="42" t="s">
        <v>199</v>
      </c>
      <c r="AF13" s="42" t="s">
        <v>199</v>
      </c>
      <c r="AG13" s="42" t="s">
        <v>199</v>
      </c>
      <c r="AH13" s="42" t="s">
        <v>199</v>
      </c>
      <c r="AI13" s="42" t="s">
        <v>199</v>
      </c>
      <c r="AJ13" s="44" t="s">
        <v>210</v>
      </c>
    </row>
    <row r="14" spans="1:36" s="47" customFormat="1" ht="213.75" hidden="1" x14ac:dyDescent="0.2">
      <c r="A14" s="30"/>
      <c r="B14" s="42" t="s">
        <v>193</v>
      </c>
      <c r="C14" s="43" t="s">
        <v>1570</v>
      </c>
      <c r="D14" s="42" t="s">
        <v>195</v>
      </c>
      <c r="E14" s="42" t="s">
        <v>197</v>
      </c>
      <c r="F14" s="42" t="s">
        <v>198</v>
      </c>
      <c r="G14" s="42" t="s">
        <v>199</v>
      </c>
      <c r="H14" s="42" t="s">
        <v>199</v>
      </c>
      <c r="I14" s="42" t="s">
        <v>199</v>
      </c>
      <c r="J14" s="42" t="s">
        <v>199</v>
      </c>
      <c r="K14" s="42" t="s">
        <v>224</v>
      </c>
      <c r="L14" s="42" t="s">
        <v>225</v>
      </c>
      <c r="M14" s="44" t="s">
        <v>226</v>
      </c>
      <c r="N14" s="42" t="s">
        <v>203</v>
      </c>
      <c r="O14" s="42" t="s">
        <v>204</v>
      </c>
      <c r="P14" s="44" t="s">
        <v>72</v>
      </c>
      <c r="Q14" s="45">
        <v>45293</v>
      </c>
      <c r="R14" s="45">
        <v>45625</v>
      </c>
      <c r="S14" s="44" t="s">
        <v>205</v>
      </c>
      <c r="T14" s="26"/>
      <c r="U14" s="42"/>
      <c r="V14" s="46">
        <v>0.2</v>
      </c>
      <c r="W14" s="42" t="s">
        <v>207</v>
      </c>
      <c r="X14" s="42" t="s">
        <v>1496</v>
      </c>
      <c r="Y14" s="42" t="s">
        <v>199</v>
      </c>
      <c r="Z14" s="42" t="s">
        <v>199</v>
      </c>
      <c r="AA14" s="42" t="s">
        <v>199</v>
      </c>
      <c r="AB14" s="42" t="s">
        <v>1618</v>
      </c>
      <c r="AC14" s="42" t="s">
        <v>199</v>
      </c>
      <c r="AD14" s="42" t="s">
        <v>199</v>
      </c>
      <c r="AE14" s="42" t="s">
        <v>199</v>
      </c>
      <c r="AF14" s="42" t="s">
        <v>199</v>
      </c>
      <c r="AG14" s="42" t="s">
        <v>199</v>
      </c>
      <c r="AH14" s="42" t="s">
        <v>199</v>
      </c>
      <c r="AI14" s="42" t="s">
        <v>199</v>
      </c>
      <c r="AJ14" s="44" t="s">
        <v>210</v>
      </c>
    </row>
    <row r="15" spans="1:36" s="47" customFormat="1" ht="213.75" hidden="1" x14ac:dyDescent="0.2">
      <c r="A15" s="30"/>
      <c r="B15" s="42" t="s">
        <v>193</v>
      </c>
      <c r="C15" s="43" t="s">
        <v>1570</v>
      </c>
      <c r="D15" s="42" t="s">
        <v>195</v>
      </c>
      <c r="E15" s="42" t="s">
        <v>197</v>
      </c>
      <c r="F15" s="42" t="s">
        <v>198</v>
      </c>
      <c r="G15" s="42" t="s">
        <v>199</v>
      </c>
      <c r="H15" s="42" t="s">
        <v>199</v>
      </c>
      <c r="I15" s="42" t="s">
        <v>199</v>
      </c>
      <c r="J15" s="42" t="s">
        <v>199</v>
      </c>
      <c r="K15" s="42" t="s">
        <v>227</v>
      </c>
      <c r="L15" s="42" t="s">
        <v>228</v>
      </c>
      <c r="M15" s="44" t="s">
        <v>229</v>
      </c>
      <c r="N15" s="48" t="s">
        <v>1487</v>
      </c>
      <c r="O15" s="49" t="s">
        <v>231</v>
      </c>
      <c r="P15" s="44" t="s">
        <v>50</v>
      </c>
      <c r="Q15" s="45">
        <v>45627</v>
      </c>
      <c r="R15" s="45">
        <v>45641</v>
      </c>
      <c r="S15" s="44" t="s">
        <v>72</v>
      </c>
      <c r="T15" s="26"/>
      <c r="U15" s="42"/>
      <c r="V15" s="46"/>
      <c r="W15" s="42" t="s">
        <v>1496</v>
      </c>
      <c r="X15" s="42" t="s">
        <v>232</v>
      </c>
      <c r="Y15" s="42" t="s">
        <v>233</v>
      </c>
      <c r="Z15" s="42" t="s">
        <v>199</v>
      </c>
      <c r="AA15" s="42" t="s">
        <v>199</v>
      </c>
      <c r="AB15" s="42" t="s">
        <v>1618</v>
      </c>
      <c r="AC15" s="42" t="s">
        <v>199</v>
      </c>
      <c r="AD15" s="42" t="s">
        <v>199</v>
      </c>
      <c r="AE15" s="42" t="s">
        <v>199</v>
      </c>
      <c r="AF15" s="42" t="s">
        <v>199</v>
      </c>
      <c r="AG15" s="42" t="s">
        <v>199</v>
      </c>
      <c r="AH15" s="42" t="s">
        <v>199</v>
      </c>
      <c r="AI15" s="42" t="s">
        <v>199</v>
      </c>
      <c r="AJ15" s="44" t="s">
        <v>234</v>
      </c>
    </row>
    <row r="16" spans="1:36" ht="213.75" hidden="1" x14ac:dyDescent="0.2">
      <c r="B16" s="42" t="s">
        <v>193</v>
      </c>
      <c r="C16" s="43" t="s">
        <v>1570</v>
      </c>
      <c r="D16" s="42" t="s">
        <v>235</v>
      </c>
      <c r="E16" s="42" t="s">
        <v>237</v>
      </c>
      <c r="F16" s="42" t="s">
        <v>198</v>
      </c>
      <c r="G16" s="42" t="s">
        <v>199</v>
      </c>
      <c r="H16" s="42" t="s">
        <v>238</v>
      </c>
      <c r="I16" s="42" t="s">
        <v>199</v>
      </c>
      <c r="J16" s="42" t="s">
        <v>199</v>
      </c>
      <c r="K16" s="42" t="s">
        <v>239</v>
      </c>
      <c r="L16" s="42" t="s">
        <v>1667</v>
      </c>
      <c r="M16" s="44" t="s">
        <v>241</v>
      </c>
      <c r="N16" s="42" t="s">
        <v>242</v>
      </c>
      <c r="O16" s="42" t="s">
        <v>243</v>
      </c>
      <c r="P16" s="42" t="s">
        <v>72</v>
      </c>
      <c r="Q16" s="45">
        <v>45293</v>
      </c>
      <c r="R16" s="45">
        <v>45626</v>
      </c>
      <c r="S16" s="45" t="s">
        <v>1668</v>
      </c>
      <c r="T16" s="26"/>
      <c r="U16" s="42"/>
      <c r="V16" s="27">
        <v>1</v>
      </c>
      <c r="W16" s="42" t="s">
        <v>245</v>
      </c>
      <c r="X16" s="42" t="s">
        <v>1590</v>
      </c>
      <c r="Y16" s="42" t="s">
        <v>1576</v>
      </c>
      <c r="Z16" s="42" t="s">
        <v>199</v>
      </c>
      <c r="AA16" s="42" t="s">
        <v>199</v>
      </c>
      <c r="AB16" s="42" t="s">
        <v>1618</v>
      </c>
      <c r="AC16" s="42" t="s">
        <v>248</v>
      </c>
      <c r="AD16" s="42" t="s">
        <v>199</v>
      </c>
      <c r="AE16" s="42" t="s">
        <v>199</v>
      </c>
      <c r="AF16" s="42" t="s">
        <v>199</v>
      </c>
      <c r="AG16" s="42" t="s">
        <v>199</v>
      </c>
      <c r="AH16" s="42" t="s">
        <v>199</v>
      </c>
      <c r="AI16" s="42" t="s">
        <v>199</v>
      </c>
      <c r="AJ16" s="42" t="s">
        <v>249</v>
      </c>
    </row>
    <row r="17" spans="2:36" hidden="1" x14ac:dyDescent="0.2">
      <c r="B17" s="42"/>
      <c r="C17" s="43"/>
      <c r="D17" s="42"/>
      <c r="E17" s="42"/>
      <c r="F17" s="42"/>
      <c r="G17" s="42"/>
      <c r="H17" s="42"/>
      <c r="I17" s="42"/>
      <c r="J17" s="42"/>
      <c r="K17" s="42"/>
      <c r="L17" s="42"/>
      <c r="M17" s="44"/>
      <c r="N17" s="42"/>
      <c r="O17" s="42"/>
      <c r="P17" s="42"/>
      <c r="Q17" s="45"/>
      <c r="R17" s="45"/>
      <c r="S17" s="45"/>
      <c r="T17" s="26"/>
      <c r="U17" s="42"/>
      <c r="V17" s="27"/>
      <c r="W17" s="42"/>
      <c r="X17" s="42"/>
      <c r="Y17" s="42"/>
      <c r="Z17" s="42"/>
      <c r="AA17" s="42"/>
      <c r="AB17" s="42"/>
      <c r="AC17" s="42"/>
      <c r="AD17" s="42"/>
      <c r="AE17" s="42"/>
      <c r="AF17" s="42"/>
      <c r="AG17" s="42"/>
      <c r="AH17" s="42"/>
      <c r="AI17" s="42"/>
      <c r="AJ17" s="42"/>
    </row>
    <row r="18" spans="2:36" hidden="1" x14ac:dyDescent="0.2">
      <c r="B18" s="42"/>
      <c r="C18" s="43"/>
      <c r="D18" s="42"/>
      <c r="E18" s="42"/>
      <c r="F18" s="42"/>
      <c r="G18" s="42"/>
      <c r="H18" s="42"/>
      <c r="I18" s="42"/>
      <c r="J18" s="42"/>
      <c r="K18" s="42"/>
      <c r="L18" s="42"/>
      <c r="M18" s="44"/>
      <c r="N18" s="42"/>
      <c r="O18" s="42"/>
      <c r="P18" s="42"/>
      <c r="Q18" s="45"/>
      <c r="R18" s="45"/>
      <c r="S18" s="45"/>
      <c r="T18" s="26"/>
      <c r="U18" s="42"/>
      <c r="V18" s="27"/>
      <c r="W18" s="42"/>
      <c r="X18" s="42"/>
      <c r="Y18" s="42"/>
      <c r="Z18" s="42"/>
      <c r="AA18" s="42"/>
      <c r="AB18" s="42"/>
      <c r="AC18" s="42"/>
      <c r="AD18" s="42"/>
      <c r="AE18" s="42"/>
      <c r="AF18" s="42"/>
      <c r="AG18" s="42"/>
      <c r="AH18" s="42"/>
      <c r="AI18" s="42"/>
      <c r="AJ18" s="42"/>
    </row>
    <row r="19" spans="2:36" ht="270.75" hidden="1" x14ac:dyDescent="0.2">
      <c r="B19" s="42" t="s">
        <v>193</v>
      </c>
      <c r="C19" s="43" t="s">
        <v>1570</v>
      </c>
      <c r="D19" s="42" t="s">
        <v>250</v>
      </c>
      <c r="E19" s="42" t="s">
        <v>252</v>
      </c>
      <c r="F19" s="42" t="s">
        <v>198</v>
      </c>
      <c r="G19" s="42" t="s">
        <v>253</v>
      </c>
      <c r="H19" s="42" t="s">
        <v>254</v>
      </c>
      <c r="I19" s="42" t="s">
        <v>199</v>
      </c>
      <c r="J19" s="42" t="s">
        <v>199</v>
      </c>
      <c r="K19" s="42" t="s">
        <v>255</v>
      </c>
      <c r="L19" s="42" t="s">
        <v>256</v>
      </c>
      <c r="M19" s="44" t="s">
        <v>257</v>
      </c>
      <c r="N19" s="42" t="s">
        <v>258</v>
      </c>
      <c r="O19" s="42" t="s">
        <v>259</v>
      </c>
      <c r="P19" s="44" t="s">
        <v>260</v>
      </c>
      <c r="Q19" s="45">
        <v>45293</v>
      </c>
      <c r="R19" s="45">
        <v>45625</v>
      </c>
      <c r="S19" s="50" t="s">
        <v>260</v>
      </c>
      <c r="T19" s="26"/>
      <c r="U19" s="42"/>
      <c r="V19" s="46">
        <v>0.5</v>
      </c>
      <c r="W19" s="42" t="s">
        <v>207</v>
      </c>
      <c r="X19" s="42" t="s">
        <v>1496</v>
      </c>
      <c r="Y19" s="42" t="s">
        <v>199</v>
      </c>
      <c r="Z19" s="42" t="s">
        <v>199</v>
      </c>
      <c r="AA19" s="42" t="s">
        <v>199</v>
      </c>
      <c r="AB19" s="42" t="s">
        <v>1618</v>
      </c>
      <c r="AC19" s="42" t="s">
        <v>199</v>
      </c>
      <c r="AD19" s="42" t="s">
        <v>199</v>
      </c>
      <c r="AE19" s="42" t="s">
        <v>199</v>
      </c>
      <c r="AF19" s="42" t="s">
        <v>199</v>
      </c>
      <c r="AG19" s="42" t="s">
        <v>199</v>
      </c>
      <c r="AH19" s="42" t="s">
        <v>199</v>
      </c>
      <c r="AI19" s="42" t="s">
        <v>199</v>
      </c>
      <c r="AJ19" s="44" t="s">
        <v>261</v>
      </c>
    </row>
    <row r="20" spans="2:36" ht="270.75" hidden="1" x14ac:dyDescent="0.2">
      <c r="B20" s="42" t="s">
        <v>193</v>
      </c>
      <c r="C20" s="43" t="s">
        <v>1570</v>
      </c>
      <c r="D20" s="42" t="s">
        <v>250</v>
      </c>
      <c r="E20" s="42" t="s">
        <v>252</v>
      </c>
      <c r="F20" s="42" t="s">
        <v>198</v>
      </c>
      <c r="G20" s="42" t="s">
        <v>253</v>
      </c>
      <c r="H20" s="42" t="s">
        <v>254</v>
      </c>
      <c r="I20" s="42" t="s">
        <v>199</v>
      </c>
      <c r="J20" s="42" t="s">
        <v>199</v>
      </c>
      <c r="K20" s="42" t="s">
        <v>262</v>
      </c>
      <c r="L20" s="42" t="s">
        <v>263</v>
      </c>
      <c r="M20" s="44" t="s">
        <v>264</v>
      </c>
      <c r="N20" s="48" t="s">
        <v>1487</v>
      </c>
      <c r="O20" s="49" t="s">
        <v>231</v>
      </c>
      <c r="P20" s="44" t="s">
        <v>50</v>
      </c>
      <c r="Q20" s="45">
        <v>45627</v>
      </c>
      <c r="R20" s="45">
        <v>45641</v>
      </c>
      <c r="S20" s="44" t="s">
        <v>72</v>
      </c>
      <c r="T20" s="26"/>
      <c r="U20" s="42"/>
      <c r="V20" s="46"/>
      <c r="W20" s="42" t="s">
        <v>1496</v>
      </c>
      <c r="X20" s="42" t="s">
        <v>232</v>
      </c>
      <c r="Y20" s="42" t="s">
        <v>233</v>
      </c>
      <c r="Z20" s="42" t="s">
        <v>199</v>
      </c>
      <c r="AA20" s="42" t="s">
        <v>199</v>
      </c>
      <c r="AB20" s="42" t="s">
        <v>1618</v>
      </c>
      <c r="AC20" s="42" t="s">
        <v>199</v>
      </c>
      <c r="AD20" s="42" t="s">
        <v>199</v>
      </c>
      <c r="AE20" s="42" t="s">
        <v>199</v>
      </c>
      <c r="AF20" s="42" t="s">
        <v>199</v>
      </c>
      <c r="AG20" s="42" t="s">
        <v>199</v>
      </c>
      <c r="AH20" s="42" t="s">
        <v>199</v>
      </c>
      <c r="AI20" s="42" t="s">
        <v>199</v>
      </c>
      <c r="AJ20" s="44" t="s">
        <v>234</v>
      </c>
    </row>
    <row r="21" spans="2:36" ht="270.75" hidden="1" x14ac:dyDescent="0.2">
      <c r="B21" s="42" t="s">
        <v>193</v>
      </c>
      <c r="C21" s="43" t="s">
        <v>1570</v>
      </c>
      <c r="D21" s="42" t="s">
        <v>250</v>
      </c>
      <c r="E21" s="42" t="s">
        <v>252</v>
      </c>
      <c r="F21" s="42" t="s">
        <v>198</v>
      </c>
      <c r="G21" s="42" t="s">
        <v>253</v>
      </c>
      <c r="H21" s="42" t="s">
        <v>254</v>
      </c>
      <c r="I21" s="42" t="s">
        <v>199</v>
      </c>
      <c r="J21" s="42" t="s">
        <v>199</v>
      </c>
      <c r="K21" s="42" t="s">
        <v>265</v>
      </c>
      <c r="L21" s="42" t="s">
        <v>266</v>
      </c>
      <c r="M21" s="44" t="s">
        <v>267</v>
      </c>
      <c r="N21" s="42" t="s">
        <v>258</v>
      </c>
      <c r="O21" s="42" t="s">
        <v>268</v>
      </c>
      <c r="P21" s="44" t="s">
        <v>72</v>
      </c>
      <c r="Q21" s="45">
        <v>45293</v>
      </c>
      <c r="R21" s="45">
        <v>45625</v>
      </c>
      <c r="S21" s="50" t="s">
        <v>72</v>
      </c>
      <c r="T21" s="26"/>
      <c r="U21" s="42"/>
      <c r="V21" s="46">
        <v>0.5</v>
      </c>
      <c r="W21" s="42" t="s">
        <v>207</v>
      </c>
      <c r="X21" s="42" t="s">
        <v>1496</v>
      </c>
      <c r="Y21" s="42" t="s">
        <v>199</v>
      </c>
      <c r="Z21" s="42" t="s">
        <v>199</v>
      </c>
      <c r="AA21" s="42" t="s">
        <v>199</v>
      </c>
      <c r="AB21" s="42" t="s">
        <v>1618</v>
      </c>
      <c r="AC21" s="42" t="s">
        <v>199</v>
      </c>
      <c r="AD21" s="42" t="s">
        <v>199</v>
      </c>
      <c r="AE21" s="42" t="s">
        <v>199</v>
      </c>
      <c r="AF21" s="42" t="s">
        <v>199</v>
      </c>
      <c r="AG21" s="42" t="s">
        <v>199</v>
      </c>
      <c r="AH21" s="42" t="s">
        <v>199</v>
      </c>
      <c r="AI21" s="42" t="s">
        <v>199</v>
      </c>
      <c r="AJ21" s="44" t="s">
        <v>261</v>
      </c>
    </row>
    <row r="22" spans="2:36" ht="270.75" hidden="1" x14ac:dyDescent="0.2">
      <c r="B22" s="42" t="s">
        <v>193</v>
      </c>
      <c r="C22" s="43" t="s">
        <v>1570</v>
      </c>
      <c r="D22" s="42" t="s">
        <v>250</v>
      </c>
      <c r="E22" s="42" t="s">
        <v>269</v>
      </c>
      <c r="F22" s="42" t="s">
        <v>198</v>
      </c>
      <c r="G22" s="42" t="s">
        <v>253</v>
      </c>
      <c r="H22" s="42" t="s">
        <v>254</v>
      </c>
      <c r="I22" s="42" t="s">
        <v>199</v>
      </c>
      <c r="J22" s="42" t="s">
        <v>199</v>
      </c>
      <c r="K22" s="42" t="s">
        <v>255</v>
      </c>
      <c r="L22" s="42" t="s">
        <v>270</v>
      </c>
      <c r="M22" s="44" t="s">
        <v>271</v>
      </c>
      <c r="N22" s="42" t="s">
        <v>272</v>
      </c>
      <c r="O22" s="42" t="s">
        <v>273</v>
      </c>
      <c r="P22" s="44" t="s">
        <v>260</v>
      </c>
      <c r="Q22" s="45">
        <v>45293</v>
      </c>
      <c r="R22" s="45">
        <v>45625</v>
      </c>
      <c r="S22" s="50" t="s">
        <v>260</v>
      </c>
      <c r="T22" s="26"/>
      <c r="U22" s="42"/>
      <c r="V22" s="46">
        <v>1</v>
      </c>
      <c r="W22" s="42" t="s">
        <v>207</v>
      </c>
      <c r="X22" s="42" t="s">
        <v>1496</v>
      </c>
      <c r="Y22" s="42" t="s">
        <v>199</v>
      </c>
      <c r="Z22" s="42" t="s">
        <v>199</v>
      </c>
      <c r="AA22" s="42" t="s">
        <v>199</v>
      </c>
      <c r="AB22" s="42" t="s">
        <v>1618</v>
      </c>
      <c r="AC22" s="42" t="s">
        <v>199</v>
      </c>
      <c r="AD22" s="42" t="s">
        <v>199</v>
      </c>
      <c r="AE22" s="42" t="s">
        <v>199</v>
      </c>
      <c r="AF22" s="42" t="s">
        <v>199</v>
      </c>
      <c r="AG22" s="42" t="s">
        <v>199</v>
      </c>
      <c r="AH22" s="42" t="s">
        <v>199</v>
      </c>
      <c r="AI22" s="42" t="s">
        <v>199</v>
      </c>
      <c r="AJ22" s="44" t="s">
        <v>261</v>
      </c>
    </row>
    <row r="23" spans="2:36" ht="270.75" hidden="1" x14ac:dyDescent="0.2">
      <c r="B23" s="42" t="s">
        <v>193</v>
      </c>
      <c r="C23" s="43" t="s">
        <v>1570</v>
      </c>
      <c r="D23" s="42" t="s">
        <v>250</v>
      </c>
      <c r="E23" s="42" t="s">
        <v>269</v>
      </c>
      <c r="F23" s="42" t="s">
        <v>198</v>
      </c>
      <c r="G23" s="42" t="s">
        <v>253</v>
      </c>
      <c r="H23" s="42" t="s">
        <v>254</v>
      </c>
      <c r="I23" s="42" t="s">
        <v>199</v>
      </c>
      <c r="J23" s="42" t="s">
        <v>199</v>
      </c>
      <c r="K23" s="42" t="s">
        <v>262</v>
      </c>
      <c r="L23" s="42" t="s">
        <v>274</v>
      </c>
      <c r="M23" s="44" t="s">
        <v>275</v>
      </c>
      <c r="N23" s="48" t="s">
        <v>1487</v>
      </c>
      <c r="O23" s="49" t="s">
        <v>231</v>
      </c>
      <c r="P23" s="44" t="s">
        <v>50</v>
      </c>
      <c r="Q23" s="45">
        <v>45627</v>
      </c>
      <c r="R23" s="45">
        <v>45641</v>
      </c>
      <c r="S23" s="44" t="s">
        <v>72</v>
      </c>
      <c r="T23" s="26"/>
      <c r="U23" s="42"/>
      <c r="V23" s="46"/>
      <c r="W23" s="42" t="s">
        <v>1496</v>
      </c>
      <c r="X23" s="42" t="s">
        <v>232</v>
      </c>
      <c r="Y23" s="42" t="s">
        <v>233</v>
      </c>
      <c r="Z23" s="42" t="s">
        <v>199</v>
      </c>
      <c r="AA23" s="42" t="s">
        <v>199</v>
      </c>
      <c r="AB23" s="42" t="s">
        <v>1618</v>
      </c>
      <c r="AC23" s="42" t="s">
        <v>199</v>
      </c>
      <c r="AD23" s="42" t="s">
        <v>199</v>
      </c>
      <c r="AE23" s="42" t="s">
        <v>199</v>
      </c>
      <c r="AF23" s="42" t="s">
        <v>199</v>
      </c>
      <c r="AG23" s="42" t="s">
        <v>199</v>
      </c>
      <c r="AH23" s="42" t="s">
        <v>199</v>
      </c>
      <c r="AI23" s="42" t="s">
        <v>199</v>
      </c>
      <c r="AJ23" s="44" t="s">
        <v>234</v>
      </c>
    </row>
    <row r="24" spans="2:36" ht="270.75" hidden="1" x14ac:dyDescent="0.2">
      <c r="B24" s="42" t="s">
        <v>193</v>
      </c>
      <c r="C24" s="43" t="s">
        <v>1570</v>
      </c>
      <c r="D24" s="42" t="s">
        <v>250</v>
      </c>
      <c r="E24" s="42" t="s">
        <v>320</v>
      </c>
      <c r="F24" s="42" t="s">
        <v>198</v>
      </c>
      <c r="G24" s="42" t="s">
        <v>253</v>
      </c>
      <c r="H24" s="42" t="s">
        <v>254</v>
      </c>
      <c r="I24" s="42" t="s">
        <v>199</v>
      </c>
      <c r="J24" s="42" t="s">
        <v>199</v>
      </c>
      <c r="K24" s="42" t="s">
        <v>321</v>
      </c>
      <c r="L24" s="42" t="s">
        <v>322</v>
      </c>
      <c r="M24" s="44" t="s">
        <v>323</v>
      </c>
      <c r="N24" s="42" t="s">
        <v>242</v>
      </c>
      <c r="O24" s="42" t="s">
        <v>324</v>
      </c>
      <c r="P24" s="44" t="s">
        <v>260</v>
      </c>
      <c r="Q24" s="45">
        <v>45293</v>
      </c>
      <c r="R24" s="45">
        <v>45382</v>
      </c>
      <c r="S24" s="50" t="s">
        <v>260</v>
      </c>
      <c r="T24" s="26"/>
      <c r="U24" s="42"/>
      <c r="V24" s="46">
        <v>0.45</v>
      </c>
      <c r="W24" s="42" t="s">
        <v>207</v>
      </c>
      <c r="X24" s="42" t="s">
        <v>1496</v>
      </c>
      <c r="Y24" s="42" t="s">
        <v>199</v>
      </c>
      <c r="Z24" s="42" t="s">
        <v>199</v>
      </c>
      <c r="AA24" s="42" t="s">
        <v>199</v>
      </c>
      <c r="AB24" s="42" t="s">
        <v>1618</v>
      </c>
      <c r="AC24" s="42" t="s">
        <v>199</v>
      </c>
      <c r="AD24" s="42" t="s">
        <v>199</v>
      </c>
      <c r="AE24" s="42" t="s">
        <v>199</v>
      </c>
      <c r="AF24" s="42" t="s">
        <v>199</v>
      </c>
      <c r="AG24" s="42" t="s">
        <v>199</v>
      </c>
      <c r="AH24" s="42" t="s">
        <v>199</v>
      </c>
      <c r="AI24" s="42" t="s">
        <v>199</v>
      </c>
      <c r="AJ24" s="44" t="s">
        <v>261</v>
      </c>
    </row>
    <row r="25" spans="2:36" ht="270.75" hidden="1" x14ac:dyDescent="0.2">
      <c r="B25" s="42" t="s">
        <v>193</v>
      </c>
      <c r="C25" s="43" t="s">
        <v>1570</v>
      </c>
      <c r="D25" s="42" t="s">
        <v>250</v>
      </c>
      <c r="E25" s="42" t="s">
        <v>320</v>
      </c>
      <c r="F25" s="42" t="s">
        <v>198</v>
      </c>
      <c r="G25" s="42" t="s">
        <v>253</v>
      </c>
      <c r="H25" s="42" t="s">
        <v>254</v>
      </c>
      <c r="I25" s="42" t="s">
        <v>199</v>
      </c>
      <c r="J25" s="42" t="s">
        <v>199</v>
      </c>
      <c r="K25" s="42" t="s">
        <v>325</v>
      </c>
      <c r="L25" s="42" t="s">
        <v>326</v>
      </c>
      <c r="M25" s="44" t="s">
        <v>327</v>
      </c>
      <c r="N25" s="42" t="s">
        <v>242</v>
      </c>
      <c r="O25" s="42" t="s">
        <v>328</v>
      </c>
      <c r="P25" s="44" t="s">
        <v>260</v>
      </c>
      <c r="Q25" s="45">
        <v>45293</v>
      </c>
      <c r="R25" s="45">
        <v>45412</v>
      </c>
      <c r="S25" s="50" t="s">
        <v>260</v>
      </c>
      <c r="T25" s="26"/>
      <c r="U25" s="42"/>
      <c r="V25" s="46">
        <v>0.1</v>
      </c>
      <c r="W25" s="42" t="s">
        <v>207</v>
      </c>
      <c r="X25" s="42" t="s">
        <v>1496</v>
      </c>
      <c r="Y25" s="42" t="s">
        <v>199</v>
      </c>
      <c r="Z25" s="42" t="s">
        <v>199</v>
      </c>
      <c r="AA25" s="42" t="s">
        <v>199</v>
      </c>
      <c r="AB25" s="42" t="s">
        <v>1618</v>
      </c>
      <c r="AC25" s="42" t="s">
        <v>199</v>
      </c>
      <c r="AD25" s="42" t="s">
        <v>199</v>
      </c>
      <c r="AE25" s="42" t="s">
        <v>199</v>
      </c>
      <c r="AF25" s="42" t="s">
        <v>199</v>
      </c>
      <c r="AG25" s="42" t="s">
        <v>199</v>
      </c>
      <c r="AH25" s="42" t="s">
        <v>199</v>
      </c>
      <c r="AI25" s="42" t="s">
        <v>199</v>
      </c>
      <c r="AJ25" s="44" t="s">
        <v>261</v>
      </c>
    </row>
    <row r="26" spans="2:36" ht="270.75" hidden="1" x14ac:dyDescent="0.2">
      <c r="B26" s="42" t="s">
        <v>193</v>
      </c>
      <c r="C26" s="43" t="s">
        <v>1570</v>
      </c>
      <c r="D26" s="42" t="s">
        <v>250</v>
      </c>
      <c r="E26" s="42" t="s">
        <v>320</v>
      </c>
      <c r="F26" s="42" t="s">
        <v>198</v>
      </c>
      <c r="G26" s="42" t="s">
        <v>253</v>
      </c>
      <c r="H26" s="42" t="s">
        <v>254</v>
      </c>
      <c r="I26" s="42" t="s">
        <v>199</v>
      </c>
      <c r="J26" s="42" t="s">
        <v>199</v>
      </c>
      <c r="K26" s="42" t="s">
        <v>329</v>
      </c>
      <c r="L26" s="42" t="s">
        <v>330</v>
      </c>
      <c r="M26" s="44" t="s">
        <v>331</v>
      </c>
      <c r="N26" s="49" t="s">
        <v>218</v>
      </c>
      <c r="O26" s="49" t="s">
        <v>332</v>
      </c>
      <c r="P26" s="44" t="s">
        <v>1669</v>
      </c>
      <c r="Q26" s="45">
        <v>45293</v>
      </c>
      <c r="R26" s="45">
        <v>45595</v>
      </c>
      <c r="S26" s="44" t="s">
        <v>72</v>
      </c>
      <c r="T26" s="26"/>
      <c r="U26" s="42"/>
      <c r="V26" s="46"/>
      <c r="W26" s="42" t="s">
        <v>1496</v>
      </c>
      <c r="X26" s="42" t="s">
        <v>232</v>
      </c>
      <c r="Y26" s="42" t="s">
        <v>233</v>
      </c>
      <c r="Z26" s="42" t="s">
        <v>199</v>
      </c>
      <c r="AA26" s="42" t="s">
        <v>199</v>
      </c>
      <c r="AB26" s="42" t="s">
        <v>1618</v>
      </c>
      <c r="AC26" s="42" t="s">
        <v>199</v>
      </c>
      <c r="AD26" s="42" t="s">
        <v>199</v>
      </c>
      <c r="AE26" s="42" t="s">
        <v>199</v>
      </c>
      <c r="AF26" s="42" t="s">
        <v>199</v>
      </c>
      <c r="AG26" s="42" t="s">
        <v>199</v>
      </c>
      <c r="AH26" s="42" t="s">
        <v>199</v>
      </c>
      <c r="AI26" s="42" t="s">
        <v>199</v>
      </c>
      <c r="AJ26" s="44" t="s">
        <v>234</v>
      </c>
    </row>
    <row r="27" spans="2:36" ht="270.75" hidden="1" x14ac:dyDescent="0.2">
      <c r="B27" s="42" t="s">
        <v>193</v>
      </c>
      <c r="C27" s="43" t="s">
        <v>1570</v>
      </c>
      <c r="D27" s="42" t="s">
        <v>250</v>
      </c>
      <c r="E27" s="42" t="s">
        <v>320</v>
      </c>
      <c r="F27" s="42" t="s">
        <v>198</v>
      </c>
      <c r="G27" s="42" t="s">
        <v>253</v>
      </c>
      <c r="H27" s="42" t="s">
        <v>254</v>
      </c>
      <c r="I27" s="42" t="s">
        <v>199</v>
      </c>
      <c r="J27" s="42" t="s">
        <v>199</v>
      </c>
      <c r="K27" s="42" t="s">
        <v>333</v>
      </c>
      <c r="L27" s="42" t="s">
        <v>334</v>
      </c>
      <c r="M27" s="44" t="s">
        <v>223</v>
      </c>
      <c r="N27" s="42" t="s">
        <v>242</v>
      </c>
      <c r="O27" s="42" t="s">
        <v>328</v>
      </c>
      <c r="P27" s="44" t="s">
        <v>260</v>
      </c>
      <c r="Q27" s="45">
        <v>45293</v>
      </c>
      <c r="R27" s="45">
        <v>45595</v>
      </c>
      <c r="S27" s="50" t="s">
        <v>260</v>
      </c>
      <c r="T27" s="26"/>
      <c r="U27" s="42"/>
      <c r="V27" s="46">
        <v>0.3</v>
      </c>
      <c r="W27" s="42" t="s">
        <v>207</v>
      </c>
      <c r="X27" s="42" t="s">
        <v>1496</v>
      </c>
      <c r="Y27" s="42" t="s">
        <v>199</v>
      </c>
      <c r="Z27" s="42" t="s">
        <v>199</v>
      </c>
      <c r="AA27" s="42" t="s">
        <v>199</v>
      </c>
      <c r="AB27" s="42" t="s">
        <v>1618</v>
      </c>
      <c r="AC27" s="42" t="s">
        <v>199</v>
      </c>
      <c r="AD27" s="42" t="s">
        <v>199</v>
      </c>
      <c r="AE27" s="42" t="s">
        <v>199</v>
      </c>
      <c r="AF27" s="42" t="s">
        <v>199</v>
      </c>
      <c r="AG27" s="42" t="s">
        <v>199</v>
      </c>
      <c r="AH27" s="42" t="s">
        <v>199</v>
      </c>
      <c r="AI27" s="42" t="s">
        <v>199</v>
      </c>
      <c r="AJ27" s="44" t="s">
        <v>261</v>
      </c>
    </row>
    <row r="28" spans="2:36" ht="270.75" hidden="1" x14ac:dyDescent="0.2">
      <c r="B28" s="42" t="s">
        <v>193</v>
      </c>
      <c r="C28" s="43" t="s">
        <v>1570</v>
      </c>
      <c r="D28" s="42" t="s">
        <v>250</v>
      </c>
      <c r="E28" s="42" t="s">
        <v>320</v>
      </c>
      <c r="F28" s="42" t="s">
        <v>198</v>
      </c>
      <c r="G28" s="42" t="s">
        <v>253</v>
      </c>
      <c r="H28" s="42" t="s">
        <v>254</v>
      </c>
      <c r="I28" s="42" t="s">
        <v>199</v>
      </c>
      <c r="J28" s="42" t="s">
        <v>199</v>
      </c>
      <c r="K28" s="42" t="s">
        <v>255</v>
      </c>
      <c r="L28" s="42" t="s">
        <v>335</v>
      </c>
      <c r="M28" s="44" t="s">
        <v>336</v>
      </c>
      <c r="N28" s="42" t="s">
        <v>242</v>
      </c>
      <c r="O28" s="42" t="s">
        <v>324</v>
      </c>
      <c r="P28" s="44" t="s">
        <v>260</v>
      </c>
      <c r="Q28" s="45">
        <v>45293</v>
      </c>
      <c r="R28" s="45">
        <v>45611</v>
      </c>
      <c r="S28" s="50" t="s">
        <v>260</v>
      </c>
      <c r="T28" s="26"/>
      <c r="U28" s="42"/>
      <c r="V28" s="46">
        <v>0.05</v>
      </c>
      <c r="W28" s="42" t="s">
        <v>207</v>
      </c>
      <c r="X28" s="42" t="s">
        <v>1496</v>
      </c>
      <c r="Y28" s="42" t="s">
        <v>199</v>
      </c>
      <c r="Z28" s="42" t="s">
        <v>199</v>
      </c>
      <c r="AA28" s="42" t="s">
        <v>199</v>
      </c>
      <c r="AB28" s="42" t="s">
        <v>1618</v>
      </c>
      <c r="AC28" s="42" t="s">
        <v>199</v>
      </c>
      <c r="AD28" s="42" t="s">
        <v>199</v>
      </c>
      <c r="AE28" s="42" t="s">
        <v>199</v>
      </c>
      <c r="AF28" s="42" t="s">
        <v>199</v>
      </c>
      <c r="AG28" s="42" t="s">
        <v>199</v>
      </c>
      <c r="AH28" s="42" t="s">
        <v>199</v>
      </c>
      <c r="AI28" s="42" t="s">
        <v>199</v>
      </c>
      <c r="AJ28" s="44" t="s">
        <v>261</v>
      </c>
    </row>
    <row r="29" spans="2:36" ht="270.75" hidden="1" x14ac:dyDescent="0.2">
      <c r="B29" s="42" t="s">
        <v>193</v>
      </c>
      <c r="C29" s="43" t="s">
        <v>1570</v>
      </c>
      <c r="D29" s="42" t="s">
        <v>250</v>
      </c>
      <c r="E29" s="42" t="s">
        <v>320</v>
      </c>
      <c r="F29" s="42" t="s">
        <v>198</v>
      </c>
      <c r="G29" s="42" t="s">
        <v>253</v>
      </c>
      <c r="H29" s="42" t="s">
        <v>254</v>
      </c>
      <c r="I29" s="42" t="s">
        <v>199</v>
      </c>
      <c r="J29" s="42" t="s">
        <v>199</v>
      </c>
      <c r="K29" s="42" t="s">
        <v>337</v>
      </c>
      <c r="L29" s="42" t="s">
        <v>338</v>
      </c>
      <c r="M29" s="44" t="s">
        <v>339</v>
      </c>
      <c r="N29" s="48" t="s">
        <v>1487</v>
      </c>
      <c r="O29" s="49" t="s">
        <v>231</v>
      </c>
      <c r="P29" s="44" t="s">
        <v>50</v>
      </c>
      <c r="Q29" s="45">
        <v>45612</v>
      </c>
      <c r="R29" s="45">
        <v>45641</v>
      </c>
      <c r="S29" s="44" t="s">
        <v>72</v>
      </c>
      <c r="T29" s="26"/>
      <c r="U29" s="42"/>
      <c r="V29" s="46"/>
      <c r="W29" s="42" t="s">
        <v>1496</v>
      </c>
      <c r="X29" s="42" t="s">
        <v>232</v>
      </c>
      <c r="Y29" s="42" t="s">
        <v>233</v>
      </c>
      <c r="Z29" s="42" t="s">
        <v>199</v>
      </c>
      <c r="AA29" s="42" t="s">
        <v>199</v>
      </c>
      <c r="AB29" s="42" t="s">
        <v>1618</v>
      </c>
      <c r="AC29" s="42" t="s">
        <v>199</v>
      </c>
      <c r="AD29" s="42" t="s">
        <v>199</v>
      </c>
      <c r="AE29" s="42" t="s">
        <v>199</v>
      </c>
      <c r="AF29" s="42" t="s">
        <v>199</v>
      </c>
      <c r="AG29" s="42" t="s">
        <v>199</v>
      </c>
      <c r="AH29" s="42" t="s">
        <v>199</v>
      </c>
      <c r="AI29" s="42" t="s">
        <v>199</v>
      </c>
      <c r="AJ29" s="44" t="s">
        <v>234</v>
      </c>
    </row>
    <row r="30" spans="2:36" ht="270.75" hidden="1" x14ac:dyDescent="0.2">
      <c r="B30" s="42" t="s">
        <v>193</v>
      </c>
      <c r="C30" s="43" t="s">
        <v>1570</v>
      </c>
      <c r="D30" s="42" t="s">
        <v>250</v>
      </c>
      <c r="E30" s="42" t="s">
        <v>320</v>
      </c>
      <c r="F30" s="42" t="s">
        <v>198</v>
      </c>
      <c r="G30" s="42" t="s">
        <v>253</v>
      </c>
      <c r="H30" s="42" t="s">
        <v>254</v>
      </c>
      <c r="I30" s="42" t="s">
        <v>199</v>
      </c>
      <c r="J30" s="42" t="s">
        <v>199</v>
      </c>
      <c r="K30" s="42" t="s">
        <v>340</v>
      </c>
      <c r="L30" s="42" t="s">
        <v>340</v>
      </c>
      <c r="M30" s="44" t="s">
        <v>341</v>
      </c>
      <c r="N30" s="42" t="s">
        <v>242</v>
      </c>
      <c r="O30" s="42" t="s">
        <v>342</v>
      </c>
      <c r="P30" s="44" t="s">
        <v>260</v>
      </c>
      <c r="Q30" s="45">
        <v>45293</v>
      </c>
      <c r="R30" s="45">
        <v>45625</v>
      </c>
      <c r="S30" s="50" t="s">
        <v>260</v>
      </c>
      <c r="T30" s="26"/>
      <c r="U30" s="42"/>
      <c r="V30" s="46">
        <v>0.1</v>
      </c>
      <c r="W30" s="42" t="s">
        <v>207</v>
      </c>
      <c r="X30" s="42" t="s">
        <v>1496</v>
      </c>
      <c r="Y30" s="42" t="s">
        <v>199</v>
      </c>
      <c r="Z30" s="42" t="s">
        <v>199</v>
      </c>
      <c r="AA30" s="42" t="s">
        <v>199</v>
      </c>
      <c r="AB30" s="42" t="s">
        <v>1618</v>
      </c>
      <c r="AC30" s="42" t="s">
        <v>199</v>
      </c>
      <c r="AD30" s="42" t="s">
        <v>199</v>
      </c>
      <c r="AE30" s="42" t="s">
        <v>199</v>
      </c>
      <c r="AF30" s="42" t="s">
        <v>199</v>
      </c>
      <c r="AG30" s="42" t="s">
        <v>199</v>
      </c>
      <c r="AH30" s="42" t="s">
        <v>199</v>
      </c>
      <c r="AI30" s="42" t="s">
        <v>199</v>
      </c>
      <c r="AJ30" s="44" t="s">
        <v>261</v>
      </c>
    </row>
    <row r="31" spans="2:36" ht="270.75" hidden="1" x14ac:dyDescent="0.2">
      <c r="B31" s="42" t="s">
        <v>193</v>
      </c>
      <c r="C31" s="43" t="s">
        <v>1570</v>
      </c>
      <c r="D31" s="42" t="s">
        <v>250</v>
      </c>
      <c r="E31" s="42" t="s">
        <v>343</v>
      </c>
      <c r="F31" s="42" t="s">
        <v>198</v>
      </c>
      <c r="G31" s="42" t="s">
        <v>253</v>
      </c>
      <c r="H31" s="42" t="s">
        <v>254</v>
      </c>
      <c r="I31" s="42" t="s">
        <v>199</v>
      </c>
      <c r="J31" s="42" t="s">
        <v>199</v>
      </c>
      <c r="K31" s="42" t="s">
        <v>1670</v>
      </c>
      <c r="L31" s="42" t="s">
        <v>1671</v>
      </c>
      <c r="M31" s="44" t="s">
        <v>346</v>
      </c>
      <c r="N31" s="51" t="s">
        <v>347</v>
      </c>
      <c r="O31" s="51" t="s">
        <v>348</v>
      </c>
      <c r="P31" s="51" t="s">
        <v>349</v>
      </c>
      <c r="Q31" s="45">
        <v>45306</v>
      </c>
      <c r="R31" s="45">
        <v>45321</v>
      </c>
      <c r="S31" s="52" t="s">
        <v>50</v>
      </c>
      <c r="T31" s="25" t="s">
        <v>206</v>
      </c>
      <c r="U31" s="25" t="s">
        <v>206</v>
      </c>
      <c r="V31" s="46">
        <v>0.05</v>
      </c>
      <c r="W31" s="42" t="s">
        <v>207</v>
      </c>
      <c r="X31" s="42" t="s">
        <v>1496</v>
      </c>
      <c r="Y31" s="42" t="s">
        <v>199</v>
      </c>
      <c r="Z31" s="42" t="s">
        <v>199</v>
      </c>
      <c r="AA31" s="42" t="s">
        <v>199</v>
      </c>
      <c r="AB31" s="42" t="s">
        <v>1618</v>
      </c>
      <c r="AC31" s="42" t="s">
        <v>199</v>
      </c>
      <c r="AD31" s="42" t="s">
        <v>199</v>
      </c>
      <c r="AE31" s="42" t="s">
        <v>199</v>
      </c>
      <c r="AF31" s="42" t="s">
        <v>199</v>
      </c>
      <c r="AG31" s="42" t="s">
        <v>199</v>
      </c>
      <c r="AH31" s="42" t="s">
        <v>199</v>
      </c>
      <c r="AI31" s="42" t="s">
        <v>199</v>
      </c>
      <c r="AJ31" s="44" t="s">
        <v>261</v>
      </c>
    </row>
    <row r="32" spans="2:36" ht="270.75" hidden="1" x14ac:dyDescent="0.2">
      <c r="B32" s="42" t="s">
        <v>193</v>
      </c>
      <c r="C32" s="43" t="s">
        <v>1570</v>
      </c>
      <c r="D32" s="42" t="s">
        <v>250</v>
      </c>
      <c r="E32" s="42" t="s">
        <v>343</v>
      </c>
      <c r="F32" s="42" t="s">
        <v>198</v>
      </c>
      <c r="G32" s="42" t="s">
        <v>253</v>
      </c>
      <c r="H32" s="42" t="s">
        <v>254</v>
      </c>
      <c r="I32" s="42" t="s">
        <v>199</v>
      </c>
      <c r="J32" s="42" t="s">
        <v>199</v>
      </c>
      <c r="K32" s="42" t="s">
        <v>1672</v>
      </c>
      <c r="L32" s="51" t="s">
        <v>351</v>
      </c>
      <c r="M32" s="44" t="s">
        <v>352</v>
      </c>
      <c r="N32" s="51" t="s">
        <v>347</v>
      </c>
      <c r="O32" s="51" t="s">
        <v>348</v>
      </c>
      <c r="P32" s="51" t="s">
        <v>349</v>
      </c>
      <c r="Q32" s="45">
        <v>45350</v>
      </c>
      <c r="R32" s="45">
        <v>45626</v>
      </c>
      <c r="S32" s="52" t="s">
        <v>353</v>
      </c>
      <c r="T32" s="25" t="s">
        <v>206</v>
      </c>
      <c r="U32" s="25" t="s">
        <v>206</v>
      </c>
      <c r="V32" s="46">
        <v>0.3</v>
      </c>
      <c r="W32" s="42" t="s">
        <v>1496</v>
      </c>
      <c r="X32" s="42" t="s">
        <v>354</v>
      </c>
      <c r="Y32" s="42" t="s">
        <v>355</v>
      </c>
      <c r="Z32" s="42" t="s">
        <v>199</v>
      </c>
      <c r="AA32" s="42" t="s">
        <v>199</v>
      </c>
      <c r="AB32" s="42" t="s">
        <v>1613</v>
      </c>
      <c r="AC32" s="42" t="s">
        <v>1614</v>
      </c>
      <c r="AD32" s="42" t="s">
        <v>199</v>
      </c>
      <c r="AE32" s="42" t="s">
        <v>199</v>
      </c>
      <c r="AF32" s="42" t="s">
        <v>199</v>
      </c>
      <c r="AG32" s="42" t="s">
        <v>199</v>
      </c>
      <c r="AH32" s="42" t="s">
        <v>199</v>
      </c>
      <c r="AI32" s="42" t="s">
        <v>199</v>
      </c>
      <c r="AJ32" s="44" t="s">
        <v>261</v>
      </c>
    </row>
    <row r="33" spans="2:36" ht="270.75" hidden="1" x14ac:dyDescent="0.2">
      <c r="B33" s="42" t="s">
        <v>193</v>
      </c>
      <c r="C33" s="43" t="s">
        <v>1570</v>
      </c>
      <c r="D33" s="42" t="s">
        <v>250</v>
      </c>
      <c r="E33" s="42" t="s">
        <v>343</v>
      </c>
      <c r="F33" s="42" t="s">
        <v>198</v>
      </c>
      <c r="G33" s="42" t="s">
        <v>253</v>
      </c>
      <c r="H33" s="42" t="s">
        <v>254</v>
      </c>
      <c r="I33" s="42" t="s">
        <v>199</v>
      </c>
      <c r="J33" s="42" t="s">
        <v>199</v>
      </c>
      <c r="K33" s="42" t="s">
        <v>358</v>
      </c>
      <c r="L33" s="42" t="s">
        <v>359</v>
      </c>
      <c r="M33" s="44" t="s">
        <v>360</v>
      </c>
      <c r="N33" s="49" t="s">
        <v>218</v>
      </c>
      <c r="O33" s="49" t="s">
        <v>332</v>
      </c>
      <c r="P33" s="44" t="s">
        <v>1669</v>
      </c>
      <c r="Q33" s="45">
        <v>45350</v>
      </c>
      <c r="R33" s="45">
        <v>45595</v>
      </c>
      <c r="S33" s="44" t="s">
        <v>84</v>
      </c>
      <c r="T33" s="25"/>
      <c r="U33" s="25"/>
      <c r="V33" s="46"/>
      <c r="W33" s="42" t="s">
        <v>1496</v>
      </c>
      <c r="X33" s="42" t="s">
        <v>232</v>
      </c>
      <c r="Y33" s="42" t="s">
        <v>233</v>
      </c>
      <c r="Z33" s="42" t="s">
        <v>199</v>
      </c>
      <c r="AA33" s="42" t="s">
        <v>199</v>
      </c>
      <c r="AB33" s="42" t="s">
        <v>1618</v>
      </c>
      <c r="AC33" s="42" t="s">
        <v>199</v>
      </c>
      <c r="AD33" s="42" t="s">
        <v>199</v>
      </c>
      <c r="AE33" s="42" t="s">
        <v>199</v>
      </c>
      <c r="AF33" s="42" t="s">
        <v>199</v>
      </c>
      <c r="AG33" s="42" t="s">
        <v>199</v>
      </c>
      <c r="AH33" s="42" t="s">
        <v>199</v>
      </c>
      <c r="AI33" s="42" t="s">
        <v>199</v>
      </c>
      <c r="AJ33" s="44" t="s">
        <v>234</v>
      </c>
    </row>
    <row r="34" spans="2:36" ht="270.75" hidden="1" x14ac:dyDescent="0.2">
      <c r="B34" s="42" t="s">
        <v>193</v>
      </c>
      <c r="C34" s="43" t="s">
        <v>1570</v>
      </c>
      <c r="D34" s="42" t="s">
        <v>250</v>
      </c>
      <c r="E34" s="42" t="s">
        <v>343</v>
      </c>
      <c r="F34" s="42" t="s">
        <v>198</v>
      </c>
      <c r="G34" s="42" t="s">
        <v>253</v>
      </c>
      <c r="H34" s="42" t="s">
        <v>254</v>
      </c>
      <c r="I34" s="42" t="s">
        <v>199</v>
      </c>
      <c r="J34" s="42" t="s">
        <v>199</v>
      </c>
      <c r="K34" s="42" t="s">
        <v>361</v>
      </c>
      <c r="L34" s="51" t="s">
        <v>362</v>
      </c>
      <c r="M34" s="44" t="s">
        <v>363</v>
      </c>
      <c r="N34" s="51" t="s">
        <v>347</v>
      </c>
      <c r="O34" s="51" t="s">
        <v>348</v>
      </c>
      <c r="P34" s="51" t="s">
        <v>349</v>
      </c>
      <c r="Q34" s="45">
        <v>45350</v>
      </c>
      <c r="R34" s="45">
        <v>45626</v>
      </c>
      <c r="S34" s="52" t="s">
        <v>353</v>
      </c>
      <c r="T34" s="25" t="s">
        <v>206</v>
      </c>
      <c r="U34" s="25" t="s">
        <v>206</v>
      </c>
      <c r="V34" s="46">
        <v>0.5</v>
      </c>
      <c r="W34" s="42" t="s">
        <v>1496</v>
      </c>
      <c r="X34" s="42" t="s">
        <v>354</v>
      </c>
      <c r="Y34" s="42" t="s">
        <v>355</v>
      </c>
      <c r="Z34" s="42" t="s">
        <v>199</v>
      </c>
      <c r="AA34" s="42" t="s">
        <v>199</v>
      </c>
      <c r="AB34" s="42" t="s">
        <v>1613</v>
      </c>
      <c r="AC34" s="42" t="s">
        <v>1614</v>
      </c>
      <c r="AD34" s="42" t="s">
        <v>364</v>
      </c>
      <c r="AE34" s="42" t="s">
        <v>199</v>
      </c>
      <c r="AF34" s="42" t="s">
        <v>199</v>
      </c>
      <c r="AG34" s="42" t="s">
        <v>199</v>
      </c>
      <c r="AH34" s="42" t="s">
        <v>365</v>
      </c>
      <c r="AI34" s="42" t="s">
        <v>366</v>
      </c>
      <c r="AJ34" s="44" t="s">
        <v>261</v>
      </c>
    </row>
    <row r="35" spans="2:36" ht="270.75" hidden="1" x14ac:dyDescent="0.2">
      <c r="B35" s="42" t="s">
        <v>193</v>
      </c>
      <c r="C35" s="43" t="s">
        <v>1570</v>
      </c>
      <c r="D35" s="42" t="s">
        <v>250</v>
      </c>
      <c r="E35" s="42" t="s">
        <v>343</v>
      </c>
      <c r="F35" s="42" t="s">
        <v>198</v>
      </c>
      <c r="G35" s="42" t="s">
        <v>253</v>
      </c>
      <c r="H35" s="42" t="s">
        <v>254</v>
      </c>
      <c r="I35" s="42" t="s">
        <v>199</v>
      </c>
      <c r="J35" s="42" t="s">
        <v>199</v>
      </c>
      <c r="K35" s="42" t="s">
        <v>367</v>
      </c>
      <c r="L35" s="42" t="s">
        <v>368</v>
      </c>
      <c r="M35" s="44" t="s">
        <v>369</v>
      </c>
      <c r="N35" s="48" t="s">
        <v>1487</v>
      </c>
      <c r="O35" s="49" t="s">
        <v>231</v>
      </c>
      <c r="P35" s="44" t="s">
        <v>50</v>
      </c>
      <c r="Q35" s="45">
        <v>45627</v>
      </c>
      <c r="R35" s="45">
        <v>45641</v>
      </c>
      <c r="S35" s="44" t="s">
        <v>84</v>
      </c>
      <c r="T35" s="25"/>
      <c r="U35" s="25"/>
      <c r="V35" s="46"/>
      <c r="W35" s="42" t="s">
        <v>1496</v>
      </c>
      <c r="X35" s="42" t="s">
        <v>232</v>
      </c>
      <c r="Y35" s="42" t="s">
        <v>233</v>
      </c>
      <c r="Z35" s="42" t="s">
        <v>199</v>
      </c>
      <c r="AA35" s="42" t="s">
        <v>199</v>
      </c>
      <c r="AB35" s="42" t="s">
        <v>1618</v>
      </c>
      <c r="AC35" s="42" t="s">
        <v>199</v>
      </c>
      <c r="AD35" s="42" t="s">
        <v>199</v>
      </c>
      <c r="AE35" s="42" t="s">
        <v>199</v>
      </c>
      <c r="AF35" s="42" t="s">
        <v>199</v>
      </c>
      <c r="AG35" s="42" t="s">
        <v>199</v>
      </c>
      <c r="AH35" s="42" t="s">
        <v>199</v>
      </c>
      <c r="AI35" s="42" t="s">
        <v>199</v>
      </c>
      <c r="AJ35" s="44" t="s">
        <v>234</v>
      </c>
    </row>
    <row r="36" spans="2:36" ht="270.75" hidden="1" x14ac:dyDescent="0.2">
      <c r="B36" s="42" t="s">
        <v>193</v>
      </c>
      <c r="C36" s="43" t="s">
        <v>1570</v>
      </c>
      <c r="D36" s="42" t="s">
        <v>250</v>
      </c>
      <c r="E36" s="42" t="s">
        <v>343</v>
      </c>
      <c r="F36" s="42" t="s">
        <v>198</v>
      </c>
      <c r="G36" s="42" t="s">
        <v>253</v>
      </c>
      <c r="H36" s="42" t="s">
        <v>254</v>
      </c>
      <c r="I36" s="42" t="s">
        <v>199</v>
      </c>
      <c r="J36" s="42" t="s">
        <v>199</v>
      </c>
      <c r="K36" s="42" t="s">
        <v>1673</v>
      </c>
      <c r="L36" s="51" t="s">
        <v>371</v>
      </c>
      <c r="M36" s="44" t="s">
        <v>372</v>
      </c>
      <c r="N36" s="51" t="s">
        <v>347</v>
      </c>
      <c r="O36" s="51" t="s">
        <v>348</v>
      </c>
      <c r="P36" s="51" t="s">
        <v>349</v>
      </c>
      <c r="Q36" s="45">
        <v>45350</v>
      </c>
      <c r="R36" s="45">
        <v>45626</v>
      </c>
      <c r="S36" s="52" t="s">
        <v>373</v>
      </c>
      <c r="T36" s="25" t="s">
        <v>206</v>
      </c>
      <c r="U36" s="25" t="s">
        <v>206</v>
      </c>
      <c r="V36" s="46">
        <v>0.15</v>
      </c>
      <c r="W36" s="42" t="s">
        <v>1496</v>
      </c>
      <c r="X36" s="42" t="s">
        <v>354</v>
      </c>
      <c r="Y36" s="42" t="s">
        <v>355</v>
      </c>
      <c r="Z36" s="42" t="s">
        <v>1623</v>
      </c>
      <c r="AA36" s="42" t="s">
        <v>199</v>
      </c>
      <c r="AB36" s="42" t="s">
        <v>1613</v>
      </c>
      <c r="AC36" s="42" t="s">
        <v>1614</v>
      </c>
      <c r="AD36" s="42" t="s">
        <v>364</v>
      </c>
      <c r="AE36" s="42" t="s">
        <v>199</v>
      </c>
      <c r="AF36" s="42" t="s">
        <v>199</v>
      </c>
      <c r="AG36" s="42" t="s">
        <v>199</v>
      </c>
      <c r="AH36" s="42" t="s">
        <v>365</v>
      </c>
      <c r="AI36" s="42" t="s">
        <v>366</v>
      </c>
      <c r="AJ36" s="44" t="s">
        <v>261</v>
      </c>
    </row>
    <row r="37" spans="2:36" ht="213.75" hidden="1" x14ac:dyDescent="0.2">
      <c r="B37" s="42" t="s">
        <v>193</v>
      </c>
      <c r="C37" s="43" t="s">
        <v>1570</v>
      </c>
      <c r="D37" s="42" t="s">
        <v>375</v>
      </c>
      <c r="E37" s="42" t="s">
        <v>377</v>
      </c>
      <c r="F37" s="42" t="s">
        <v>198</v>
      </c>
      <c r="G37" s="42" t="s">
        <v>378</v>
      </c>
      <c r="H37" s="42" t="s">
        <v>379</v>
      </c>
      <c r="I37" s="42" t="s">
        <v>238</v>
      </c>
      <c r="J37" s="42" t="s">
        <v>199</v>
      </c>
      <c r="K37" s="42" t="s">
        <v>380</v>
      </c>
      <c r="L37" s="42" t="s">
        <v>381</v>
      </c>
      <c r="M37" s="44" t="s">
        <v>382</v>
      </c>
      <c r="N37" s="42" t="s">
        <v>383</v>
      </c>
      <c r="O37" s="42" t="s">
        <v>199</v>
      </c>
      <c r="P37" s="44" t="s">
        <v>72</v>
      </c>
      <c r="Q37" s="45">
        <v>45292</v>
      </c>
      <c r="R37" s="45">
        <v>45641</v>
      </c>
      <c r="S37" s="50" t="s">
        <v>199</v>
      </c>
      <c r="T37" s="26"/>
      <c r="U37" s="42"/>
      <c r="V37" s="46">
        <v>1</v>
      </c>
      <c r="W37" s="42" t="s">
        <v>245</v>
      </c>
      <c r="X37" s="42" t="s">
        <v>199</v>
      </c>
      <c r="Y37" s="42" t="s">
        <v>199</v>
      </c>
      <c r="Z37" s="42" t="s">
        <v>199</v>
      </c>
      <c r="AA37" s="42" t="s">
        <v>199</v>
      </c>
      <c r="AB37" s="42" t="s">
        <v>1618</v>
      </c>
      <c r="AC37" s="42" t="s">
        <v>199</v>
      </c>
      <c r="AD37" s="42" t="s">
        <v>199</v>
      </c>
      <c r="AE37" s="42" t="s">
        <v>199</v>
      </c>
      <c r="AF37" s="42" t="s">
        <v>199</v>
      </c>
      <c r="AG37" s="42" t="s">
        <v>199</v>
      </c>
      <c r="AH37" s="42" t="s">
        <v>199</v>
      </c>
      <c r="AI37" s="42" t="s">
        <v>199</v>
      </c>
      <c r="AJ37" s="44" t="s">
        <v>261</v>
      </c>
    </row>
    <row r="38" spans="2:36" ht="213.75" hidden="1" x14ac:dyDescent="0.2">
      <c r="B38" s="42" t="s">
        <v>193</v>
      </c>
      <c r="C38" s="43" t="s">
        <v>1570</v>
      </c>
      <c r="D38" s="42" t="s">
        <v>375</v>
      </c>
      <c r="E38" s="42" t="s">
        <v>384</v>
      </c>
      <c r="F38" s="42" t="s">
        <v>198</v>
      </c>
      <c r="G38" s="42" t="s">
        <v>378</v>
      </c>
      <c r="H38" s="42" t="s">
        <v>379</v>
      </c>
      <c r="I38" s="42" t="s">
        <v>238</v>
      </c>
      <c r="J38" s="42"/>
      <c r="K38" s="42" t="s">
        <v>385</v>
      </c>
      <c r="L38" s="42" t="s">
        <v>386</v>
      </c>
      <c r="M38" s="44" t="s">
        <v>387</v>
      </c>
      <c r="N38" s="42" t="s">
        <v>383</v>
      </c>
      <c r="O38" s="42" t="s">
        <v>199</v>
      </c>
      <c r="P38" s="44" t="s">
        <v>72</v>
      </c>
      <c r="Q38" s="45">
        <v>45292</v>
      </c>
      <c r="R38" s="45">
        <v>45641</v>
      </c>
      <c r="S38" s="50" t="s">
        <v>199</v>
      </c>
      <c r="T38" s="26"/>
      <c r="U38" s="42"/>
      <c r="V38" s="42">
        <v>100</v>
      </c>
      <c r="W38" s="42" t="s">
        <v>245</v>
      </c>
      <c r="X38" s="42" t="s">
        <v>199</v>
      </c>
      <c r="Y38" s="42" t="s">
        <v>199</v>
      </c>
      <c r="Z38" s="42" t="s">
        <v>199</v>
      </c>
      <c r="AA38" s="42" t="s">
        <v>199</v>
      </c>
      <c r="AB38" s="42" t="s">
        <v>1618</v>
      </c>
      <c r="AC38" s="42" t="s">
        <v>199</v>
      </c>
      <c r="AD38" s="42" t="s">
        <v>199</v>
      </c>
      <c r="AE38" s="42" t="s">
        <v>199</v>
      </c>
      <c r="AF38" s="42" t="s">
        <v>199</v>
      </c>
      <c r="AG38" s="42" t="s">
        <v>199</v>
      </c>
      <c r="AH38" s="42" t="s">
        <v>199</v>
      </c>
      <c r="AI38" s="42" t="s">
        <v>199</v>
      </c>
      <c r="AJ38" s="44" t="s">
        <v>261</v>
      </c>
    </row>
    <row r="39" spans="2:36" ht="213.75" hidden="1" x14ac:dyDescent="0.2">
      <c r="B39" s="42" t="s">
        <v>193</v>
      </c>
      <c r="C39" s="43" t="s">
        <v>1570</v>
      </c>
      <c r="D39" s="42" t="s">
        <v>1674</v>
      </c>
      <c r="E39" s="42" t="s">
        <v>1675</v>
      </c>
      <c r="F39" s="42" t="s">
        <v>198</v>
      </c>
      <c r="G39" s="42" t="s">
        <v>199</v>
      </c>
      <c r="H39" s="42" t="s">
        <v>199</v>
      </c>
      <c r="I39" s="42" t="s">
        <v>199</v>
      </c>
      <c r="J39" s="42" t="s">
        <v>199</v>
      </c>
      <c r="K39" s="42" t="s">
        <v>1676</v>
      </c>
      <c r="L39" s="42" t="s">
        <v>890</v>
      </c>
      <c r="M39" s="44" t="s">
        <v>891</v>
      </c>
      <c r="N39" s="42" t="s">
        <v>272</v>
      </c>
      <c r="O39" s="53" t="s">
        <v>892</v>
      </c>
      <c r="P39" s="44" t="s">
        <v>72</v>
      </c>
      <c r="Q39" s="45">
        <v>45293</v>
      </c>
      <c r="R39" s="45">
        <v>45626</v>
      </c>
      <c r="S39" s="50" t="s">
        <v>260</v>
      </c>
      <c r="T39" s="26"/>
      <c r="U39" s="42"/>
      <c r="V39" s="46">
        <v>0.8</v>
      </c>
      <c r="W39" s="42" t="s">
        <v>207</v>
      </c>
      <c r="X39" s="42" t="s">
        <v>1612</v>
      </c>
      <c r="Y39" s="42" t="s">
        <v>199</v>
      </c>
      <c r="Z39" s="42" t="s">
        <v>199</v>
      </c>
      <c r="AA39" s="42" t="s">
        <v>199</v>
      </c>
      <c r="AB39" s="51" t="s">
        <v>364</v>
      </c>
      <c r="AC39" s="42" t="s">
        <v>199</v>
      </c>
      <c r="AD39" s="42" t="s">
        <v>199</v>
      </c>
      <c r="AE39" s="42" t="s">
        <v>199</v>
      </c>
      <c r="AF39" s="42" t="s">
        <v>199</v>
      </c>
      <c r="AG39" s="42" t="s">
        <v>199</v>
      </c>
      <c r="AH39" s="42" t="s">
        <v>408</v>
      </c>
      <c r="AI39" s="42" t="s">
        <v>409</v>
      </c>
      <c r="AJ39" s="44" t="s">
        <v>261</v>
      </c>
    </row>
    <row r="40" spans="2:36" ht="213.75" hidden="1" x14ac:dyDescent="0.2">
      <c r="B40" s="42" t="s">
        <v>193</v>
      </c>
      <c r="C40" s="43" t="s">
        <v>1570</v>
      </c>
      <c r="D40" s="42" t="s">
        <v>1674</v>
      </c>
      <c r="E40" s="42" t="s">
        <v>1675</v>
      </c>
      <c r="F40" s="42" t="s">
        <v>198</v>
      </c>
      <c r="G40" s="42" t="s">
        <v>199</v>
      </c>
      <c r="H40" s="42" t="s">
        <v>199</v>
      </c>
      <c r="I40" s="42" t="s">
        <v>199</v>
      </c>
      <c r="J40" s="42" t="s">
        <v>199</v>
      </c>
      <c r="K40" s="42" t="s">
        <v>262</v>
      </c>
      <c r="L40" s="42" t="s">
        <v>895</v>
      </c>
      <c r="M40" s="44" t="s">
        <v>896</v>
      </c>
      <c r="N40" s="48" t="s">
        <v>1487</v>
      </c>
      <c r="O40" s="49" t="s">
        <v>231</v>
      </c>
      <c r="P40" s="44" t="s">
        <v>50</v>
      </c>
      <c r="Q40" s="45">
        <v>45627</v>
      </c>
      <c r="R40" s="45">
        <v>45641</v>
      </c>
      <c r="S40" s="44" t="s">
        <v>72</v>
      </c>
      <c r="T40" s="26"/>
      <c r="U40" s="42"/>
      <c r="V40" s="46"/>
      <c r="W40" s="42" t="s">
        <v>1496</v>
      </c>
      <c r="X40" s="42" t="s">
        <v>232</v>
      </c>
      <c r="Y40" s="42" t="s">
        <v>233</v>
      </c>
      <c r="Z40" s="42" t="s">
        <v>1612</v>
      </c>
      <c r="AA40" s="42" t="s">
        <v>199</v>
      </c>
      <c r="AB40" s="51" t="s">
        <v>364</v>
      </c>
      <c r="AC40" s="42" t="s">
        <v>199</v>
      </c>
      <c r="AD40" s="42" t="s">
        <v>199</v>
      </c>
      <c r="AE40" s="42" t="s">
        <v>199</v>
      </c>
      <c r="AF40" s="42" t="s">
        <v>199</v>
      </c>
      <c r="AG40" s="42" t="s">
        <v>199</v>
      </c>
      <c r="AH40" s="42" t="s">
        <v>408</v>
      </c>
      <c r="AI40" s="42" t="s">
        <v>409</v>
      </c>
      <c r="AJ40" s="44" t="s">
        <v>234</v>
      </c>
    </row>
    <row r="41" spans="2:36" ht="213.75" hidden="1" x14ac:dyDescent="0.2">
      <c r="B41" s="42" t="s">
        <v>193</v>
      </c>
      <c r="C41" s="43" t="s">
        <v>1570</v>
      </c>
      <c r="D41" s="42" t="s">
        <v>1674</v>
      </c>
      <c r="E41" s="42" t="s">
        <v>1675</v>
      </c>
      <c r="F41" s="42" t="s">
        <v>198</v>
      </c>
      <c r="G41" s="42" t="s">
        <v>199</v>
      </c>
      <c r="H41" s="42" t="s">
        <v>199</v>
      </c>
      <c r="I41" s="42" t="s">
        <v>199</v>
      </c>
      <c r="J41" s="42" t="s">
        <v>199</v>
      </c>
      <c r="K41" s="42" t="s">
        <v>897</v>
      </c>
      <c r="L41" s="42" t="s">
        <v>898</v>
      </c>
      <c r="M41" s="44" t="s">
        <v>267</v>
      </c>
      <c r="N41" s="42" t="s">
        <v>272</v>
      </c>
      <c r="O41" s="53" t="s">
        <v>892</v>
      </c>
      <c r="P41" s="44" t="s">
        <v>72</v>
      </c>
      <c r="Q41" s="45">
        <v>45293</v>
      </c>
      <c r="R41" s="45">
        <v>45626</v>
      </c>
      <c r="S41" s="50" t="s">
        <v>72</v>
      </c>
      <c r="T41" s="26"/>
      <c r="U41" s="42"/>
      <c r="V41" s="46">
        <v>0.2</v>
      </c>
      <c r="W41" s="42" t="s">
        <v>207</v>
      </c>
      <c r="X41" s="42" t="s">
        <v>1612</v>
      </c>
      <c r="Y41" s="42" t="s">
        <v>199</v>
      </c>
      <c r="Z41" s="42" t="s">
        <v>199</v>
      </c>
      <c r="AA41" s="42" t="s">
        <v>199</v>
      </c>
      <c r="AB41" s="51" t="s">
        <v>364</v>
      </c>
      <c r="AC41" s="42" t="s">
        <v>199</v>
      </c>
      <c r="AD41" s="42" t="s">
        <v>199</v>
      </c>
      <c r="AE41" s="42" t="s">
        <v>199</v>
      </c>
      <c r="AF41" s="42" t="s">
        <v>199</v>
      </c>
      <c r="AG41" s="42" t="s">
        <v>199</v>
      </c>
      <c r="AH41" s="42" t="s">
        <v>408</v>
      </c>
      <c r="AI41" s="42" t="s">
        <v>409</v>
      </c>
      <c r="AJ41" s="44" t="s">
        <v>261</v>
      </c>
    </row>
    <row r="42" spans="2:36" ht="213.75" hidden="1" x14ac:dyDescent="0.2">
      <c r="B42" s="42" t="s">
        <v>193</v>
      </c>
      <c r="C42" s="43" t="s">
        <v>1570</v>
      </c>
      <c r="D42" s="42" t="s">
        <v>1674</v>
      </c>
      <c r="E42" s="42" t="s">
        <v>1677</v>
      </c>
      <c r="F42" s="42" t="s">
        <v>198</v>
      </c>
      <c r="G42" s="42" t="s">
        <v>199</v>
      </c>
      <c r="H42" s="42" t="s">
        <v>199</v>
      </c>
      <c r="I42" s="42" t="s">
        <v>199</v>
      </c>
      <c r="J42" s="42" t="s">
        <v>199</v>
      </c>
      <c r="K42" s="42" t="s">
        <v>1678</v>
      </c>
      <c r="L42" s="42" t="s">
        <v>900</v>
      </c>
      <c r="M42" s="44" t="s">
        <v>901</v>
      </c>
      <c r="N42" s="42" t="s">
        <v>272</v>
      </c>
      <c r="O42" s="53" t="s">
        <v>902</v>
      </c>
      <c r="P42" s="44" t="s">
        <v>72</v>
      </c>
      <c r="Q42" s="45">
        <v>45383</v>
      </c>
      <c r="R42" s="45">
        <v>45641</v>
      </c>
      <c r="S42" s="50" t="s">
        <v>260</v>
      </c>
      <c r="T42" s="26"/>
      <c r="U42" s="42"/>
      <c r="V42" s="46">
        <v>0.8</v>
      </c>
      <c r="W42" s="42" t="s">
        <v>207</v>
      </c>
      <c r="X42" s="42" t="s">
        <v>1612</v>
      </c>
      <c r="Y42" s="42" t="s">
        <v>199</v>
      </c>
      <c r="Z42" s="42" t="s">
        <v>199</v>
      </c>
      <c r="AA42" s="42" t="s">
        <v>199</v>
      </c>
      <c r="AB42" s="51" t="s">
        <v>364</v>
      </c>
      <c r="AC42" s="42" t="s">
        <v>199</v>
      </c>
      <c r="AD42" s="42" t="s">
        <v>199</v>
      </c>
      <c r="AE42" s="42" t="s">
        <v>199</v>
      </c>
      <c r="AF42" s="42" t="s">
        <v>199</v>
      </c>
      <c r="AG42" s="42" t="s">
        <v>199</v>
      </c>
      <c r="AH42" s="42" t="s">
        <v>408</v>
      </c>
      <c r="AI42" s="42" t="s">
        <v>409</v>
      </c>
      <c r="AJ42" s="44" t="s">
        <v>261</v>
      </c>
    </row>
    <row r="43" spans="2:36" ht="213.75" hidden="1" x14ac:dyDescent="0.2">
      <c r="B43" s="42" t="s">
        <v>193</v>
      </c>
      <c r="C43" s="43" t="s">
        <v>1570</v>
      </c>
      <c r="D43" s="42" t="s">
        <v>1674</v>
      </c>
      <c r="E43" s="42" t="s">
        <v>1677</v>
      </c>
      <c r="F43" s="42" t="s">
        <v>198</v>
      </c>
      <c r="G43" s="42" t="s">
        <v>199</v>
      </c>
      <c r="H43" s="42" t="s">
        <v>199</v>
      </c>
      <c r="I43" s="42" t="s">
        <v>199</v>
      </c>
      <c r="J43" s="42" t="s">
        <v>199</v>
      </c>
      <c r="K43" s="42" t="s">
        <v>262</v>
      </c>
      <c r="L43" s="42" t="s">
        <v>904</v>
      </c>
      <c r="M43" s="44" t="s">
        <v>905</v>
      </c>
      <c r="N43" s="48" t="s">
        <v>1487</v>
      </c>
      <c r="O43" s="49" t="s">
        <v>231</v>
      </c>
      <c r="P43" s="44" t="s">
        <v>50</v>
      </c>
      <c r="Q43" s="45">
        <v>45627</v>
      </c>
      <c r="R43" s="45">
        <v>45641</v>
      </c>
      <c r="S43" s="44" t="s">
        <v>72</v>
      </c>
      <c r="T43" s="26"/>
      <c r="U43" s="42"/>
      <c r="V43" s="46"/>
      <c r="W43" s="42" t="s">
        <v>1496</v>
      </c>
      <c r="X43" s="42" t="s">
        <v>232</v>
      </c>
      <c r="Y43" s="42" t="s">
        <v>233</v>
      </c>
      <c r="Z43" s="42" t="s">
        <v>1612</v>
      </c>
      <c r="AA43" s="42" t="s">
        <v>199</v>
      </c>
      <c r="AB43" s="51" t="s">
        <v>364</v>
      </c>
      <c r="AC43" s="42" t="s">
        <v>199</v>
      </c>
      <c r="AD43" s="42" t="s">
        <v>199</v>
      </c>
      <c r="AE43" s="42" t="s">
        <v>199</v>
      </c>
      <c r="AF43" s="42" t="s">
        <v>199</v>
      </c>
      <c r="AG43" s="42" t="s">
        <v>199</v>
      </c>
      <c r="AH43" s="42" t="s">
        <v>408</v>
      </c>
      <c r="AI43" s="42" t="s">
        <v>409</v>
      </c>
      <c r="AJ43" s="44" t="s">
        <v>234</v>
      </c>
    </row>
    <row r="44" spans="2:36" ht="213.75" hidden="1" x14ac:dyDescent="0.2">
      <c r="B44" s="42" t="s">
        <v>193</v>
      </c>
      <c r="C44" s="43" t="s">
        <v>1570</v>
      </c>
      <c r="D44" s="42" t="s">
        <v>1674</v>
      </c>
      <c r="E44" s="42" t="s">
        <v>1677</v>
      </c>
      <c r="F44" s="42" t="s">
        <v>198</v>
      </c>
      <c r="G44" s="42" t="s">
        <v>199</v>
      </c>
      <c r="H44" s="42" t="s">
        <v>199</v>
      </c>
      <c r="I44" s="42" t="s">
        <v>199</v>
      </c>
      <c r="J44" s="42" t="s">
        <v>199</v>
      </c>
      <c r="K44" s="42" t="s">
        <v>906</v>
      </c>
      <c r="L44" s="42" t="s">
        <v>907</v>
      </c>
      <c r="M44" s="44" t="s">
        <v>267</v>
      </c>
      <c r="N44" s="42" t="s">
        <v>272</v>
      </c>
      <c r="O44" s="53" t="s">
        <v>902</v>
      </c>
      <c r="P44" s="44" t="s">
        <v>72</v>
      </c>
      <c r="Q44" s="45">
        <v>45383</v>
      </c>
      <c r="R44" s="45">
        <v>45657</v>
      </c>
      <c r="S44" s="50" t="s">
        <v>72</v>
      </c>
      <c r="T44" s="26"/>
      <c r="U44" s="42"/>
      <c r="V44" s="46">
        <v>0.2</v>
      </c>
      <c r="W44" s="42" t="s">
        <v>207</v>
      </c>
      <c r="X44" s="42" t="s">
        <v>1612</v>
      </c>
      <c r="Y44" s="42" t="s">
        <v>199</v>
      </c>
      <c r="Z44" s="42"/>
      <c r="AA44" s="42"/>
      <c r="AB44" s="51" t="s">
        <v>364</v>
      </c>
      <c r="AC44" s="42" t="s">
        <v>199</v>
      </c>
      <c r="AD44" s="42" t="s">
        <v>199</v>
      </c>
      <c r="AE44" s="42" t="s">
        <v>199</v>
      </c>
      <c r="AF44" s="42" t="s">
        <v>199</v>
      </c>
      <c r="AG44" s="42" t="s">
        <v>199</v>
      </c>
      <c r="AH44" s="42" t="s">
        <v>408</v>
      </c>
      <c r="AI44" s="42" t="s">
        <v>409</v>
      </c>
      <c r="AJ44" s="44" t="s">
        <v>261</v>
      </c>
    </row>
    <row r="45" spans="2:36" ht="270.75" hidden="1" x14ac:dyDescent="0.2">
      <c r="B45" s="54" t="s">
        <v>193</v>
      </c>
      <c r="C45" s="55" t="s">
        <v>1570</v>
      </c>
      <c r="D45" s="51" t="s">
        <v>388</v>
      </c>
      <c r="E45" s="51" t="s">
        <v>390</v>
      </c>
      <c r="F45" s="51" t="s">
        <v>391</v>
      </c>
      <c r="G45" s="51" t="s">
        <v>392</v>
      </c>
      <c r="H45" s="51" t="s">
        <v>254</v>
      </c>
      <c r="I45" s="51" t="s">
        <v>199</v>
      </c>
      <c r="J45" s="51" t="s">
        <v>199</v>
      </c>
      <c r="K45" s="42" t="s">
        <v>393</v>
      </c>
      <c r="L45" s="42" t="s">
        <v>394</v>
      </c>
      <c r="M45" s="44" t="s">
        <v>395</v>
      </c>
      <c r="N45" s="51" t="s">
        <v>396</v>
      </c>
      <c r="O45" s="51" t="s">
        <v>397</v>
      </c>
      <c r="P45" s="51" t="s">
        <v>84</v>
      </c>
      <c r="Q45" s="52">
        <v>45293</v>
      </c>
      <c r="R45" s="52">
        <v>45626</v>
      </c>
      <c r="S45" s="51" t="s">
        <v>398</v>
      </c>
      <c r="T45" s="51" t="s">
        <v>206</v>
      </c>
      <c r="U45" s="26" t="s">
        <v>206</v>
      </c>
      <c r="V45" s="46">
        <v>0.5</v>
      </c>
      <c r="W45" s="51" t="s">
        <v>1679</v>
      </c>
      <c r="X45" s="51" t="s">
        <v>1596</v>
      </c>
      <c r="Y45" s="51" t="s">
        <v>1609</v>
      </c>
      <c r="Z45" s="51" t="s">
        <v>1496</v>
      </c>
      <c r="AA45" s="51" t="s">
        <v>199</v>
      </c>
      <c r="AB45" s="51" t="s">
        <v>364</v>
      </c>
      <c r="AC45" s="51" t="s">
        <v>199</v>
      </c>
      <c r="AD45" s="51" t="s">
        <v>199</v>
      </c>
      <c r="AE45" s="51" t="s">
        <v>199</v>
      </c>
      <c r="AF45" s="51" t="s">
        <v>199</v>
      </c>
      <c r="AG45" s="51" t="s">
        <v>199</v>
      </c>
      <c r="AH45" s="51" t="s">
        <v>402</v>
      </c>
      <c r="AI45" s="51" t="s">
        <v>403</v>
      </c>
      <c r="AJ45" s="51" t="s">
        <v>404</v>
      </c>
    </row>
    <row r="46" spans="2:36" ht="270.75" hidden="1" x14ac:dyDescent="0.2">
      <c r="B46" s="54" t="s">
        <v>193</v>
      </c>
      <c r="C46" s="55" t="s">
        <v>1570</v>
      </c>
      <c r="D46" s="51" t="s">
        <v>388</v>
      </c>
      <c r="E46" s="51" t="s">
        <v>390</v>
      </c>
      <c r="F46" s="51" t="s">
        <v>391</v>
      </c>
      <c r="G46" s="51" t="s">
        <v>392</v>
      </c>
      <c r="H46" s="51" t="s">
        <v>254</v>
      </c>
      <c r="I46" s="51" t="s">
        <v>199</v>
      </c>
      <c r="J46" s="51" t="s">
        <v>199</v>
      </c>
      <c r="K46" s="42" t="s">
        <v>405</v>
      </c>
      <c r="L46" s="42" t="s">
        <v>406</v>
      </c>
      <c r="M46" s="44" t="s">
        <v>407</v>
      </c>
      <c r="N46" s="51" t="s">
        <v>396</v>
      </c>
      <c r="O46" s="51" t="s">
        <v>397</v>
      </c>
      <c r="P46" s="51" t="s">
        <v>84</v>
      </c>
      <c r="Q46" s="52">
        <v>45293</v>
      </c>
      <c r="R46" s="52">
        <v>45626</v>
      </c>
      <c r="S46" s="51" t="s">
        <v>398</v>
      </c>
      <c r="T46" s="51" t="s">
        <v>206</v>
      </c>
      <c r="U46" s="26" t="s">
        <v>206</v>
      </c>
      <c r="V46" s="46">
        <v>0.3</v>
      </c>
      <c r="W46" s="51" t="s">
        <v>1679</v>
      </c>
      <c r="X46" s="51" t="s">
        <v>1596</v>
      </c>
      <c r="Y46" s="51" t="s">
        <v>1609</v>
      </c>
      <c r="Z46" s="51" t="s">
        <v>1496</v>
      </c>
      <c r="AA46" s="51" t="s">
        <v>199</v>
      </c>
      <c r="AB46" s="51" t="s">
        <v>364</v>
      </c>
      <c r="AC46" s="51" t="s">
        <v>199</v>
      </c>
      <c r="AD46" s="51" t="s">
        <v>199</v>
      </c>
      <c r="AE46" s="51" t="s">
        <v>199</v>
      </c>
      <c r="AF46" s="51" t="s">
        <v>199</v>
      </c>
      <c r="AG46" s="51" t="s">
        <v>199</v>
      </c>
      <c r="AH46" s="51" t="s">
        <v>408</v>
      </c>
      <c r="AI46" s="51" t="s">
        <v>409</v>
      </c>
      <c r="AJ46" s="51" t="s">
        <v>404</v>
      </c>
    </row>
    <row r="47" spans="2:36" ht="270.75" hidden="1" x14ac:dyDescent="0.2">
      <c r="B47" s="54" t="s">
        <v>193</v>
      </c>
      <c r="C47" s="55" t="s">
        <v>1570</v>
      </c>
      <c r="D47" s="51" t="s">
        <v>388</v>
      </c>
      <c r="E47" s="51" t="s">
        <v>390</v>
      </c>
      <c r="F47" s="51" t="s">
        <v>391</v>
      </c>
      <c r="G47" s="51" t="s">
        <v>392</v>
      </c>
      <c r="H47" s="51" t="s">
        <v>254</v>
      </c>
      <c r="I47" s="51" t="s">
        <v>199</v>
      </c>
      <c r="J47" s="51" t="s">
        <v>199</v>
      </c>
      <c r="K47" s="42" t="s">
        <v>410</v>
      </c>
      <c r="L47" s="42" t="s">
        <v>411</v>
      </c>
      <c r="M47" s="44" t="s">
        <v>412</v>
      </c>
      <c r="N47" s="51" t="s">
        <v>396</v>
      </c>
      <c r="O47" s="51" t="s">
        <v>397</v>
      </c>
      <c r="P47" s="51" t="s">
        <v>84</v>
      </c>
      <c r="Q47" s="52">
        <v>45293</v>
      </c>
      <c r="R47" s="52">
        <v>45626</v>
      </c>
      <c r="S47" s="51" t="s">
        <v>398</v>
      </c>
      <c r="T47" s="51" t="s">
        <v>206</v>
      </c>
      <c r="U47" s="26" t="s">
        <v>206</v>
      </c>
      <c r="V47" s="46">
        <v>0.2</v>
      </c>
      <c r="W47" s="51" t="s">
        <v>1679</v>
      </c>
      <c r="X47" s="51" t="s">
        <v>1596</v>
      </c>
      <c r="Y47" s="51" t="s">
        <v>1609</v>
      </c>
      <c r="Z47" s="51" t="s">
        <v>1496</v>
      </c>
      <c r="AA47" s="51" t="s">
        <v>199</v>
      </c>
      <c r="AB47" s="51" t="s">
        <v>364</v>
      </c>
      <c r="AC47" s="51" t="s">
        <v>199</v>
      </c>
      <c r="AD47" s="51" t="s">
        <v>199</v>
      </c>
      <c r="AE47" s="51" t="s">
        <v>199</v>
      </c>
      <c r="AF47" s="51" t="s">
        <v>199</v>
      </c>
      <c r="AG47" s="51" t="s">
        <v>199</v>
      </c>
      <c r="AH47" s="51" t="s">
        <v>402</v>
      </c>
      <c r="AI47" s="51" t="s">
        <v>403</v>
      </c>
      <c r="AJ47" s="51" t="s">
        <v>404</v>
      </c>
    </row>
    <row r="48" spans="2:36" ht="114" hidden="1" customHeight="1" x14ac:dyDescent="0.2">
      <c r="B48" s="54" t="s">
        <v>193</v>
      </c>
      <c r="C48" s="55" t="s">
        <v>1570</v>
      </c>
      <c r="D48" s="51" t="s">
        <v>388</v>
      </c>
      <c r="E48" s="51" t="s">
        <v>413</v>
      </c>
      <c r="F48" s="51" t="s">
        <v>391</v>
      </c>
      <c r="G48" s="51" t="s">
        <v>392</v>
      </c>
      <c r="H48" s="51" t="s">
        <v>254</v>
      </c>
      <c r="I48" s="51" t="s">
        <v>199</v>
      </c>
      <c r="J48" s="51" t="s">
        <v>199</v>
      </c>
      <c r="K48" s="42" t="s">
        <v>414</v>
      </c>
      <c r="L48" s="42" t="s">
        <v>1680</v>
      </c>
      <c r="M48" s="44" t="s">
        <v>346</v>
      </c>
      <c r="N48" s="51" t="s">
        <v>396</v>
      </c>
      <c r="O48" s="42" t="s">
        <v>416</v>
      </c>
      <c r="P48" s="42" t="s">
        <v>84</v>
      </c>
      <c r="Q48" s="45">
        <v>45306</v>
      </c>
      <c r="R48" s="45">
        <v>45321</v>
      </c>
      <c r="S48" s="45" t="s">
        <v>50</v>
      </c>
      <c r="T48" s="25" t="s">
        <v>206</v>
      </c>
      <c r="U48" s="44" t="s">
        <v>206</v>
      </c>
      <c r="V48" s="46">
        <v>0.05</v>
      </c>
      <c r="W48" s="42" t="s">
        <v>1496</v>
      </c>
      <c r="X48" s="42" t="s">
        <v>354</v>
      </c>
      <c r="Y48" s="42" t="s">
        <v>355</v>
      </c>
      <c r="Z48" s="42" t="s">
        <v>199</v>
      </c>
      <c r="AA48" s="44" t="s">
        <v>199</v>
      </c>
      <c r="AB48" s="42" t="s">
        <v>1613</v>
      </c>
      <c r="AC48" s="42" t="s">
        <v>1616</v>
      </c>
      <c r="AD48" s="42" t="s">
        <v>199</v>
      </c>
      <c r="AE48" s="42" t="s">
        <v>199</v>
      </c>
      <c r="AF48" s="42" t="s">
        <v>199</v>
      </c>
      <c r="AG48" s="42" t="s">
        <v>199</v>
      </c>
      <c r="AH48" s="42" t="s">
        <v>199</v>
      </c>
      <c r="AI48" s="42" t="s">
        <v>199</v>
      </c>
      <c r="AJ48" s="42" t="s">
        <v>418</v>
      </c>
    </row>
    <row r="49" spans="2:36" ht="270.75" hidden="1" x14ac:dyDescent="0.2">
      <c r="B49" s="54" t="s">
        <v>193</v>
      </c>
      <c r="C49" s="55" t="s">
        <v>1570</v>
      </c>
      <c r="D49" s="51" t="s">
        <v>388</v>
      </c>
      <c r="E49" s="51" t="s">
        <v>413</v>
      </c>
      <c r="F49" s="51" t="s">
        <v>391</v>
      </c>
      <c r="G49" s="51" t="s">
        <v>392</v>
      </c>
      <c r="H49" s="51" t="s">
        <v>254</v>
      </c>
      <c r="I49" s="51" t="s">
        <v>199</v>
      </c>
      <c r="J49" s="51" t="s">
        <v>199</v>
      </c>
      <c r="K49" s="42" t="s">
        <v>419</v>
      </c>
      <c r="L49" s="42" t="s">
        <v>420</v>
      </c>
      <c r="M49" s="44" t="s">
        <v>421</v>
      </c>
      <c r="N49" s="51" t="s">
        <v>396</v>
      </c>
      <c r="O49" s="42" t="s">
        <v>416</v>
      </c>
      <c r="P49" s="42" t="s">
        <v>84</v>
      </c>
      <c r="Q49" s="45">
        <v>45350</v>
      </c>
      <c r="R49" s="45">
        <v>45626</v>
      </c>
      <c r="S49" s="56" t="s">
        <v>422</v>
      </c>
      <c r="T49" s="25" t="s">
        <v>206</v>
      </c>
      <c r="U49" s="44" t="s">
        <v>206</v>
      </c>
      <c r="V49" s="46">
        <v>0.2</v>
      </c>
      <c r="W49" s="42" t="s">
        <v>1496</v>
      </c>
      <c r="X49" s="42" t="s">
        <v>354</v>
      </c>
      <c r="Y49" s="42" t="s">
        <v>355</v>
      </c>
      <c r="Z49" s="42" t="s">
        <v>1626</v>
      </c>
      <c r="AA49" s="44" t="s">
        <v>199</v>
      </c>
      <c r="AB49" s="42" t="s">
        <v>1613</v>
      </c>
      <c r="AC49" s="42" t="s">
        <v>1616</v>
      </c>
      <c r="AD49" s="42" t="s">
        <v>199</v>
      </c>
      <c r="AE49" s="42" t="s">
        <v>199</v>
      </c>
      <c r="AF49" s="42" t="s">
        <v>199</v>
      </c>
      <c r="AG49" s="42" t="s">
        <v>199</v>
      </c>
      <c r="AH49" s="42" t="s">
        <v>199</v>
      </c>
      <c r="AI49" s="42" t="s">
        <v>199</v>
      </c>
      <c r="AJ49" s="42" t="s">
        <v>418</v>
      </c>
    </row>
    <row r="50" spans="2:36" ht="270.75" hidden="1" x14ac:dyDescent="0.2">
      <c r="B50" s="54" t="s">
        <v>193</v>
      </c>
      <c r="C50" s="55" t="s">
        <v>1570</v>
      </c>
      <c r="D50" s="51" t="s">
        <v>388</v>
      </c>
      <c r="E50" s="51" t="s">
        <v>413</v>
      </c>
      <c r="F50" s="51" t="s">
        <v>391</v>
      </c>
      <c r="G50" s="51" t="s">
        <v>392</v>
      </c>
      <c r="H50" s="51" t="s">
        <v>254</v>
      </c>
      <c r="I50" s="51" t="s">
        <v>199</v>
      </c>
      <c r="J50" s="51" t="s">
        <v>199</v>
      </c>
      <c r="K50" s="42" t="s">
        <v>424</v>
      </c>
      <c r="L50" s="42" t="s">
        <v>351</v>
      </c>
      <c r="M50" s="44" t="s">
        <v>425</v>
      </c>
      <c r="N50" s="51" t="s">
        <v>396</v>
      </c>
      <c r="O50" s="42" t="s">
        <v>416</v>
      </c>
      <c r="P50" s="42" t="s">
        <v>84</v>
      </c>
      <c r="Q50" s="45">
        <v>45350</v>
      </c>
      <c r="R50" s="45">
        <v>45626</v>
      </c>
      <c r="S50" s="45" t="s">
        <v>50</v>
      </c>
      <c r="T50" s="25" t="s">
        <v>206</v>
      </c>
      <c r="U50" s="44" t="s">
        <v>206</v>
      </c>
      <c r="V50" s="46">
        <v>0.2</v>
      </c>
      <c r="W50" s="42" t="s">
        <v>1496</v>
      </c>
      <c r="X50" s="42" t="s">
        <v>354</v>
      </c>
      <c r="Y50" s="42" t="s">
        <v>355</v>
      </c>
      <c r="Z50" s="42" t="s">
        <v>1626</v>
      </c>
      <c r="AA50" s="44" t="s">
        <v>199</v>
      </c>
      <c r="AB50" s="42" t="s">
        <v>1613</v>
      </c>
      <c r="AC50" s="42" t="s">
        <v>1616</v>
      </c>
      <c r="AD50" s="42" t="s">
        <v>199</v>
      </c>
      <c r="AE50" s="42" t="s">
        <v>199</v>
      </c>
      <c r="AF50" s="42" t="s">
        <v>199</v>
      </c>
      <c r="AG50" s="42" t="s">
        <v>199</v>
      </c>
      <c r="AH50" s="42" t="s">
        <v>199</v>
      </c>
      <c r="AI50" s="42" t="s">
        <v>199</v>
      </c>
      <c r="AJ50" s="42" t="s">
        <v>418</v>
      </c>
    </row>
    <row r="51" spans="2:36" ht="270.75" hidden="1" x14ac:dyDescent="0.2">
      <c r="B51" s="54" t="s">
        <v>193</v>
      </c>
      <c r="C51" s="55" t="s">
        <v>1570</v>
      </c>
      <c r="D51" s="51" t="s">
        <v>388</v>
      </c>
      <c r="E51" s="51" t="s">
        <v>413</v>
      </c>
      <c r="F51" s="51" t="s">
        <v>391</v>
      </c>
      <c r="G51" s="51" t="s">
        <v>392</v>
      </c>
      <c r="H51" s="51" t="s">
        <v>254</v>
      </c>
      <c r="I51" s="51" t="s">
        <v>199</v>
      </c>
      <c r="J51" s="51" t="s">
        <v>199</v>
      </c>
      <c r="K51" s="42" t="s">
        <v>1681</v>
      </c>
      <c r="L51" s="42" t="s">
        <v>427</v>
      </c>
      <c r="M51" s="44" t="s">
        <v>428</v>
      </c>
      <c r="N51" s="51" t="s">
        <v>396</v>
      </c>
      <c r="O51" s="42" t="s">
        <v>416</v>
      </c>
      <c r="P51" s="42" t="s">
        <v>84</v>
      </c>
      <c r="Q51" s="45">
        <v>45350</v>
      </c>
      <c r="R51" s="45">
        <v>45626</v>
      </c>
      <c r="S51" s="45" t="s">
        <v>50</v>
      </c>
      <c r="T51" s="25" t="s">
        <v>206</v>
      </c>
      <c r="U51" s="44" t="s">
        <v>206</v>
      </c>
      <c r="V51" s="46">
        <v>0.25</v>
      </c>
      <c r="W51" s="42" t="s">
        <v>1496</v>
      </c>
      <c r="X51" s="42" t="s">
        <v>354</v>
      </c>
      <c r="Y51" s="42" t="s">
        <v>355</v>
      </c>
      <c r="Z51" s="42" t="s">
        <v>199</v>
      </c>
      <c r="AA51" s="44" t="s">
        <v>199</v>
      </c>
      <c r="AB51" s="42" t="s">
        <v>1613</v>
      </c>
      <c r="AC51" s="42" t="s">
        <v>1616</v>
      </c>
      <c r="AD51" s="42" t="s">
        <v>199</v>
      </c>
      <c r="AE51" s="42" t="s">
        <v>199</v>
      </c>
      <c r="AF51" s="42" t="s">
        <v>199</v>
      </c>
      <c r="AG51" s="42" t="s">
        <v>199</v>
      </c>
      <c r="AH51" s="42" t="s">
        <v>199</v>
      </c>
      <c r="AI51" s="42" t="s">
        <v>199</v>
      </c>
      <c r="AJ51" s="42" t="s">
        <v>418</v>
      </c>
    </row>
    <row r="52" spans="2:36" ht="270.75" hidden="1" x14ac:dyDescent="0.2">
      <c r="B52" s="54" t="s">
        <v>193</v>
      </c>
      <c r="C52" s="55" t="s">
        <v>1570</v>
      </c>
      <c r="D52" s="51" t="s">
        <v>388</v>
      </c>
      <c r="E52" s="51" t="s">
        <v>413</v>
      </c>
      <c r="F52" s="51" t="s">
        <v>391</v>
      </c>
      <c r="G52" s="51" t="s">
        <v>392</v>
      </c>
      <c r="H52" s="51" t="s">
        <v>254</v>
      </c>
      <c r="I52" s="51" t="s">
        <v>199</v>
      </c>
      <c r="J52" s="51" t="s">
        <v>199</v>
      </c>
      <c r="K52" s="42" t="s">
        <v>429</v>
      </c>
      <c r="L52" s="42" t="s">
        <v>430</v>
      </c>
      <c r="M52" s="44" t="s">
        <v>431</v>
      </c>
      <c r="N52" s="51" t="s">
        <v>396</v>
      </c>
      <c r="O52" s="42" t="s">
        <v>416</v>
      </c>
      <c r="P52" s="42" t="s">
        <v>84</v>
      </c>
      <c r="Q52" s="45">
        <v>45597</v>
      </c>
      <c r="R52" s="45">
        <v>45626</v>
      </c>
      <c r="S52" s="45" t="s">
        <v>50</v>
      </c>
      <c r="T52" s="25" t="s">
        <v>206</v>
      </c>
      <c r="U52" s="44" t="s">
        <v>206</v>
      </c>
      <c r="V52" s="46">
        <v>0.25</v>
      </c>
      <c r="W52" s="42" t="s">
        <v>1496</v>
      </c>
      <c r="X52" s="42" t="s">
        <v>1679</v>
      </c>
      <c r="Y52" s="42" t="s">
        <v>354</v>
      </c>
      <c r="Z52" s="42" t="s">
        <v>355</v>
      </c>
      <c r="AA52" s="44" t="s">
        <v>199</v>
      </c>
      <c r="AB52" s="42" t="s">
        <v>1613</v>
      </c>
      <c r="AC52" s="42" t="s">
        <v>1616</v>
      </c>
      <c r="AD52" s="42" t="s">
        <v>364</v>
      </c>
      <c r="AE52" s="42" t="s">
        <v>199</v>
      </c>
      <c r="AF52" s="42" t="s">
        <v>199</v>
      </c>
      <c r="AG52" s="42" t="s">
        <v>199</v>
      </c>
      <c r="AH52" s="42" t="s">
        <v>408</v>
      </c>
      <c r="AI52" s="42" t="s">
        <v>409</v>
      </c>
      <c r="AJ52" s="42" t="s">
        <v>418</v>
      </c>
    </row>
    <row r="53" spans="2:36" ht="270.75" hidden="1" x14ac:dyDescent="0.2">
      <c r="B53" s="54" t="s">
        <v>193</v>
      </c>
      <c r="C53" s="55" t="s">
        <v>1570</v>
      </c>
      <c r="D53" s="51" t="s">
        <v>388</v>
      </c>
      <c r="E53" s="51" t="s">
        <v>413</v>
      </c>
      <c r="F53" s="51" t="s">
        <v>391</v>
      </c>
      <c r="G53" s="51" t="s">
        <v>392</v>
      </c>
      <c r="H53" s="51" t="s">
        <v>254</v>
      </c>
      <c r="I53" s="51" t="s">
        <v>199</v>
      </c>
      <c r="J53" s="51" t="s">
        <v>199</v>
      </c>
      <c r="K53" s="42" t="s">
        <v>432</v>
      </c>
      <c r="L53" s="42" t="s">
        <v>433</v>
      </c>
      <c r="M53" s="44" t="s">
        <v>434</v>
      </c>
      <c r="N53" s="51" t="s">
        <v>396</v>
      </c>
      <c r="O53" s="53" t="s">
        <v>416</v>
      </c>
      <c r="P53" s="42" t="s">
        <v>84</v>
      </c>
      <c r="Q53" s="45">
        <v>45350</v>
      </c>
      <c r="R53" s="45">
        <v>45626</v>
      </c>
      <c r="S53" s="45" t="s">
        <v>50</v>
      </c>
      <c r="T53" s="25" t="s">
        <v>206</v>
      </c>
      <c r="U53" s="44" t="s">
        <v>206</v>
      </c>
      <c r="V53" s="46">
        <v>0.05</v>
      </c>
      <c r="W53" s="42" t="s">
        <v>1496</v>
      </c>
      <c r="X53" s="42" t="s">
        <v>1679</v>
      </c>
      <c r="Y53" s="42" t="s">
        <v>354</v>
      </c>
      <c r="Z53" s="42" t="s">
        <v>355</v>
      </c>
      <c r="AA53" s="44" t="s">
        <v>199</v>
      </c>
      <c r="AB53" s="42" t="s">
        <v>1613</v>
      </c>
      <c r="AC53" s="42" t="s">
        <v>1616</v>
      </c>
      <c r="AD53" s="42" t="s">
        <v>364</v>
      </c>
      <c r="AE53" s="42" t="s">
        <v>199</v>
      </c>
      <c r="AF53" s="42" t="s">
        <v>199</v>
      </c>
      <c r="AG53" s="42" t="s">
        <v>199</v>
      </c>
      <c r="AH53" s="42" t="s">
        <v>408</v>
      </c>
      <c r="AI53" s="42" t="s">
        <v>409</v>
      </c>
      <c r="AJ53" s="42" t="s">
        <v>418</v>
      </c>
    </row>
    <row r="54" spans="2:36" ht="270.75" hidden="1" x14ac:dyDescent="0.2">
      <c r="B54" s="54" t="s">
        <v>193</v>
      </c>
      <c r="C54" s="55" t="s">
        <v>1570</v>
      </c>
      <c r="D54" s="51" t="s">
        <v>388</v>
      </c>
      <c r="E54" s="51" t="s">
        <v>413</v>
      </c>
      <c r="F54" s="51" t="s">
        <v>391</v>
      </c>
      <c r="G54" s="51" t="s">
        <v>392</v>
      </c>
      <c r="H54" s="51" t="s">
        <v>254</v>
      </c>
      <c r="I54" s="51" t="s">
        <v>199</v>
      </c>
      <c r="J54" s="51" t="s">
        <v>199</v>
      </c>
      <c r="K54" s="42" t="s">
        <v>435</v>
      </c>
      <c r="L54" s="42" t="s">
        <v>1682</v>
      </c>
      <c r="M54" s="44" t="s">
        <v>437</v>
      </c>
      <c r="N54" s="42" t="s">
        <v>438</v>
      </c>
      <c r="O54" s="53" t="s">
        <v>439</v>
      </c>
      <c r="P54" s="42" t="s">
        <v>50</v>
      </c>
      <c r="Q54" s="45">
        <v>45352</v>
      </c>
      <c r="R54" s="45">
        <v>45596</v>
      </c>
      <c r="S54" s="45" t="s">
        <v>84</v>
      </c>
      <c r="T54" s="25"/>
      <c r="U54" s="44"/>
      <c r="V54" s="46"/>
      <c r="W54" s="42" t="s">
        <v>1496</v>
      </c>
      <c r="X54" s="42" t="s">
        <v>1679</v>
      </c>
      <c r="Y54" s="42" t="s">
        <v>354</v>
      </c>
      <c r="Z54" s="42" t="s">
        <v>355</v>
      </c>
      <c r="AA54" s="44" t="s">
        <v>199</v>
      </c>
      <c r="AB54" s="42" t="s">
        <v>1613</v>
      </c>
      <c r="AC54" s="42" t="s">
        <v>1616</v>
      </c>
      <c r="AD54" s="42" t="s">
        <v>199</v>
      </c>
      <c r="AE54" s="42" t="s">
        <v>199</v>
      </c>
      <c r="AF54" s="42" t="s">
        <v>199</v>
      </c>
      <c r="AG54" s="42" t="s">
        <v>199</v>
      </c>
      <c r="AH54" s="42" t="s">
        <v>199</v>
      </c>
      <c r="AI54" s="42" t="s">
        <v>199</v>
      </c>
      <c r="AJ54" s="42" t="s">
        <v>234</v>
      </c>
    </row>
    <row r="55" spans="2:36" ht="114" hidden="1" customHeight="1" x14ac:dyDescent="0.2">
      <c r="B55" s="54" t="s">
        <v>193</v>
      </c>
      <c r="C55" s="55" t="s">
        <v>1570</v>
      </c>
      <c r="D55" s="51" t="s">
        <v>388</v>
      </c>
      <c r="E55" s="51" t="s">
        <v>440</v>
      </c>
      <c r="F55" s="51" t="s">
        <v>391</v>
      </c>
      <c r="G55" s="51" t="s">
        <v>392</v>
      </c>
      <c r="H55" s="51" t="s">
        <v>254</v>
      </c>
      <c r="I55" s="51" t="s">
        <v>199</v>
      </c>
      <c r="J55" s="51" t="s">
        <v>199</v>
      </c>
      <c r="K55" s="42" t="s">
        <v>441</v>
      </c>
      <c r="L55" s="42" t="s">
        <v>442</v>
      </c>
      <c r="M55" s="44" t="s">
        <v>1683</v>
      </c>
      <c r="N55" s="42" t="s">
        <v>444</v>
      </c>
      <c r="O55" s="42" t="s">
        <v>445</v>
      </c>
      <c r="P55" s="42" t="s">
        <v>84</v>
      </c>
      <c r="Q55" s="45">
        <v>45350</v>
      </c>
      <c r="R55" s="45">
        <v>45442</v>
      </c>
      <c r="S55" s="45" t="s">
        <v>1600</v>
      </c>
      <c r="T55" s="26">
        <v>8000000</v>
      </c>
      <c r="U55" s="44">
        <v>618</v>
      </c>
      <c r="V55" s="46">
        <v>0.15</v>
      </c>
      <c r="W55" s="42" t="s">
        <v>207</v>
      </c>
      <c r="X55" s="42" t="s">
        <v>1496</v>
      </c>
      <c r="Y55" s="42" t="s">
        <v>199</v>
      </c>
      <c r="Z55" s="42" t="s">
        <v>199</v>
      </c>
      <c r="AA55" s="44" t="s">
        <v>199</v>
      </c>
      <c r="AB55" s="42" t="s">
        <v>1618</v>
      </c>
      <c r="AC55" s="42" t="s">
        <v>248</v>
      </c>
      <c r="AD55" s="42" t="s">
        <v>199</v>
      </c>
      <c r="AE55" s="42" t="s">
        <v>199</v>
      </c>
      <c r="AF55" s="42" t="s">
        <v>199</v>
      </c>
      <c r="AG55" s="42" t="s">
        <v>199</v>
      </c>
      <c r="AH55" s="42" t="s">
        <v>199</v>
      </c>
      <c r="AI55" s="42" t="s">
        <v>199</v>
      </c>
      <c r="AJ55" s="42" t="s">
        <v>418</v>
      </c>
    </row>
    <row r="56" spans="2:36" ht="270.75" hidden="1" x14ac:dyDescent="0.2">
      <c r="B56" s="54" t="s">
        <v>193</v>
      </c>
      <c r="C56" s="55" t="s">
        <v>1570</v>
      </c>
      <c r="D56" s="51" t="s">
        <v>388</v>
      </c>
      <c r="E56" s="51" t="s">
        <v>440</v>
      </c>
      <c r="F56" s="51" t="s">
        <v>391</v>
      </c>
      <c r="G56" s="51" t="s">
        <v>392</v>
      </c>
      <c r="H56" s="51" t="s">
        <v>254</v>
      </c>
      <c r="I56" s="51" t="s">
        <v>199</v>
      </c>
      <c r="J56" s="51" t="s">
        <v>199</v>
      </c>
      <c r="K56" s="42" t="s">
        <v>446</v>
      </c>
      <c r="L56" s="42" t="s">
        <v>447</v>
      </c>
      <c r="M56" s="44" t="s">
        <v>448</v>
      </c>
      <c r="N56" s="42" t="s">
        <v>444</v>
      </c>
      <c r="O56" s="42" t="s">
        <v>445</v>
      </c>
      <c r="P56" s="42" t="s">
        <v>84</v>
      </c>
      <c r="Q56" s="45">
        <v>45444</v>
      </c>
      <c r="R56" s="45">
        <v>45596</v>
      </c>
      <c r="S56" s="45" t="s">
        <v>1600</v>
      </c>
      <c r="T56" s="26">
        <v>30000000</v>
      </c>
      <c r="U56" s="44">
        <v>618</v>
      </c>
      <c r="V56" s="46">
        <v>0.7</v>
      </c>
      <c r="W56" s="42" t="s">
        <v>1496</v>
      </c>
      <c r="X56" s="42" t="s">
        <v>1679</v>
      </c>
      <c r="Y56" s="42" t="s">
        <v>1623</v>
      </c>
      <c r="Z56" s="42" t="s">
        <v>1624</v>
      </c>
      <c r="AA56" s="44" t="s">
        <v>199</v>
      </c>
      <c r="AB56" s="42" t="s">
        <v>364</v>
      </c>
      <c r="AC56" s="42" t="s">
        <v>248</v>
      </c>
      <c r="AD56" s="42" t="s">
        <v>199</v>
      </c>
      <c r="AE56" s="42" t="s">
        <v>199</v>
      </c>
      <c r="AF56" s="42" t="s">
        <v>199</v>
      </c>
      <c r="AG56" s="42" t="s">
        <v>199</v>
      </c>
      <c r="AH56" s="42" t="s">
        <v>408</v>
      </c>
      <c r="AI56" s="42" t="s">
        <v>409</v>
      </c>
      <c r="AJ56" s="42" t="s">
        <v>418</v>
      </c>
    </row>
    <row r="57" spans="2:36" ht="270.75" hidden="1" x14ac:dyDescent="0.2">
      <c r="B57" s="54" t="s">
        <v>193</v>
      </c>
      <c r="C57" s="55" t="s">
        <v>1570</v>
      </c>
      <c r="D57" s="51" t="s">
        <v>388</v>
      </c>
      <c r="E57" s="51" t="s">
        <v>440</v>
      </c>
      <c r="F57" s="51" t="s">
        <v>391</v>
      </c>
      <c r="G57" s="51" t="s">
        <v>392</v>
      </c>
      <c r="H57" s="51" t="s">
        <v>254</v>
      </c>
      <c r="I57" s="51" t="s">
        <v>199</v>
      </c>
      <c r="J57" s="51" t="s">
        <v>199</v>
      </c>
      <c r="K57" s="42" t="s">
        <v>450</v>
      </c>
      <c r="L57" s="42" t="s">
        <v>451</v>
      </c>
      <c r="M57" s="44" t="s">
        <v>452</v>
      </c>
      <c r="N57" s="42" t="s">
        <v>444</v>
      </c>
      <c r="O57" s="42" t="s">
        <v>445</v>
      </c>
      <c r="P57" s="42" t="s">
        <v>84</v>
      </c>
      <c r="Q57" s="45">
        <v>45597</v>
      </c>
      <c r="R57" s="45">
        <v>45626</v>
      </c>
      <c r="S57" s="45" t="s">
        <v>199</v>
      </c>
      <c r="T57" s="26">
        <v>8000000</v>
      </c>
      <c r="U57" s="44">
        <v>618</v>
      </c>
      <c r="V57" s="46">
        <v>0.15</v>
      </c>
      <c r="W57" s="42" t="s">
        <v>1496</v>
      </c>
      <c r="X57" s="42" t="s">
        <v>1596</v>
      </c>
      <c r="Y57" s="42" t="s">
        <v>199</v>
      </c>
      <c r="Z57" s="42" t="s">
        <v>199</v>
      </c>
      <c r="AA57" s="44" t="s">
        <v>199</v>
      </c>
      <c r="AB57" s="42" t="s">
        <v>364</v>
      </c>
      <c r="AC57" s="42" t="s">
        <v>248</v>
      </c>
      <c r="AD57" s="42" t="s">
        <v>199</v>
      </c>
      <c r="AE57" s="42" t="s">
        <v>199</v>
      </c>
      <c r="AF57" s="42" t="s">
        <v>199</v>
      </c>
      <c r="AG57" s="42" t="s">
        <v>199</v>
      </c>
      <c r="AH57" s="42" t="s">
        <v>402</v>
      </c>
      <c r="AI57" s="42" t="s">
        <v>403</v>
      </c>
      <c r="AJ57" s="42" t="s">
        <v>418</v>
      </c>
    </row>
    <row r="58" spans="2:36" ht="128.25" hidden="1" x14ac:dyDescent="0.2">
      <c r="B58" s="54" t="s">
        <v>453</v>
      </c>
      <c r="C58" s="55" t="s">
        <v>454</v>
      </c>
      <c r="D58" s="51" t="s">
        <v>455</v>
      </c>
      <c r="E58" s="51" t="s">
        <v>457</v>
      </c>
      <c r="F58" s="51" t="s">
        <v>458</v>
      </c>
      <c r="G58" s="51" t="s">
        <v>199</v>
      </c>
      <c r="H58" s="42" t="s">
        <v>199</v>
      </c>
      <c r="I58" s="42" t="s">
        <v>199</v>
      </c>
      <c r="J58" s="42" t="s">
        <v>199</v>
      </c>
      <c r="K58" s="42" t="s">
        <v>459</v>
      </c>
      <c r="L58" s="42" t="s">
        <v>460</v>
      </c>
      <c r="M58" s="44" t="s">
        <v>461</v>
      </c>
      <c r="N58" s="51" t="s">
        <v>396</v>
      </c>
      <c r="O58" s="53" t="s">
        <v>462</v>
      </c>
      <c r="P58" s="42" t="s">
        <v>84</v>
      </c>
      <c r="Q58" s="45">
        <v>45324</v>
      </c>
      <c r="R58" s="45">
        <v>45626</v>
      </c>
      <c r="S58" s="45" t="s">
        <v>281</v>
      </c>
      <c r="T58" s="25">
        <v>65000000</v>
      </c>
      <c r="U58" s="44">
        <v>549</v>
      </c>
      <c r="V58" s="46"/>
      <c r="W58" s="42" t="s">
        <v>463</v>
      </c>
      <c r="X58" s="42" t="s">
        <v>1626</v>
      </c>
      <c r="Y58" s="42" t="s">
        <v>199</v>
      </c>
      <c r="Z58" s="42" t="s">
        <v>199</v>
      </c>
      <c r="AA58" s="44" t="s">
        <v>199</v>
      </c>
      <c r="AB58" s="42" t="s">
        <v>1618</v>
      </c>
      <c r="AC58" s="42" t="s">
        <v>248</v>
      </c>
      <c r="AD58" s="42" t="s">
        <v>199</v>
      </c>
      <c r="AE58" s="42" t="s">
        <v>199</v>
      </c>
      <c r="AF58" s="42" t="s">
        <v>199</v>
      </c>
      <c r="AG58" s="42" t="s">
        <v>199</v>
      </c>
      <c r="AH58" s="42" t="s">
        <v>199</v>
      </c>
      <c r="AI58" s="42" t="s">
        <v>199</v>
      </c>
      <c r="AJ58" s="42" t="s">
        <v>418</v>
      </c>
    </row>
    <row r="59" spans="2:36" ht="128.25" hidden="1" x14ac:dyDescent="0.2">
      <c r="B59" s="42" t="s">
        <v>453</v>
      </c>
      <c r="C59" s="43" t="s">
        <v>454</v>
      </c>
      <c r="D59" s="42" t="s">
        <v>455</v>
      </c>
      <c r="E59" s="51" t="s">
        <v>457</v>
      </c>
      <c r="F59" s="51" t="s">
        <v>458</v>
      </c>
      <c r="G59" s="42" t="s">
        <v>199</v>
      </c>
      <c r="H59" s="42" t="s">
        <v>199</v>
      </c>
      <c r="I59" s="42" t="s">
        <v>199</v>
      </c>
      <c r="J59" s="42" t="s">
        <v>199</v>
      </c>
      <c r="K59" s="42" t="s">
        <v>464</v>
      </c>
      <c r="L59" s="42" t="s">
        <v>465</v>
      </c>
      <c r="M59" s="44" t="s">
        <v>466</v>
      </c>
      <c r="N59" s="42" t="s">
        <v>347</v>
      </c>
      <c r="O59" s="42" t="s">
        <v>445</v>
      </c>
      <c r="P59" s="42" t="s">
        <v>84</v>
      </c>
      <c r="Q59" s="45">
        <v>45324</v>
      </c>
      <c r="R59" s="45">
        <v>45626</v>
      </c>
      <c r="S59" s="45" t="s">
        <v>84</v>
      </c>
      <c r="T59" s="25" t="s">
        <v>206</v>
      </c>
      <c r="U59" s="44" t="s">
        <v>206</v>
      </c>
      <c r="V59" s="46">
        <v>1</v>
      </c>
      <c r="W59" s="42" t="s">
        <v>1626</v>
      </c>
      <c r="X59" s="42" t="s">
        <v>463</v>
      </c>
      <c r="Y59" s="42" t="s">
        <v>1620</v>
      </c>
      <c r="Z59" s="42" t="s">
        <v>199</v>
      </c>
      <c r="AA59" s="44" t="s">
        <v>199</v>
      </c>
      <c r="AB59" s="42" t="s">
        <v>1618</v>
      </c>
      <c r="AC59" s="42" t="s">
        <v>199</v>
      </c>
      <c r="AD59" s="42" t="s">
        <v>199</v>
      </c>
      <c r="AE59" s="42" t="s">
        <v>199</v>
      </c>
      <c r="AF59" s="42" t="s">
        <v>199</v>
      </c>
      <c r="AG59" s="42" t="s">
        <v>199</v>
      </c>
      <c r="AH59" s="42" t="s">
        <v>199</v>
      </c>
      <c r="AI59" s="42" t="s">
        <v>199</v>
      </c>
      <c r="AJ59" s="42" t="s">
        <v>418</v>
      </c>
    </row>
    <row r="60" spans="2:36" ht="128.25" hidden="1" x14ac:dyDescent="0.2">
      <c r="B60" s="42" t="s">
        <v>453</v>
      </c>
      <c r="C60" s="43" t="s">
        <v>454</v>
      </c>
      <c r="D60" s="42" t="s">
        <v>455</v>
      </c>
      <c r="E60" s="42" t="s">
        <v>457</v>
      </c>
      <c r="F60" s="42" t="s">
        <v>458</v>
      </c>
      <c r="G60" s="42" t="s">
        <v>199</v>
      </c>
      <c r="H60" s="42" t="s">
        <v>199</v>
      </c>
      <c r="I60" s="42" t="s">
        <v>199</v>
      </c>
      <c r="J60" s="42" t="s">
        <v>199</v>
      </c>
      <c r="K60" s="42" t="s">
        <v>468</v>
      </c>
      <c r="L60" s="42" t="s">
        <v>469</v>
      </c>
      <c r="M60" s="44" t="s">
        <v>470</v>
      </c>
      <c r="N60" s="42" t="s">
        <v>471</v>
      </c>
      <c r="O60" s="42" t="s">
        <v>1659</v>
      </c>
      <c r="P60" s="42" t="s">
        <v>133</v>
      </c>
      <c r="Q60" s="45">
        <v>45292</v>
      </c>
      <c r="R60" s="45">
        <v>45641</v>
      </c>
      <c r="S60" s="45" t="s">
        <v>133</v>
      </c>
      <c r="T60" s="26"/>
      <c r="U60" s="42"/>
      <c r="V60" s="57">
        <v>0.25</v>
      </c>
      <c r="W60" s="42" t="s">
        <v>463</v>
      </c>
      <c r="X60" s="42" t="s">
        <v>1626</v>
      </c>
      <c r="Y60" s="44" t="s">
        <v>199</v>
      </c>
      <c r="Z60" s="42" t="s">
        <v>199</v>
      </c>
      <c r="AA60" s="42" t="s">
        <v>199</v>
      </c>
      <c r="AB60" s="42" t="s">
        <v>1618</v>
      </c>
      <c r="AC60" s="42" t="s">
        <v>199</v>
      </c>
      <c r="AD60" s="42" t="s">
        <v>199</v>
      </c>
      <c r="AE60" s="42" t="s">
        <v>199</v>
      </c>
      <c r="AF60" s="42" t="s">
        <v>199</v>
      </c>
      <c r="AG60" s="42" t="s">
        <v>199</v>
      </c>
      <c r="AH60" s="42" t="s">
        <v>199</v>
      </c>
      <c r="AI60" s="42" t="s">
        <v>199</v>
      </c>
      <c r="AJ60" s="42" t="s">
        <v>472</v>
      </c>
    </row>
    <row r="61" spans="2:36" ht="128.25" hidden="1" x14ac:dyDescent="0.2">
      <c r="B61" s="42" t="s">
        <v>453</v>
      </c>
      <c r="C61" s="43" t="s">
        <v>454</v>
      </c>
      <c r="D61" s="42" t="s">
        <v>455</v>
      </c>
      <c r="E61" s="42" t="s">
        <v>457</v>
      </c>
      <c r="F61" s="42" t="s">
        <v>458</v>
      </c>
      <c r="G61" s="42" t="s">
        <v>199</v>
      </c>
      <c r="H61" s="42" t="s">
        <v>199</v>
      </c>
      <c r="I61" s="42" t="s">
        <v>199</v>
      </c>
      <c r="J61" s="42" t="s">
        <v>199</v>
      </c>
      <c r="K61" s="42" t="s">
        <v>473</v>
      </c>
      <c r="L61" s="42" t="s">
        <v>474</v>
      </c>
      <c r="M61" s="44" t="s">
        <v>475</v>
      </c>
      <c r="N61" s="42" t="s">
        <v>471</v>
      </c>
      <c r="O61" s="42" t="s">
        <v>1659</v>
      </c>
      <c r="P61" s="42" t="s">
        <v>133</v>
      </c>
      <c r="Q61" s="45">
        <v>45292</v>
      </c>
      <c r="R61" s="45">
        <v>45641</v>
      </c>
      <c r="S61" s="45" t="s">
        <v>133</v>
      </c>
      <c r="T61" s="26"/>
      <c r="U61" s="42"/>
      <c r="V61" s="57">
        <v>0.25</v>
      </c>
      <c r="W61" s="42" t="s">
        <v>463</v>
      </c>
      <c r="X61" s="42" t="s">
        <v>1584</v>
      </c>
      <c r="Y61" s="42" t="s">
        <v>1626</v>
      </c>
      <c r="Z61" s="42" t="s">
        <v>199</v>
      </c>
      <c r="AA61" s="42" t="s">
        <v>199</v>
      </c>
      <c r="AB61" s="42" t="s">
        <v>1618</v>
      </c>
      <c r="AC61" s="42" t="s">
        <v>199</v>
      </c>
      <c r="AD61" s="42" t="s">
        <v>199</v>
      </c>
      <c r="AE61" s="42" t="s">
        <v>199</v>
      </c>
      <c r="AF61" s="42" t="s">
        <v>199</v>
      </c>
      <c r="AG61" s="42" t="s">
        <v>199</v>
      </c>
      <c r="AH61" s="42" t="s">
        <v>199</v>
      </c>
      <c r="AI61" s="42" t="s">
        <v>199</v>
      </c>
      <c r="AJ61" s="42" t="s">
        <v>472</v>
      </c>
    </row>
    <row r="62" spans="2:36" ht="128.25" hidden="1" x14ac:dyDescent="0.2">
      <c r="B62" s="42" t="s">
        <v>453</v>
      </c>
      <c r="C62" s="43" t="s">
        <v>454</v>
      </c>
      <c r="D62" s="42" t="s">
        <v>455</v>
      </c>
      <c r="E62" s="42" t="s">
        <v>457</v>
      </c>
      <c r="F62" s="42" t="s">
        <v>458</v>
      </c>
      <c r="G62" s="42" t="s">
        <v>199</v>
      </c>
      <c r="H62" s="42" t="s">
        <v>199</v>
      </c>
      <c r="I62" s="42" t="s">
        <v>199</v>
      </c>
      <c r="J62" s="42" t="s">
        <v>199</v>
      </c>
      <c r="K62" s="42" t="s">
        <v>477</v>
      </c>
      <c r="L62" s="42" t="s">
        <v>478</v>
      </c>
      <c r="M62" s="44" t="s">
        <v>479</v>
      </c>
      <c r="N62" s="42" t="s">
        <v>471</v>
      </c>
      <c r="O62" s="42" t="s">
        <v>1659</v>
      </c>
      <c r="P62" s="42" t="s">
        <v>133</v>
      </c>
      <c r="Q62" s="45">
        <v>45292</v>
      </c>
      <c r="R62" s="45">
        <v>45641</v>
      </c>
      <c r="S62" s="45" t="s">
        <v>133</v>
      </c>
      <c r="T62" s="26"/>
      <c r="U62" s="42"/>
      <c r="V62" s="57">
        <v>0.25</v>
      </c>
      <c r="W62" s="42" t="s">
        <v>463</v>
      </c>
      <c r="X62" s="42" t="s">
        <v>1584</v>
      </c>
      <c r="Y62" s="42" t="s">
        <v>1626</v>
      </c>
      <c r="Z62" s="42" t="s">
        <v>199</v>
      </c>
      <c r="AA62" s="42" t="s">
        <v>199</v>
      </c>
      <c r="AB62" s="42" t="s">
        <v>1618</v>
      </c>
      <c r="AC62" s="42" t="s">
        <v>199</v>
      </c>
      <c r="AD62" s="42" t="s">
        <v>199</v>
      </c>
      <c r="AE62" s="42" t="s">
        <v>199</v>
      </c>
      <c r="AF62" s="42" t="s">
        <v>199</v>
      </c>
      <c r="AG62" s="42" t="s">
        <v>199</v>
      </c>
      <c r="AH62" s="42" t="s">
        <v>199</v>
      </c>
      <c r="AI62" s="42" t="s">
        <v>199</v>
      </c>
      <c r="AJ62" s="42" t="s">
        <v>472</v>
      </c>
    </row>
    <row r="63" spans="2:36" ht="128.25" hidden="1" x14ac:dyDescent="0.2">
      <c r="B63" s="42" t="s">
        <v>453</v>
      </c>
      <c r="C63" s="43" t="s">
        <v>454</v>
      </c>
      <c r="D63" s="42" t="s">
        <v>455</v>
      </c>
      <c r="E63" s="42" t="s">
        <v>457</v>
      </c>
      <c r="F63" s="42" t="s">
        <v>458</v>
      </c>
      <c r="G63" s="42" t="s">
        <v>199</v>
      </c>
      <c r="H63" s="42" t="s">
        <v>199</v>
      </c>
      <c r="I63" s="42" t="s">
        <v>199</v>
      </c>
      <c r="J63" s="42" t="s">
        <v>199</v>
      </c>
      <c r="K63" s="42" t="s">
        <v>480</v>
      </c>
      <c r="L63" s="42" t="s">
        <v>481</v>
      </c>
      <c r="M63" s="44" t="s">
        <v>482</v>
      </c>
      <c r="N63" s="42" t="s">
        <v>471</v>
      </c>
      <c r="O63" s="42" t="s">
        <v>1660</v>
      </c>
      <c r="P63" s="42" t="s">
        <v>133</v>
      </c>
      <c r="Q63" s="45">
        <v>45611</v>
      </c>
      <c r="R63" s="45">
        <v>45641</v>
      </c>
      <c r="S63" s="45" t="s">
        <v>133</v>
      </c>
      <c r="T63" s="26"/>
      <c r="U63" s="42"/>
      <c r="V63" s="57">
        <v>0.25</v>
      </c>
      <c r="W63" s="42" t="s">
        <v>463</v>
      </c>
      <c r="X63" s="42" t="s">
        <v>1496</v>
      </c>
      <c r="Y63" s="42" t="s">
        <v>1626</v>
      </c>
      <c r="Z63" s="42" t="s">
        <v>199</v>
      </c>
      <c r="AA63" s="42" t="s">
        <v>199</v>
      </c>
      <c r="AB63" s="42" t="s">
        <v>1618</v>
      </c>
      <c r="AC63" s="42" t="s">
        <v>199</v>
      </c>
      <c r="AD63" s="42" t="s">
        <v>199</v>
      </c>
      <c r="AE63" s="42" t="s">
        <v>199</v>
      </c>
      <c r="AF63" s="42" t="s">
        <v>199</v>
      </c>
      <c r="AG63" s="42" t="s">
        <v>199</v>
      </c>
      <c r="AH63" s="42" t="s">
        <v>199</v>
      </c>
      <c r="AI63" s="42" t="s">
        <v>199</v>
      </c>
      <c r="AJ63" s="42" t="s">
        <v>472</v>
      </c>
    </row>
    <row r="64" spans="2:36" ht="128.25" hidden="1" x14ac:dyDescent="0.2">
      <c r="B64" s="42" t="s">
        <v>453</v>
      </c>
      <c r="C64" s="43" t="s">
        <v>454</v>
      </c>
      <c r="D64" s="42" t="s">
        <v>455</v>
      </c>
      <c r="E64" s="42" t="s">
        <v>457</v>
      </c>
      <c r="F64" s="42" t="s">
        <v>458</v>
      </c>
      <c r="G64" s="42" t="s">
        <v>199</v>
      </c>
      <c r="H64" s="42" t="s">
        <v>199</v>
      </c>
      <c r="I64" s="42" t="s">
        <v>199</v>
      </c>
      <c r="J64" s="42" t="s">
        <v>199</v>
      </c>
      <c r="K64" s="42" t="s">
        <v>483</v>
      </c>
      <c r="L64" s="42" t="s">
        <v>1684</v>
      </c>
      <c r="M64" s="44" t="s">
        <v>485</v>
      </c>
      <c r="N64" s="42" t="s">
        <v>486</v>
      </c>
      <c r="O64" s="42"/>
      <c r="P64" s="42" t="s">
        <v>1600</v>
      </c>
      <c r="Q64" s="45">
        <v>45352</v>
      </c>
      <c r="R64" s="45">
        <v>45427</v>
      </c>
      <c r="S64" s="45" t="s">
        <v>281</v>
      </c>
      <c r="T64" s="26"/>
      <c r="U64" s="42"/>
      <c r="V64" s="42"/>
      <c r="W64" s="42" t="s">
        <v>207</v>
      </c>
      <c r="X64" s="42" t="s">
        <v>1496</v>
      </c>
      <c r="Y64" s="42" t="s">
        <v>1626</v>
      </c>
      <c r="Z64" s="42" t="s">
        <v>199</v>
      </c>
      <c r="AA64" s="44" t="s">
        <v>199</v>
      </c>
      <c r="AB64" s="42" t="s">
        <v>1621</v>
      </c>
      <c r="AC64" s="42" t="s">
        <v>199</v>
      </c>
      <c r="AD64" s="42" t="s">
        <v>199</v>
      </c>
      <c r="AE64" s="42" t="s">
        <v>199</v>
      </c>
      <c r="AF64" s="42" t="s">
        <v>199</v>
      </c>
      <c r="AG64" s="42" t="s">
        <v>199</v>
      </c>
      <c r="AH64" s="42" t="s">
        <v>199</v>
      </c>
      <c r="AI64" s="42" t="s">
        <v>199</v>
      </c>
      <c r="AJ64" s="42" t="s">
        <v>472</v>
      </c>
    </row>
    <row r="65" spans="2:36" ht="128.25" hidden="1" x14ac:dyDescent="0.2">
      <c r="B65" s="42" t="s">
        <v>453</v>
      </c>
      <c r="C65" s="43" t="s">
        <v>454</v>
      </c>
      <c r="D65" s="42" t="s">
        <v>455</v>
      </c>
      <c r="E65" s="42" t="s">
        <v>457</v>
      </c>
      <c r="F65" s="42" t="s">
        <v>458</v>
      </c>
      <c r="G65" s="42" t="s">
        <v>199</v>
      </c>
      <c r="H65" s="42" t="s">
        <v>199</v>
      </c>
      <c r="I65" s="42" t="s">
        <v>199</v>
      </c>
      <c r="J65" s="42" t="s">
        <v>199</v>
      </c>
      <c r="K65" s="42" t="s">
        <v>488</v>
      </c>
      <c r="L65" s="42" t="s">
        <v>489</v>
      </c>
      <c r="M65" s="44" t="s">
        <v>490</v>
      </c>
      <c r="N65" s="58" t="s">
        <v>491</v>
      </c>
      <c r="O65" s="42" t="s">
        <v>492</v>
      </c>
      <c r="P65" s="42" t="s">
        <v>1600</v>
      </c>
      <c r="Q65" s="45">
        <v>45428</v>
      </c>
      <c r="R65" s="45">
        <v>45107</v>
      </c>
      <c r="S65" s="45" t="s">
        <v>281</v>
      </c>
      <c r="T65" s="26"/>
      <c r="U65" s="42"/>
      <c r="V65" s="42"/>
      <c r="W65" s="42" t="s">
        <v>207</v>
      </c>
      <c r="X65" s="42" t="s">
        <v>1496</v>
      </c>
      <c r="Y65" s="42" t="s">
        <v>1626</v>
      </c>
      <c r="Z65" s="42" t="s">
        <v>199</v>
      </c>
      <c r="AA65" s="44" t="s">
        <v>199</v>
      </c>
      <c r="AB65" s="42" t="s">
        <v>1621</v>
      </c>
      <c r="AC65" s="42" t="s">
        <v>199</v>
      </c>
      <c r="AD65" s="42" t="s">
        <v>199</v>
      </c>
      <c r="AE65" s="42" t="s">
        <v>199</v>
      </c>
      <c r="AF65" s="42" t="s">
        <v>199</v>
      </c>
      <c r="AG65" s="42" t="s">
        <v>199</v>
      </c>
      <c r="AH65" s="42" t="s">
        <v>199</v>
      </c>
      <c r="AI65" s="42" t="s">
        <v>199</v>
      </c>
      <c r="AJ65" s="42" t="s">
        <v>472</v>
      </c>
    </row>
    <row r="66" spans="2:36" ht="199.5" hidden="1" x14ac:dyDescent="0.2">
      <c r="B66" s="42" t="s">
        <v>516</v>
      </c>
      <c r="C66" s="43" t="s">
        <v>517</v>
      </c>
      <c r="D66" s="42" t="s">
        <v>518</v>
      </c>
      <c r="E66" s="42" t="s">
        <v>520</v>
      </c>
      <c r="F66" s="42" t="s">
        <v>1556</v>
      </c>
      <c r="G66" s="42" t="s">
        <v>199</v>
      </c>
      <c r="H66" s="42" t="s">
        <v>199</v>
      </c>
      <c r="I66" s="42" t="s">
        <v>199</v>
      </c>
      <c r="J66" s="42" t="s">
        <v>199</v>
      </c>
      <c r="K66" s="42" t="s">
        <v>521</v>
      </c>
      <c r="L66" s="42" t="s">
        <v>522</v>
      </c>
      <c r="M66" s="44" t="s">
        <v>523</v>
      </c>
      <c r="N66" s="42" t="s">
        <v>524</v>
      </c>
      <c r="O66" s="42" t="s">
        <v>525</v>
      </c>
      <c r="P66" s="42" t="s">
        <v>0</v>
      </c>
      <c r="Q66" s="45">
        <v>45292</v>
      </c>
      <c r="R66" s="45">
        <v>45382</v>
      </c>
      <c r="S66" s="45" t="s">
        <v>0</v>
      </c>
      <c r="T66" s="26"/>
      <c r="U66" s="42"/>
      <c r="V66" s="46">
        <v>0.5</v>
      </c>
      <c r="W66" s="42" t="s">
        <v>1596</v>
      </c>
      <c r="X66" s="42" t="s">
        <v>1605</v>
      </c>
      <c r="Y66" s="42" t="s">
        <v>199</v>
      </c>
      <c r="Z66" s="42" t="s">
        <v>199</v>
      </c>
      <c r="AA66" s="42" t="s">
        <v>199</v>
      </c>
      <c r="AB66" s="42" t="s">
        <v>364</v>
      </c>
      <c r="AC66" s="42" t="s">
        <v>199</v>
      </c>
      <c r="AD66" s="42" t="s">
        <v>199</v>
      </c>
      <c r="AE66" s="42" t="s">
        <v>199</v>
      </c>
      <c r="AF66" s="42" t="s">
        <v>199</v>
      </c>
      <c r="AG66" s="42" t="s">
        <v>199</v>
      </c>
      <c r="AH66" s="42" t="s">
        <v>402</v>
      </c>
      <c r="AI66" s="42" t="s">
        <v>527</v>
      </c>
      <c r="AJ66" s="42" t="s">
        <v>528</v>
      </c>
    </row>
    <row r="67" spans="2:36" ht="199.5" hidden="1" x14ac:dyDescent="0.2">
      <c r="B67" s="42" t="s">
        <v>516</v>
      </c>
      <c r="C67" s="43" t="s">
        <v>517</v>
      </c>
      <c r="D67" s="42" t="s">
        <v>518</v>
      </c>
      <c r="E67" s="42" t="s">
        <v>520</v>
      </c>
      <c r="F67" s="42" t="s">
        <v>1556</v>
      </c>
      <c r="G67" s="42" t="s">
        <v>199</v>
      </c>
      <c r="H67" s="42" t="s">
        <v>199</v>
      </c>
      <c r="I67" s="42" t="s">
        <v>199</v>
      </c>
      <c r="J67" s="42" t="s">
        <v>199</v>
      </c>
      <c r="K67" s="42" t="s">
        <v>1685</v>
      </c>
      <c r="L67" s="42" t="s">
        <v>1686</v>
      </c>
      <c r="M67" s="44" t="s">
        <v>531</v>
      </c>
      <c r="N67" s="42" t="s">
        <v>524</v>
      </c>
      <c r="O67" s="42" t="s">
        <v>525</v>
      </c>
      <c r="P67" s="42" t="s">
        <v>0</v>
      </c>
      <c r="Q67" s="45">
        <v>45383</v>
      </c>
      <c r="R67" s="45">
        <v>45473</v>
      </c>
      <c r="S67" s="45" t="s">
        <v>1611</v>
      </c>
      <c r="T67" s="26"/>
      <c r="U67" s="42"/>
      <c r="V67" s="46">
        <v>0.5</v>
      </c>
      <c r="W67" s="42" t="s">
        <v>1596</v>
      </c>
      <c r="X67" s="42" t="s">
        <v>1605</v>
      </c>
      <c r="Y67" s="42" t="s">
        <v>199</v>
      </c>
      <c r="Z67" s="42" t="s">
        <v>199</v>
      </c>
      <c r="AA67" s="42" t="s">
        <v>199</v>
      </c>
      <c r="AB67" s="42" t="s">
        <v>364</v>
      </c>
      <c r="AC67" s="42" t="s">
        <v>199</v>
      </c>
      <c r="AD67" s="42" t="s">
        <v>199</v>
      </c>
      <c r="AE67" s="42" t="s">
        <v>199</v>
      </c>
      <c r="AF67" s="42" t="s">
        <v>199</v>
      </c>
      <c r="AG67" s="42" t="s">
        <v>199</v>
      </c>
      <c r="AH67" s="42" t="s">
        <v>402</v>
      </c>
      <c r="AI67" s="42" t="s">
        <v>527</v>
      </c>
      <c r="AJ67" s="42" t="s">
        <v>528</v>
      </c>
    </row>
    <row r="68" spans="2:36" ht="199.5" hidden="1" x14ac:dyDescent="0.2">
      <c r="B68" s="42" t="s">
        <v>516</v>
      </c>
      <c r="C68" s="43" t="s">
        <v>517</v>
      </c>
      <c r="D68" s="42" t="s">
        <v>518</v>
      </c>
      <c r="E68" s="42" t="s">
        <v>520</v>
      </c>
      <c r="F68" s="42" t="s">
        <v>1556</v>
      </c>
      <c r="G68" s="42" t="s">
        <v>199</v>
      </c>
      <c r="H68" s="42" t="s">
        <v>199</v>
      </c>
      <c r="I68" s="42" t="s">
        <v>199</v>
      </c>
      <c r="J68" s="42" t="s">
        <v>199</v>
      </c>
      <c r="K68" s="42" t="s">
        <v>532</v>
      </c>
      <c r="L68" s="42" t="s">
        <v>533</v>
      </c>
      <c r="M68" s="44" t="s">
        <v>534</v>
      </c>
      <c r="N68" s="42" t="s">
        <v>535</v>
      </c>
      <c r="O68" s="42" t="s">
        <v>536</v>
      </c>
      <c r="P68" s="42" t="s">
        <v>537</v>
      </c>
      <c r="Q68" s="45">
        <v>45323</v>
      </c>
      <c r="R68" s="45">
        <v>45641</v>
      </c>
      <c r="S68" s="45" t="s">
        <v>1611</v>
      </c>
      <c r="T68" s="26"/>
      <c r="U68" s="42"/>
      <c r="V68" s="46">
        <v>1</v>
      </c>
      <c r="W68" s="42" t="s">
        <v>207</v>
      </c>
      <c r="X68" s="42" t="s">
        <v>1596</v>
      </c>
      <c r="Y68" s="42" t="s">
        <v>199</v>
      </c>
      <c r="Z68" s="42" t="s">
        <v>199</v>
      </c>
      <c r="AA68" s="42" t="s">
        <v>199</v>
      </c>
      <c r="AB68" s="42" t="s">
        <v>364</v>
      </c>
      <c r="AC68" s="42" t="s">
        <v>199</v>
      </c>
      <c r="AD68" s="42" t="s">
        <v>199</v>
      </c>
      <c r="AE68" s="42" t="s">
        <v>199</v>
      </c>
      <c r="AF68" s="42" t="s">
        <v>199</v>
      </c>
      <c r="AG68" s="42" t="s">
        <v>199</v>
      </c>
      <c r="AH68" s="42" t="s">
        <v>402</v>
      </c>
      <c r="AI68" s="42" t="s">
        <v>403</v>
      </c>
      <c r="AJ68" s="42" t="s">
        <v>538</v>
      </c>
    </row>
    <row r="69" spans="2:36" ht="199.5" hidden="1" x14ac:dyDescent="0.2">
      <c r="B69" s="42" t="s">
        <v>516</v>
      </c>
      <c r="C69" s="43" t="s">
        <v>517</v>
      </c>
      <c r="D69" s="42" t="s">
        <v>539</v>
      </c>
      <c r="E69" s="42" t="s">
        <v>541</v>
      </c>
      <c r="F69" s="42" t="s">
        <v>1556</v>
      </c>
      <c r="G69" s="42" t="s">
        <v>199</v>
      </c>
      <c r="H69" s="42" t="s">
        <v>199</v>
      </c>
      <c r="I69" s="42" t="s">
        <v>199</v>
      </c>
      <c r="J69" s="42" t="s">
        <v>199</v>
      </c>
      <c r="K69" s="42" t="s">
        <v>543</v>
      </c>
      <c r="L69" s="42" t="s">
        <v>544</v>
      </c>
      <c r="M69" s="44" t="s">
        <v>545</v>
      </c>
      <c r="N69" s="42" t="s">
        <v>525</v>
      </c>
      <c r="O69" s="42" t="s">
        <v>524</v>
      </c>
      <c r="P69" s="42" t="s">
        <v>0</v>
      </c>
      <c r="Q69" s="45">
        <v>45383</v>
      </c>
      <c r="R69" s="45">
        <v>45397</v>
      </c>
      <c r="S69" s="45" t="s">
        <v>1611</v>
      </c>
      <c r="T69" s="26"/>
      <c r="U69" s="42"/>
      <c r="V69" s="46">
        <v>0.15</v>
      </c>
      <c r="W69" s="42" t="s">
        <v>1605</v>
      </c>
      <c r="X69" s="42" t="s">
        <v>1496</v>
      </c>
      <c r="Y69" s="42" t="s">
        <v>199</v>
      </c>
      <c r="Z69" s="42" t="s">
        <v>199</v>
      </c>
      <c r="AA69" s="42" t="s">
        <v>199</v>
      </c>
      <c r="AB69" s="42" t="s">
        <v>364</v>
      </c>
      <c r="AC69" s="42" t="s">
        <v>199</v>
      </c>
      <c r="AD69" s="42"/>
      <c r="AE69" s="42"/>
      <c r="AF69" s="42"/>
      <c r="AG69" s="42" t="s">
        <v>199</v>
      </c>
      <c r="AH69" s="42" t="s">
        <v>365</v>
      </c>
      <c r="AI69" s="42" t="s">
        <v>366</v>
      </c>
      <c r="AJ69" s="42" t="s">
        <v>528</v>
      </c>
    </row>
    <row r="70" spans="2:36" ht="199.5" hidden="1" x14ac:dyDescent="0.2">
      <c r="B70" s="42" t="s">
        <v>516</v>
      </c>
      <c r="C70" s="43" t="s">
        <v>517</v>
      </c>
      <c r="D70" s="42" t="s">
        <v>539</v>
      </c>
      <c r="E70" s="42" t="s">
        <v>541</v>
      </c>
      <c r="F70" s="42" t="s">
        <v>1556</v>
      </c>
      <c r="G70" s="42" t="s">
        <v>199</v>
      </c>
      <c r="H70" s="42" t="s">
        <v>199</v>
      </c>
      <c r="I70" s="42" t="s">
        <v>199</v>
      </c>
      <c r="J70" s="42" t="s">
        <v>199</v>
      </c>
      <c r="K70" s="42" t="s">
        <v>546</v>
      </c>
      <c r="L70" s="42" t="s">
        <v>547</v>
      </c>
      <c r="M70" s="44" t="s">
        <v>548</v>
      </c>
      <c r="N70" s="42" t="s">
        <v>525</v>
      </c>
      <c r="O70" s="42" t="s">
        <v>524</v>
      </c>
      <c r="P70" s="42" t="s">
        <v>0</v>
      </c>
      <c r="Q70" s="45">
        <v>45474</v>
      </c>
      <c r="R70" s="45">
        <v>45488</v>
      </c>
      <c r="S70" s="45" t="s">
        <v>1611</v>
      </c>
      <c r="T70" s="26"/>
      <c r="U70" s="42"/>
      <c r="V70" s="46">
        <v>0.15</v>
      </c>
      <c r="W70" s="42" t="s">
        <v>1605</v>
      </c>
      <c r="X70" s="42" t="s">
        <v>1496</v>
      </c>
      <c r="Y70" s="42" t="s">
        <v>199</v>
      </c>
      <c r="Z70" s="42" t="s">
        <v>199</v>
      </c>
      <c r="AA70" s="42" t="s">
        <v>199</v>
      </c>
      <c r="AB70" s="42" t="s">
        <v>364</v>
      </c>
      <c r="AC70" s="42" t="s">
        <v>199</v>
      </c>
      <c r="AD70" s="42" t="s">
        <v>199</v>
      </c>
      <c r="AE70" s="42" t="s">
        <v>199</v>
      </c>
      <c r="AF70" s="42" t="s">
        <v>199</v>
      </c>
      <c r="AG70" s="42" t="s">
        <v>199</v>
      </c>
      <c r="AH70" s="42" t="s">
        <v>365</v>
      </c>
      <c r="AI70" s="42" t="s">
        <v>366</v>
      </c>
      <c r="AJ70" s="42" t="s">
        <v>528</v>
      </c>
    </row>
    <row r="71" spans="2:36" ht="199.5" hidden="1" x14ac:dyDescent="0.2">
      <c r="B71" s="42" t="s">
        <v>516</v>
      </c>
      <c r="C71" s="43" t="s">
        <v>517</v>
      </c>
      <c r="D71" s="42" t="s">
        <v>539</v>
      </c>
      <c r="E71" s="42" t="s">
        <v>541</v>
      </c>
      <c r="F71" s="42" t="s">
        <v>1556</v>
      </c>
      <c r="G71" s="42" t="s">
        <v>199</v>
      </c>
      <c r="H71" s="42" t="s">
        <v>199</v>
      </c>
      <c r="I71" s="42" t="s">
        <v>199</v>
      </c>
      <c r="J71" s="42" t="s">
        <v>199</v>
      </c>
      <c r="K71" s="42" t="s">
        <v>549</v>
      </c>
      <c r="L71" s="42" t="s">
        <v>550</v>
      </c>
      <c r="M71" s="44" t="s">
        <v>551</v>
      </c>
      <c r="N71" s="42" t="s">
        <v>525</v>
      </c>
      <c r="O71" s="42" t="s">
        <v>524</v>
      </c>
      <c r="P71" s="42" t="s">
        <v>0</v>
      </c>
      <c r="Q71" s="45">
        <v>45566</v>
      </c>
      <c r="R71" s="45">
        <v>45580</v>
      </c>
      <c r="S71" s="45" t="s">
        <v>1611</v>
      </c>
      <c r="T71" s="26"/>
      <c r="U71" s="42"/>
      <c r="V71" s="46">
        <v>0.2</v>
      </c>
      <c r="W71" s="42" t="s">
        <v>1605</v>
      </c>
      <c r="X71" s="42" t="s">
        <v>1496</v>
      </c>
      <c r="Y71" s="42" t="s">
        <v>199</v>
      </c>
      <c r="Z71" s="42" t="s">
        <v>199</v>
      </c>
      <c r="AA71" s="42" t="s">
        <v>199</v>
      </c>
      <c r="AB71" s="42" t="s">
        <v>364</v>
      </c>
      <c r="AC71" s="42" t="s">
        <v>199</v>
      </c>
      <c r="AD71" s="42" t="s">
        <v>199</v>
      </c>
      <c r="AE71" s="42" t="s">
        <v>199</v>
      </c>
      <c r="AF71" s="42" t="s">
        <v>199</v>
      </c>
      <c r="AG71" s="42" t="s">
        <v>199</v>
      </c>
      <c r="AH71" s="42" t="s">
        <v>365</v>
      </c>
      <c r="AI71" s="42" t="s">
        <v>366</v>
      </c>
      <c r="AJ71" s="42" t="s">
        <v>528</v>
      </c>
    </row>
    <row r="72" spans="2:36" ht="199.5" hidden="1" x14ac:dyDescent="0.2">
      <c r="B72" s="42" t="s">
        <v>453</v>
      </c>
      <c r="C72" s="43" t="s">
        <v>517</v>
      </c>
      <c r="D72" s="42" t="s">
        <v>704</v>
      </c>
      <c r="E72" s="42" t="s">
        <v>541</v>
      </c>
      <c r="F72" s="42" t="s">
        <v>552</v>
      </c>
      <c r="G72" s="42" t="s">
        <v>199</v>
      </c>
      <c r="H72" s="42" t="s">
        <v>199</v>
      </c>
      <c r="I72" s="42" t="s">
        <v>199</v>
      </c>
      <c r="J72" s="42" t="s">
        <v>199</v>
      </c>
      <c r="K72" s="42" t="s">
        <v>553</v>
      </c>
      <c r="L72" s="42" t="s">
        <v>554</v>
      </c>
      <c r="M72" s="44" t="s">
        <v>555</v>
      </c>
      <c r="N72" s="42" t="s">
        <v>525</v>
      </c>
      <c r="O72" s="42" t="s">
        <v>524</v>
      </c>
      <c r="P72" s="42" t="s">
        <v>0</v>
      </c>
      <c r="Q72" s="45">
        <v>45383</v>
      </c>
      <c r="R72" s="45">
        <v>45397</v>
      </c>
      <c r="S72" s="45" t="s">
        <v>1611</v>
      </c>
      <c r="T72" s="26"/>
      <c r="U72" s="42"/>
      <c r="V72" s="46">
        <v>0.15</v>
      </c>
      <c r="W72" s="42" t="s">
        <v>1605</v>
      </c>
      <c r="X72" s="42" t="s">
        <v>1496</v>
      </c>
      <c r="Y72" s="42" t="s">
        <v>199</v>
      </c>
      <c r="Z72" s="42" t="s">
        <v>199</v>
      </c>
      <c r="AA72" s="42" t="s">
        <v>199</v>
      </c>
      <c r="AB72" s="42" t="s">
        <v>364</v>
      </c>
      <c r="AC72" s="42" t="s">
        <v>199</v>
      </c>
      <c r="AD72" s="42" t="s">
        <v>199</v>
      </c>
      <c r="AE72" s="42" t="s">
        <v>199</v>
      </c>
      <c r="AF72" s="42" t="s">
        <v>199</v>
      </c>
      <c r="AG72" s="42" t="s">
        <v>199</v>
      </c>
      <c r="AH72" s="42" t="s">
        <v>402</v>
      </c>
      <c r="AI72" s="42" t="s">
        <v>556</v>
      </c>
      <c r="AJ72" s="42" t="s">
        <v>528</v>
      </c>
    </row>
    <row r="73" spans="2:36" ht="199.5" hidden="1" x14ac:dyDescent="0.2">
      <c r="B73" s="42" t="s">
        <v>453</v>
      </c>
      <c r="C73" s="43" t="s">
        <v>517</v>
      </c>
      <c r="D73" s="42" t="s">
        <v>539</v>
      </c>
      <c r="E73" s="42" t="s">
        <v>541</v>
      </c>
      <c r="F73" s="42" t="s">
        <v>1556</v>
      </c>
      <c r="G73" s="42" t="s">
        <v>199</v>
      </c>
      <c r="H73" s="42" t="s">
        <v>199</v>
      </c>
      <c r="I73" s="42" t="s">
        <v>199</v>
      </c>
      <c r="J73" s="42" t="s">
        <v>199</v>
      </c>
      <c r="K73" s="42" t="s">
        <v>557</v>
      </c>
      <c r="L73" s="42" t="s">
        <v>554</v>
      </c>
      <c r="M73" s="44" t="s">
        <v>558</v>
      </c>
      <c r="N73" s="42" t="s">
        <v>525</v>
      </c>
      <c r="O73" s="42" t="s">
        <v>524</v>
      </c>
      <c r="P73" s="42" t="s">
        <v>0</v>
      </c>
      <c r="Q73" s="45">
        <v>45474</v>
      </c>
      <c r="R73" s="45">
        <v>45488</v>
      </c>
      <c r="S73" s="45" t="s">
        <v>1611</v>
      </c>
      <c r="T73" s="26"/>
      <c r="U73" s="42"/>
      <c r="V73" s="46">
        <v>0.15</v>
      </c>
      <c r="W73" s="42" t="s">
        <v>1605</v>
      </c>
      <c r="X73" s="42" t="s">
        <v>1496</v>
      </c>
      <c r="Y73" s="42" t="s">
        <v>199</v>
      </c>
      <c r="Z73" s="42" t="s">
        <v>199</v>
      </c>
      <c r="AA73" s="42" t="s">
        <v>199</v>
      </c>
      <c r="AB73" s="42" t="s">
        <v>364</v>
      </c>
      <c r="AC73" s="42" t="s">
        <v>199</v>
      </c>
      <c r="AD73" s="42" t="s">
        <v>199</v>
      </c>
      <c r="AE73" s="42" t="s">
        <v>199</v>
      </c>
      <c r="AF73" s="42" t="s">
        <v>199</v>
      </c>
      <c r="AG73" s="42" t="s">
        <v>199</v>
      </c>
      <c r="AH73" s="42" t="s">
        <v>365</v>
      </c>
      <c r="AI73" s="42" t="s">
        <v>366</v>
      </c>
      <c r="AJ73" s="42" t="s">
        <v>528</v>
      </c>
    </row>
    <row r="74" spans="2:36" ht="199.5" hidden="1" x14ac:dyDescent="0.2">
      <c r="B74" s="42" t="s">
        <v>453</v>
      </c>
      <c r="C74" s="43" t="s">
        <v>517</v>
      </c>
      <c r="D74" s="42" t="s">
        <v>539</v>
      </c>
      <c r="E74" s="42" t="s">
        <v>541</v>
      </c>
      <c r="F74" s="42" t="s">
        <v>552</v>
      </c>
      <c r="G74" s="42" t="s">
        <v>199</v>
      </c>
      <c r="H74" s="42" t="s">
        <v>199</v>
      </c>
      <c r="I74" s="42" t="s">
        <v>199</v>
      </c>
      <c r="J74" s="42" t="s">
        <v>199</v>
      </c>
      <c r="K74" s="42" t="s">
        <v>559</v>
      </c>
      <c r="L74" s="42" t="s">
        <v>554</v>
      </c>
      <c r="M74" s="44" t="s">
        <v>558</v>
      </c>
      <c r="N74" s="42" t="s">
        <v>525</v>
      </c>
      <c r="O74" s="42" t="s">
        <v>524</v>
      </c>
      <c r="P74" s="42" t="s">
        <v>0</v>
      </c>
      <c r="Q74" s="45">
        <v>45566</v>
      </c>
      <c r="R74" s="45">
        <v>45580</v>
      </c>
      <c r="S74" s="45" t="s">
        <v>1611</v>
      </c>
      <c r="T74" s="26"/>
      <c r="U74" s="42"/>
      <c r="V74" s="46">
        <v>0.2</v>
      </c>
      <c r="W74" s="42" t="s">
        <v>1605</v>
      </c>
      <c r="X74" s="42" t="s">
        <v>1496</v>
      </c>
      <c r="Y74" s="42" t="s">
        <v>199</v>
      </c>
      <c r="Z74" s="42" t="s">
        <v>199</v>
      </c>
      <c r="AA74" s="42" t="s">
        <v>199</v>
      </c>
      <c r="AB74" s="42" t="s">
        <v>364</v>
      </c>
      <c r="AC74" s="42" t="s">
        <v>199</v>
      </c>
      <c r="AD74" s="42" t="s">
        <v>199</v>
      </c>
      <c r="AE74" s="42" t="s">
        <v>199</v>
      </c>
      <c r="AF74" s="42" t="s">
        <v>199</v>
      </c>
      <c r="AG74" s="42" t="s">
        <v>199</v>
      </c>
      <c r="AH74" s="42" t="s">
        <v>402</v>
      </c>
      <c r="AI74" s="42" t="s">
        <v>556</v>
      </c>
      <c r="AJ74" s="42" t="s">
        <v>528</v>
      </c>
    </row>
    <row r="75" spans="2:36" ht="199.5" hidden="1" x14ac:dyDescent="0.2">
      <c r="B75" s="42" t="s">
        <v>516</v>
      </c>
      <c r="C75" s="43" t="s">
        <v>517</v>
      </c>
      <c r="D75" s="42" t="s">
        <v>539</v>
      </c>
      <c r="E75" s="42" t="s">
        <v>541</v>
      </c>
      <c r="F75" s="42" t="s">
        <v>1556</v>
      </c>
      <c r="G75" s="42" t="s">
        <v>199</v>
      </c>
      <c r="H75" s="42" t="s">
        <v>199</v>
      </c>
      <c r="I75" s="42" t="s">
        <v>199</v>
      </c>
      <c r="J75" s="42" t="s">
        <v>199</v>
      </c>
      <c r="K75" s="42" t="s">
        <v>591</v>
      </c>
      <c r="L75" s="42" t="s">
        <v>1687</v>
      </c>
      <c r="M75" s="42" t="s">
        <v>593</v>
      </c>
      <c r="N75" s="42" t="s">
        <v>501</v>
      </c>
      <c r="O75" s="42" t="s">
        <v>575</v>
      </c>
      <c r="P75" s="42" t="s">
        <v>99</v>
      </c>
      <c r="Q75" s="52">
        <v>45352</v>
      </c>
      <c r="R75" s="52">
        <v>45275</v>
      </c>
      <c r="S75" s="45" t="s">
        <v>281</v>
      </c>
      <c r="T75" s="26"/>
      <c r="U75" s="42"/>
      <c r="V75" s="42"/>
      <c r="W75" s="42" t="s">
        <v>1596</v>
      </c>
      <c r="X75" s="42" t="s">
        <v>199</v>
      </c>
      <c r="Y75" s="42" t="s">
        <v>199</v>
      </c>
      <c r="Z75" s="42" t="s">
        <v>199</v>
      </c>
      <c r="AA75" s="42" t="s">
        <v>199</v>
      </c>
      <c r="AB75" s="42" t="s">
        <v>364</v>
      </c>
      <c r="AC75" s="42" t="s">
        <v>248</v>
      </c>
      <c r="AD75" s="42" t="s">
        <v>199</v>
      </c>
      <c r="AE75" s="42" t="s">
        <v>199</v>
      </c>
      <c r="AF75" s="42" t="s">
        <v>199</v>
      </c>
      <c r="AG75" s="42" t="s">
        <v>199</v>
      </c>
      <c r="AH75" s="42" t="s">
        <v>402</v>
      </c>
      <c r="AI75" s="42" t="s">
        <v>403</v>
      </c>
      <c r="AJ75" s="42" t="s">
        <v>199</v>
      </c>
    </row>
    <row r="76" spans="2:36" ht="199.5" hidden="1" x14ac:dyDescent="0.2">
      <c r="B76" s="42" t="s">
        <v>516</v>
      </c>
      <c r="C76" s="43" t="s">
        <v>517</v>
      </c>
      <c r="D76" s="42" t="s">
        <v>539</v>
      </c>
      <c r="E76" s="42" t="s">
        <v>541</v>
      </c>
      <c r="F76" s="42" t="s">
        <v>1556</v>
      </c>
      <c r="G76" s="42" t="s">
        <v>199</v>
      </c>
      <c r="H76" s="42" t="s">
        <v>199</v>
      </c>
      <c r="I76" s="42" t="s">
        <v>199</v>
      </c>
      <c r="J76" s="42" t="s">
        <v>199</v>
      </c>
      <c r="K76" s="42" t="s">
        <v>1688</v>
      </c>
      <c r="L76" s="42" t="s">
        <v>1689</v>
      </c>
      <c r="M76" s="44" t="s">
        <v>1690</v>
      </c>
      <c r="N76" s="42" t="s">
        <v>535</v>
      </c>
      <c r="O76" s="42" t="s">
        <v>536</v>
      </c>
      <c r="P76" s="42" t="s">
        <v>537</v>
      </c>
      <c r="Q76" s="50">
        <v>45323</v>
      </c>
      <c r="R76" s="45">
        <v>45381</v>
      </c>
      <c r="S76" s="45" t="s">
        <v>281</v>
      </c>
      <c r="T76" s="26"/>
      <c r="U76" s="42"/>
      <c r="V76" s="46">
        <v>0.25</v>
      </c>
      <c r="W76" s="42" t="s">
        <v>207</v>
      </c>
      <c r="X76" s="42" t="s">
        <v>199</v>
      </c>
      <c r="Y76" s="42" t="s">
        <v>199</v>
      </c>
      <c r="Z76" s="42" t="s">
        <v>199</v>
      </c>
      <c r="AA76" s="42" t="s">
        <v>199</v>
      </c>
      <c r="AB76" s="42" t="s">
        <v>364</v>
      </c>
      <c r="AC76" s="42" t="s">
        <v>199</v>
      </c>
      <c r="AD76" s="42" t="s">
        <v>199</v>
      </c>
      <c r="AE76" s="42" t="s">
        <v>199</v>
      </c>
      <c r="AF76" s="42" t="s">
        <v>199</v>
      </c>
      <c r="AG76" s="42" t="s">
        <v>199</v>
      </c>
      <c r="AH76" s="42" t="s">
        <v>365</v>
      </c>
      <c r="AI76" s="42" t="s">
        <v>366</v>
      </c>
      <c r="AJ76" s="42" t="s">
        <v>538</v>
      </c>
    </row>
    <row r="77" spans="2:36" ht="199.5" hidden="1" x14ac:dyDescent="0.2">
      <c r="B77" s="42" t="s">
        <v>516</v>
      </c>
      <c r="C77" s="43" t="s">
        <v>517</v>
      </c>
      <c r="D77" s="42" t="s">
        <v>539</v>
      </c>
      <c r="E77" s="42" t="s">
        <v>541</v>
      </c>
      <c r="F77" s="42" t="s">
        <v>1556</v>
      </c>
      <c r="G77" s="42" t="s">
        <v>199</v>
      </c>
      <c r="H77" s="42" t="s">
        <v>199</v>
      </c>
      <c r="I77" s="42" t="s">
        <v>199</v>
      </c>
      <c r="J77" s="42" t="s">
        <v>199</v>
      </c>
      <c r="K77" s="42" t="s">
        <v>564</v>
      </c>
      <c r="L77" s="42" t="s">
        <v>565</v>
      </c>
      <c r="M77" s="44" t="s">
        <v>566</v>
      </c>
      <c r="N77" s="42" t="s">
        <v>535</v>
      </c>
      <c r="O77" s="42" t="s">
        <v>536</v>
      </c>
      <c r="P77" s="42" t="s">
        <v>537</v>
      </c>
      <c r="Q77" s="45">
        <v>45383</v>
      </c>
      <c r="R77" s="45">
        <v>45641</v>
      </c>
      <c r="S77" s="45" t="s">
        <v>281</v>
      </c>
      <c r="T77" s="26"/>
      <c r="U77" s="42"/>
      <c r="V77" s="46">
        <v>0.25</v>
      </c>
      <c r="W77" s="42" t="s">
        <v>1609</v>
      </c>
      <c r="X77" s="42" t="s">
        <v>199</v>
      </c>
      <c r="Y77" s="42" t="s">
        <v>199</v>
      </c>
      <c r="Z77" s="42" t="s">
        <v>199</v>
      </c>
      <c r="AA77" s="42" t="s">
        <v>199</v>
      </c>
      <c r="AB77" s="42" t="s">
        <v>364</v>
      </c>
      <c r="AC77" s="42" t="s">
        <v>199</v>
      </c>
      <c r="AD77" s="42" t="s">
        <v>199</v>
      </c>
      <c r="AE77" s="42" t="s">
        <v>199</v>
      </c>
      <c r="AF77" s="42" t="s">
        <v>199</v>
      </c>
      <c r="AG77" s="42" t="s">
        <v>199</v>
      </c>
      <c r="AH77" s="42" t="s">
        <v>365</v>
      </c>
      <c r="AI77" s="42" t="s">
        <v>366</v>
      </c>
      <c r="AJ77" s="42" t="s">
        <v>538</v>
      </c>
    </row>
    <row r="78" spans="2:36" ht="199.5" hidden="1" x14ac:dyDescent="0.2">
      <c r="B78" s="42" t="s">
        <v>516</v>
      </c>
      <c r="C78" s="43" t="s">
        <v>517</v>
      </c>
      <c r="D78" s="42" t="s">
        <v>539</v>
      </c>
      <c r="E78" s="42" t="s">
        <v>541</v>
      </c>
      <c r="F78" s="42" t="s">
        <v>1556</v>
      </c>
      <c r="G78" s="42" t="s">
        <v>199</v>
      </c>
      <c r="H78" s="42" t="s">
        <v>199</v>
      </c>
      <c r="I78" s="42" t="s">
        <v>199</v>
      </c>
      <c r="J78" s="42" t="s">
        <v>199</v>
      </c>
      <c r="K78" s="42" t="s">
        <v>1691</v>
      </c>
      <c r="L78" s="42" t="s">
        <v>568</v>
      </c>
      <c r="M78" s="44" t="s">
        <v>569</v>
      </c>
      <c r="N78" s="42" t="s">
        <v>535</v>
      </c>
      <c r="O78" s="42" t="s">
        <v>536</v>
      </c>
      <c r="P78" s="42" t="s">
        <v>537</v>
      </c>
      <c r="Q78" s="45">
        <v>45383</v>
      </c>
      <c r="R78" s="45">
        <v>45641</v>
      </c>
      <c r="S78" s="45" t="s">
        <v>281</v>
      </c>
      <c r="T78" s="26"/>
      <c r="U78" s="42"/>
      <c r="V78" s="46">
        <v>0.5</v>
      </c>
      <c r="W78" s="42" t="s">
        <v>1609</v>
      </c>
      <c r="X78" s="42" t="s">
        <v>199</v>
      </c>
      <c r="Y78" s="42" t="s">
        <v>199</v>
      </c>
      <c r="Z78" s="42" t="s">
        <v>199</v>
      </c>
      <c r="AA78" s="42" t="s">
        <v>199</v>
      </c>
      <c r="AB78" s="42" t="s">
        <v>364</v>
      </c>
      <c r="AC78" s="42" t="s">
        <v>199</v>
      </c>
      <c r="AD78" s="42" t="s">
        <v>199</v>
      </c>
      <c r="AE78" s="42" t="s">
        <v>199</v>
      </c>
      <c r="AF78" s="42" t="s">
        <v>199</v>
      </c>
      <c r="AG78" s="42" t="s">
        <v>199</v>
      </c>
      <c r="AH78" s="42" t="s">
        <v>365</v>
      </c>
      <c r="AI78" s="42" t="s">
        <v>366</v>
      </c>
      <c r="AJ78" s="42" t="s">
        <v>570</v>
      </c>
    </row>
    <row r="79" spans="2:36" ht="128.25" hidden="1" x14ac:dyDescent="0.2">
      <c r="B79" s="42" t="s">
        <v>453</v>
      </c>
      <c r="C79" s="43" t="s">
        <v>454</v>
      </c>
      <c r="D79" s="42" t="s">
        <v>594</v>
      </c>
      <c r="E79" s="42" t="s">
        <v>596</v>
      </c>
      <c r="F79" s="42" t="s">
        <v>552</v>
      </c>
      <c r="G79" s="42" t="s">
        <v>199</v>
      </c>
      <c r="H79" s="42" t="s">
        <v>199</v>
      </c>
      <c r="I79" s="42" t="s">
        <v>199</v>
      </c>
      <c r="J79" s="42" t="s">
        <v>199</v>
      </c>
      <c r="K79" s="42" t="s">
        <v>597</v>
      </c>
      <c r="L79" s="42" t="s">
        <v>598</v>
      </c>
      <c r="M79" s="44" t="s">
        <v>599</v>
      </c>
      <c r="N79" s="42" t="s">
        <v>525</v>
      </c>
      <c r="O79" s="42" t="s">
        <v>524</v>
      </c>
      <c r="P79" s="42" t="s">
        <v>0</v>
      </c>
      <c r="Q79" s="45">
        <v>45292</v>
      </c>
      <c r="R79" s="45">
        <v>45473</v>
      </c>
      <c r="S79" s="45" t="s">
        <v>1611</v>
      </c>
      <c r="T79" s="26"/>
      <c r="U79" s="42"/>
      <c r="V79" s="46">
        <v>0.5</v>
      </c>
      <c r="W79" s="42" t="s">
        <v>1605</v>
      </c>
      <c r="X79" s="42" t="s">
        <v>1496</v>
      </c>
      <c r="Y79" s="42" t="s">
        <v>199</v>
      </c>
      <c r="Z79" s="42" t="s">
        <v>199</v>
      </c>
      <c r="AA79" s="42" t="s">
        <v>199</v>
      </c>
      <c r="AB79" s="42" t="s">
        <v>364</v>
      </c>
      <c r="AC79" s="42" t="s">
        <v>199</v>
      </c>
      <c r="AD79" s="42" t="s">
        <v>199</v>
      </c>
      <c r="AE79" s="42" t="s">
        <v>199</v>
      </c>
      <c r="AF79" s="42" t="s">
        <v>199</v>
      </c>
      <c r="AG79" s="42" t="s">
        <v>199</v>
      </c>
      <c r="AH79" s="42" t="s">
        <v>402</v>
      </c>
      <c r="AI79" s="42" t="s">
        <v>600</v>
      </c>
      <c r="AJ79" s="42" t="s">
        <v>528</v>
      </c>
    </row>
    <row r="80" spans="2:36" ht="128.25" hidden="1" x14ac:dyDescent="0.2">
      <c r="B80" s="42" t="s">
        <v>453</v>
      </c>
      <c r="C80" s="43" t="s">
        <v>454</v>
      </c>
      <c r="D80" s="42" t="s">
        <v>594</v>
      </c>
      <c r="E80" s="42" t="s">
        <v>596</v>
      </c>
      <c r="F80" s="42" t="s">
        <v>552</v>
      </c>
      <c r="G80" s="42" t="s">
        <v>199</v>
      </c>
      <c r="H80" s="42" t="s">
        <v>199</v>
      </c>
      <c r="I80" s="42" t="s">
        <v>199</v>
      </c>
      <c r="J80" s="42" t="s">
        <v>199</v>
      </c>
      <c r="K80" s="42" t="s">
        <v>601</v>
      </c>
      <c r="L80" s="42" t="s">
        <v>602</v>
      </c>
      <c r="M80" s="44" t="s">
        <v>603</v>
      </c>
      <c r="N80" s="42" t="s">
        <v>525</v>
      </c>
      <c r="O80" s="42" t="s">
        <v>524</v>
      </c>
      <c r="P80" s="42" t="s">
        <v>0</v>
      </c>
      <c r="Q80" s="45">
        <v>45474</v>
      </c>
      <c r="R80" s="45">
        <v>45641</v>
      </c>
      <c r="S80" s="45" t="s">
        <v>1611</v>
      </c>
      <c r="T80" s="26"/>
      <c r="U80" s="42"/>
      <c r="V80" s="46">
        <v>0.5</v>
      </c>
      <c r="W80" s="42" t="s">
        <v>1605</v>
      </c>
      <c r="X80" s="42" t="s">
        <v>1496</v>
      </c>
      <c r="Y80" s="42" t="s">
        <v>199</v>
      </c>
      <c r="Z80" s="42" t="s">
        <v>199</v>
      </c>
      <c r="AA80" s="42" t="s">
        <v>199</v>
      </c>
      <c r="AB80" s="42" t="s">
        <v>364</v>
      </c>
      <c r="AC80" s="42" t="s">
        <v>199</v>
      </c>
      <c r="AD80" s="42" t="s">
        <v>199</v>
      </c>
      <c r="AE80" s="42" t="s">
        <v>199</v>
      </c>
      <c r="AF80" s="42" t="s">
        <v>199</v>
      </c>
      <c r="AG80" s="42" t="s">
        <v>199</v>
      </c>
      <c r="AH80" s="42" t="s">
        <v>402</v>
      </c>
      <c r="AI80" s="42" t="s">
        <v>600</v>
      </c>
      <c r="AJ80" s="42" t="s">
        <v>528</v>
      </c>
    </row>
    <row r="81" spans="2:36" ht="128.25" hidden="1" x14ac:dyDescent="0.2">
      <c r="B81" s="42" t="s">
        <v>453</v>
      </c>
      <c r="C81" s="43" t="s">
        <v>454</v>
      </c>
      <c r="D81" s="42" t="s">
        <v>604</v>
      </c>
      <c r="E81" s="42" t="s">
        <v>596</v>
      </c>
      <c r="F81" s="42" t="s">
        <v>552</v>
      </c>
      <c r="G81" s="42" t="s">
        <v>199</v>
      </c>
      <c r="H81" s="42" t="s">
        <v>199</v>
      </c>
      <c r="I81" s="42" t="s">
        <v>199</v>
      </c>
      <c r="J81" s="42" t="s">
        <v>199</v>
      </c>
      <c r="K81" s="42" t="s">
        <v>605</v>
      </c>
      <c r="L81" s="42" t="s">
        <v>606</v>
      </c>
      <c r="M81" s="44" t="s">
        <v>607</v>
      </c>
      <c r="N81" s="42" t="s">
        <v>608</v>
      </c>
      <c r="O81" s="42" t="s">
        <v>609</v>
      </c>
      <c r="P81" s="42" t="s">
        <v>0</v>
      </c>
      <c r="Q81" s="50">
        <v>45474</v>
      </c>
      <c r="R81" s="50">
        <v>45641</v>
      </c>
      <c r="S81" s="50" t="s">
        <v>1611</v>
      </c>
      <c r="T81" s="26"/>
      <c r="U81" s="42"/>
      <c r="V81" s="44">
        <v>20</v>
      </c>
      <c r="W81" s="42" t="s">
        <v>207</v>
      </c>
      <c r="X81" s="42" t="s">
        <v>1584</v>
      </c>
      <c r="Y81" s="42" t="s">
        <v>1496</v>
      </c>
      <c r="Z81" s="42" t="s">
        <v>199</v>
      </c>
      <c r="AA81" s="42" t="s">
        <v>199</v>
      </c>
      <c r="AB81" s="42" t="s">
        <v>1618</v>
      </c>
      <c r="AC81" s="42" t="s">
        <v>199</v>
      </c>
      <c r="AD81" s="42" t="s">
        <v>199</v>
      </c>
      <c r="AE81" s="42" t="s">
        <v>199</v>
      </c>
      <c r="AF81" s="42" t="s">
        <v>199</v>
      </c>
      <c r="AG81" s="42" t="s">
        <v>199</v>
      </c>
      <c r="AH81" s="42" t="s">
        <v>199</v>
      </c>
      <c r="AI81" s="42" t="s">
        <v>199</v>
      </c>
      <c r="AJ81" s="42" t="s">
        <v>610</v>
      </c>
    </row>
    <row r="82" spans="2:36" ht="128.25" hidden="1" x14ac:dyDescent="0.2">
      <c r="B82" s="42" t="s">
        <v>453</v>
      </c>
      <c r="C82" s="43" t="s">
        <v>454</v>
      </c>
      <c r="D82" s="42" t="s">
        <v>604</v>
      </c>
      <c r="E82" s="42" t="s">
        <v>596</v>
      </c>
      <c r="F82" s="42" t="s">
        <v>552</v>
      </c>
      <c r="G82" s="42" t="s">
        <v>199</v>
      </c>
      <c r="H82" s="42" t="s">
        <v>199</v>
      </c>
      <c r="I82" s="42" t="s">
        <v>199</v>
      </c>
      <c r="J82" s="42" t="s">
        <v>199</v>
      </c>
      <c r="K82" s="42" t="s">
        <v>611</v>
      </c>
      <c r="L82" s="42" t="s">
        <v>612</v>
      </c>
      <c r="M82" s="44" t="s">
        <v>613</v>
      </c>
      <c r="N82" s="42" t="s">
        <v>608</v>
      </c>
      <c r="O82" s="42" t="s">
        <v>609</v>
      </c>
      <c r="P82" s="42" t="s">
        <v>0</v>
      </c>
      <c r="Q82" s="50">
        <v>45474</v>
      </c>
      <c r="R82" s="50">
        <v>45641</v>
      </c>
      <c r="S82" s="50" t="s">
        <v>1611</v>
      </c>
      <c r="T82" s="26"/>
      <c r="U82" s="42"/>
      <c r="V82" s="44">
        <v>20</v>
      </c>
      <c r="W82" s="42" t="s">
        <v>207</v>
      </c>
      <c r="X82" s="42" t="s">
        <v>1584</v>
      </c>
      <c r="Y82" s="42" t="s">
        <v>1496</v>
      </c>
      <c r="Z82" s="42" t="s">
        <v>199</v>
      </c>
      <c r="AA82" s="42" t="s">
        <v>199</v>
      </c>
      <c r="AB82" s="42" t="s">
        <v>1618</v>
      </c>
      <c r="AC82" s="42" t="s">
        <v>199</v>
      </c>
      <c r="AD82" s="42" t="s">
        <v>199</v>
      </c>
      <c r="AE82" s="42" t="s">
        <v>199</v>
      </c>
      <c r="AF82" s="42" t="s">
        <v>199</v>
      </c>
      <c r="AG82" s="42" t="s">
        <v>199</v>
      </c>
      <c r="AH82" s="42" t="s">
        <v>199</v>
      </c>
      <c r="AI82" s="42" t="s">
        <v>199</v>
      </c>
      <c r="AJ82" s="42" t="s">
        <v>610</v>
      </c>
    </row>
    <row r="83" spans="2:36" ht="128.25" hidden="1" x14ac:dyDescent="0.2">
      <c r="B83" s="42" t="s">
        <v>453</v>
      </c>
      <c r="C83" s="43" t="s">
        <v>454</v>
      </c>
      <c r="D83" s="42" t="s">
        <v>604</v>
      </c>
      <c r="E83" s="42" t="s">
        <v>596</v>
      </c>
      <c r="F83" s="42" t="s">
        <v>552</v>
      </c>
      <c r="G83" s="42" t="s">
        <v>199</v>
      </c>
      <c r="H83" s="42" t="s">
        <v>199</v>
      </c>
      <c r="I83" s="42" t="s">
        <v>199</v>
      </c>
      <c r="J83" s="42" t="s">
        <v>199</v>
      </c>
      <c r="K83" s="42" t="s">
        <v>614</v>
      </c>
      <c r="L83" s="42" t="s">
        <v>615</v>
      </c>
      <c r="M83" s="44" t="s">
        <v>616</v>
      </c>
      <c r="N83" s="42" t="s">
        <v>608</v>
      </c>
      <c r="O83" s="42" t="s">
        <v>609</v>
      </c>
      <c r="P83" s="42" t="s">
        <v>0</v>
      </c>
      <c r="Q83" s="50">
        <v>45474</v>
      </c>
      <c r="R83" s="50">
        <v>45641</v>
      </c>
      <c r="S83" s="50" t="s">
        <v>1611</v>
      </c>
      <c r="T83" s="26"/>
      <c r="U83" s="42"/>
      <c r="V83" s="44">
        <v>10</v>
      </c>
      <c r="W83" s="42" t="s">
        <v>207</v>
      </c>
      <c r="X83" s="42" t="s">
        <v>1584</v>
      </c>
      <c r="Y83" s="42" t="s">
        <v>1496</v>
      </c>
      <c r="Z83" s="42" t="s">
        <v>199</v>
      </c>
      <c r="AA83" s="42" t="s">
        <v>199</v>
      </c>
      <c r="AB83" s="42" t="s">
        <v>1618</v>
      </c>
      <c r="AC83" s="42" t="s">
        <v>199</v>
      </c>
      <c r="AD83" s="42" t="s">
        <v>199</v>
      </c>
      <c r="AE83" s="42" t="s">
        <v>199</v>
      </c>
      <c r="AF83" s="42" t="s">
        <v>199</v>
      </c>
      <c r="AG83" s="42" t="s">
        <v>199</v>
      </c>
      <c r="AH83" s="42" t="s">
        <v>199</v>
      </c>
      <c r="AI83" s="42" t="s">
        <v>199</v>
      </c>
      <c r="AJ83" s="42" t="s">
        <v>610</v>
      </c>
    </row>
    <row r="84" spans="2:36" ht="128.25" hidden="1" x14ac:dyDescent="0.2">
      <c r="B84" s="42" t="s">
        <v>453</v>
      </c>
      <c r="C84" s="43" t="s">
        <v>454</v>
      </c>
      <c r="D84" s="42" t="s">
        <v>604</v>
      </c>
      <c r="E84" s="42" t="s">
        <v>596</v>
      </c>
      <c r="F84" s="42" t="s">
        <v>552</v>
      </c>
      <c r="G84" s="42" t="s">
        <v>199</v>
      </c>
      <c r="H84" s="42" t="s">
        <v>199</v>
      </c>
      <c r="I84" s="42" t="s">
        <v>199</v>
      </c>
      <c r="J84" s="42" t="s">
        <v>199</v>
      </c>
      <c r="K84" s="42" t="s">
        <v>617</v>
      </c>
      <c r="L84" s="42" t="s">
        <v>618</v>
      </c>
      <c r="M84" s="44" t="s">
        <v>619</v>
      </c>
      <c r="N84" s="42" t="s">
        <v>608</v>
      </c>
      <c r="O84" s="42" t="s">
        <v>609</v>
      </c>
      <c r="P84" s="42" t="s">
        <v>0</v>
      </c>
      <c r="Q84" s="50">
        <v>45292</v>
      </c>
      <c r="R84" s="50">
        <v>45396</v>
      </c>
      <c r="S84" s="50" t="s">
        <v>1611</v>
      </c>
      <c r="T84" s="26"/>
      <c r="U84" s="42"/>
      <c r="V84" s="44">
        <v>5</v>
      </c>
      <c r="W84" s="42" t="s">
        <v>1584</v>
      </c>
      <c r="X84" s="42" t="s">
        <v>1623</v>
      </c>
      <c r="Y84" s="42" t="s">
        <v>1626</v>
      </c>
      <c r="Z84" s="42" t="s">
        <v>1590</v>
      </c>
      <c r="AA84" s="42" t="s">
        <v>199</v>
      </c>
      <c r="AB84" s="42" t="s">
        <v>1577</v>
      </c>
      <c r="AC84" s="42" t="s">
        <v>1602</v>
      </c>
      <c r="AD84" s="42" t="s">
        <v>1597</v>
      </c>
      <c r="AE84" s="42" t="s">
        <v>622</v>
      </c>
      <c r="AF84" s="42" t="s">
        <v>1591</v>
      </c>
      <c r="AG84" s="42" t="s">
        <v>1606</v>
      </c>
      <c r="AH84" s="42" t="s">
        <v>199</v>
      </c>
      <c r="AI84" s="42" t="s">
        <v>199</v>
      </c>
      <c r="AJ84" s="42" t="s">
        <v>610</v>
      </c>
    </row>
    <row r="85" spans="2:36" ht="128.25" hidden="1" x14ac:dyDescent="0.2">
      <c r="B85" s="42" t="s">
        <v>453</v>
      </c>
      <c r="C85" s="43" t="s">
        <v>454</v>
      </c>
      <c r="D85" s="42" t="s">
        <v>604</v>
      </c>
      <c r="E85" s="42" t="s">
        <v>596</v>
      </c>
      <c r="F85" s="42" t="s">
        <v>552</v>
      </c>
      <c r="G85" s="42" t="s">
        <v>199</v>
      </c>
      <c r="H85" s="42" t="s">
        <v>199</v>
      </c>
      <c r="I85" s="42" t="s">
        <v>199</v>
      </c>
      <c r="J85" s="42" t="s">
        <v>199</v>
      </c>
      <c r="K85" s="42" t="s">
        <v>625</v>
      </c>
      <c r="L85" s="42" t="s">
        <v>618</v>
      </c>
      <c r="M85" s="44" t="s">
        <v>619</v>
      </c>
      <c r="N85" s="42" t="s">
        <v>608</v>
      </c>
      <c r="O85" s="42" t="s">
        <v>609</v>
      </c>
      <c r="P85" s="42" t="s">
        <v>0</v>
      </c>
      <c r="Q85" s="50">
        <v>45383</v>
      </c>
      <c r="R85" s="50">
        <v>45487</v>
      </c>
      <c r="S85" s="50" t="s">
        <v>1611</v>
      </c>
      <c r="T85" s="26"/>
      <c r="U85" s="42"/>
      <c r="V85" s="44">
        <v>5</v>
      </c>
      <c r="W85" s="42" t="s">
        <v>1584</v>
      </c>
      <c r="X85" s="42" t="s">
        <v>1623</v>
      </c>
      <c r="Y85" s="42" t="s">
        <v>1590</v>
      </c>
      <c r="Z85" s="42" t="s">
        <v>199</v>
      </c>
      <c r="AA85" s="42" t="s">
        <v>199</v>
      </c>
      <c r="AB85" s="42" t="s">
        <v>1577</v>
      </c>
      <c r="AC85" s="42" t="s">
        <v>1602</v>
      </c>
      <c r="AD85" s="42" t="s">
        <v>1597</v>
      </c>
      <c r="AE85" s="42" t="s">
        <v>622</v>
      </c>
      <c r="AF85" s="42" t="s">
        <v>1591</v>
      </c>
      <c r="AG85" s="42" t="s">
        <v>1606</v>
      </c>
      <c r="AH85" s="42" t="s">
        <v>199</v>
      </c>
      <c r="AI85" s="42" t="s">
        <v>199</v>
      </c>
      <c r="AJ85" s="42" t="s">
        <v>610</v>
      </c>
    </row>
    <row r="86" spans="2:36" ht="128.25" hidden="1" x14ac:dyDescent="0.2">
      <c r="B86" s="42" t="s">
        <v>453</v>
      </c>
      <c r="C86" s="43" t="s">
        <v>454</v>
      </c>
      <c r="D86" s="42" t="s">
        <v>604</v>
      </c>
      <c r="E86" s="42" t="s">
        <v>596</v>
      </c>
      <c r="F86" s="42" t="s">
        <v>552</v>
      </c>
      <c r="G86" s="42" t="s">
        <v>199</v>
      </c>
      <c r="H86" s="42" t="s">
        <v>199</v>
      </c>
      <c r="I86" s="42" t="s">
        <v>199</v>
      </c>
      <c r="J86" s="42" t="s">
        <v>199</v>
      </c>
      <c r="K86" s="42" t="s">
        <v>626</v>
      </c>
      <c r="L86" s="42" t="s">
        <v>618</v>
      </c>
      <c r="M86" s="44" t="s">
        <v>619</v>
      </c>
      <c r="N86" s="42" t="s">
        <v>608</v>
      </c>
      <c r="O86" s="42" t="s">
        <v>609</v>
      </c>
      <c r="P86" s="42" t="s">
        <v>0</v>
      </c>
      <c r="Q86" s="50">
        <v>45477</v>
      </c>
      <c r="R86" s="50">
        <v>45582</v>
      </c>
      <c r="S86" s="50" t="s">
        <v>1611</v>
      </c>
      <c r="T86" s="26"/>
      <c r="U86" s="42"/>
      <c r="V86" s="44">
        <v>5</v>
      </c>
      <c r="W86" s="42" t="s">
        <v>1584</v>
      </c>
      <c r="X86" s="42" t="s">
        <v>1623</v>
      </c>
      <c r="Y86" s="42" t="s">
        <v>1590</v>
      </c>
      <c r="Z86" s="42" t="s">
        <v>199</v>
      </c>
      <c r="AA86" s="42" t="s">
        <v>199</v>
      </c>
      <c r="AB86" s="42" t="s">
        <v>1577</v>
      </c>
      <c r="AC86" s="42" t="s">
        <v>1602</v>
      </c>
      <c r="AD86" s="42" t="s">
        <v>1597</v>
      </c>
      <c r="AE86" s="42" t="s">
        <v>622</v>
      </c>
      <c r="AF86" s="42" t="s">
        <v>1591</v>
      </c>
      <c r="AG86" s="42" t="s">
        <v>1606</v>
      </c>
      <c r="AH86" s="42" t="s">
        <v>199</v>
      </c>
      <c r="AI86" s="42" t="s">
        <v>199</v>
      </c>
      <c r="AJ86" s="42" t="s">
        <v>610</v>
      </c>
    </row>
    <row r="87" spans="2:36" ht="128.25" hidden="1" x14ac:dyDescent="0.2">
      <c r="B87" s="42" t="s">
        <v>453</v>
      </c>
      <c r="C87" s="43" t="s">
        <v>454</v>
      </c>
      <c r="D87" s="42" t="s">
        <v>604</v>
      </c>
      <c r="E87" s="42" t="s">
        <v>596</v>
      </c>
      <c r="F87" s="42" t="s">
        <v>552</v>
      </c>
      <c r="G87" s="42" t="s">
        <v>199</v>
      </c>
      <c r="H87" s="42" t="s">
        <v>199</v>
      </c>
      <c r="I87" s="42" t="s">
        <v>199</v>
      </c>
      <c r="J87" s="42" t="s">
        <v>199</v>
      </c>
      <c r="K87" s="42" t="s">
        <v>627</v>
      </c>
      <c r="L87" s="42" t="s">
        <v>618</v>
      </c>
      <c r="M87" s="44" t="s">
        <v>619</v>
      </c>
      <c r="N87" s="42" t="s">
        <v>608</v>
      </c>
      <c r="O87" s="42" t="s">
        <v>609</v>
      </c>
      <c r="P87" s="42" t="s">
        <v>0</v>
      </c>
      <c r="Q87" s="50">
        <v>45567</v>
      </c>
      <c r="R87" s="50">
        <v>45641</v>
      </c>
      <c r="S87" s="50" t="s">
        <v>1611</v>
      </c>
      <c r="T87" s="26"/>
      <c r="U87" s="42"/>
      <c r="V87" s="44">
        <v>5</v>
      </c>
      <c r="W87" s="42" t="s">
        <v>1584</v>
      </c>
      <c r="X87" s="42" t="s">
        <v>1623</v>
      </c>
      <c r="Y87" s="42" t="s">
        <v>1590</v>
      </c>
      <c r="Z87" s="42" t="s">
        <v>199</v>
      </c>
      <c r="AA87" s="42" t="s">
        <v>199</v>
      </c>
      <c r="AB87" s="42" t="s">
        <v>1577</v>
      </c>
      <c r="AC87" s="42" t="s">
        <v>1602</v>
      </c>
      <c r="AD87" s="42" t="s">
        <v>1597</v>
      </c>
      <c r="AE87" s="42" t="s">
        <v>622</v>
      </c>
      <c r="AF87" s="42" t="s">
        <v>1591</v>
      </c>
      <c r="AG87" s="42" t="s">
        <v>1606</v>
      </c>
      <c r="AH87" s="42" t="s">
        <v>199</v>
      </c>
      <c r="AI87" s="42" t="s">
        <v>199</v>
      </c>
      <c r="AJ87" s="42" t="s">
        <v>610</v>
      </c>
    </row>
    <row r="88" spans="2:36" ht="128.25" hidden="1" x14ac:dyDescent="0.2">
      <c r="B88" s="42" t="s">
        <v>453</v>
      </c>
      <c r="C88" s="43" t="s">
        <v>454</v>
      </c>
      <c r="D88" s="42" t="s">
        <v>604</v>
      </c>
      <c r="E88" s="42" t="s">
        <v>596</v>
      </c>
      <c r="F88" s="42" t="s">
        <v>552</v>
      </c>
      <c r="G88" s="42" t="s">
        <v>199</v>
      </c>
      <c r="H88" s="42" t="s">
        <v>199</v>
      </c>
      <c r="I88" s="42" t="s">
        <v>199</v>
      </c>
      <c r="J88" s="42" t="s">
        <v>199</v>
      </c>
      <c r="K88" s="42" t="s">
        <v>628</v>
      </c>
      <c r="L88" s="42" t="s">
        <v>629</v>
      </c>
      <c r="M88" s="44" t="s">
        <v>630</v>
      </c>
      <c r="N88" s="42" t="s">
        <v>608</v>
      </c>
      <c r="O88" s="42" t="s">
        <v>609</v>
      </c>
      <c r="P88" s="42" t="s">
        <v>0</v>
      </c>
      <c r="Q88" s="50">
        <v>45566</v>
      </c>
      <c r="R88" s="50">
        <v>45641</v>
      </c>
      <c r="S88" s="50" t="s">
        <v>199</v>
      </c>
      <c r="T88" s="26"/>
      <c r="U88" s="42"/>
      <c r="V88" s="44">
        <v>5</v>
      </c>
      <c r="W88" s="42" t="s">
        <v>1584</v>
      </c>
      <c r="X88" s="42" t="s">
        <v>1590</v>
      </c>
      <c r="Y88" s="42" t="s">
        <v>199</v>
      </c>
      <c r="Z88" s="42" t="s">
        <v>199</v>
      </c>
      <c r="AA88" s="42" t="s">
        <v>199</v>
      </c>
      <c r="AB88" s="42" t="s">
        <v>1577</v>
      </c>
      <c r="AC88" s="42" t="s">
        <v>1602</v>
      </c>
      <c r="AD88" s="42" t="s">
        <v>199</v>
      </c>
      <c r="AE88" s="42" t="s">
        <v>199</v>
      </c>
      <c r="AF88" s="42" t="s">
        <v>199</v>
      </c>
      <c r="AG88" s="42" t="s">
        <v>199</v>
      </c>
      <c r="AH88" s="42" t="s">
        <v>199</v>
      </c>
      <c r="AI88" s="42" t="s">
        <v>199</v>
      </c>
      <c r="AJ88" s="42" t="s">
        <v>610</v>
      </c>
    </row>
    <row r="89" spans="2:36" ht="128.25" hidden="1" x14ac:dyDescent="0.2">
      <c r="B89" s="42" t="s">
        <v>453</v>
      </c>
      <c r="C89" s="43" t="s">
        <v>454</v>
      </c>
      <c r="D89" s="42" t="s">
        <v>604</v>
      </c>
      <c r="E89" s="42" t="s">
        <v>596</v>
      </c>
      <c r="F89" s="42" t="s">
        <v>552</v>
      </c>
      <c r="G89" s="42" t="s">
        <v>199</v>
      </c>
      <c r="H89" s="42" t="s">
        <v>199</v>
      </c>
      <c r="I89" s="42" t="s">
        <v>199</v>
      </c>
      <c r="J89" s="42" t="s">
        <v>199</v>
      </c>
      <c r="K89" s="42" t="s">
        <v>631</v>
      </c>
      <c r="L89" s="42" t="s">
        <v>632</v>
      </c>
      <c r="M89" s="44" t="s">
        <v>633</v>
      </c>
      <c r="N89" s="42" t="s">
        <v>608</v>
      </c>
      <c r="O89" s="42" t="s">
        <v>609</v>
      </c>
      <c r="P89" s="42" t="s">
        <v>0</v>
      </c>
      <c r="Q89" s="50">
        <v>45566</v>
      </c>
      <c r="R89" s="50">
        <v>45641</v>
      </c>
      <c r="S89" s="50" t="s">
        <v>199</v>
      </c>
      <c r="T89" s="26"/>
      <c r="U89" s="42"/>
      <c r="V89" s="44">
        <v>5</v>
      </c>
      <c r="W89" s="42" t="s">
        <v>1584</v>
      </c>
      <c r="X89" s="42" t="s">
        <v>1623</v>
      </c>
      <c r="Y89" s="42" t="s">
        <v>1590</v>
      </c>
      <c r="Z89" s="42" t="s">
        <v>199</v>
      </c>
      <c r="AA89" s="42" t="s">
        <v>199</v>
      </c>
      <c r="AB89" s="42" t="s">
        <v>1577</v>
      </c>
      <c r="AC89" s="42" t="s">
        <v>1602</v>
      </c>
      <c r="AD89" s="42" t="s">
        <v>199</v>
      </c>
      <c r="AE89" s="42" t="s">
        <v>199</v>
      </c>
      <c r="AF89" s="42" t="s">
        <v>199</v>
      </c>
      <c r="AG89" s="42" t="s">
        <v>199</v>
      </c>
      <c r="AH89" s="42" t="s">
        <v>199</v>
      </c>
      <c r="AI89" s="42" t="s">
        <v>199</v>
      </c>
      <c r="AJ89" s="42" t="s">
        <v>610</v>
      </c>
    </row>
    <row r="90" spans="2:36" ht="128.25" hidden="1" x14ac:dyDescent="0.2">
      <c r="B90" s="42" t="s">
        <v>453</v>
      </c>
      <c r="C90" s="43" t="s">
        <v>454</v>
      </c>
      <c r="D90" s="42" t="s">
        <v>604</v>
      </c>
      <c r="E90" s="42" t="s">
        <v>596</v>
      </c>
      <c r="F90" s="42" t="s">
        <v>552</v>
      </c>
      <c r="G90" s="42" t="s">
        <v>199</v>
      </c>
      <c r="H90" s="42" t="s">
        <v>199</v>
      </c>
      <c r="I90" s="42" t="s">
        <v>199</v>
      </c>
      <c r="J90" s="42" t="s">
        <v>199</v>
      </c>
      <c r="K90" s="42" t="s">
        <v>634</v>
      </c>
      <c r="L90" s="42" t="s">
        <v>635</v>
      </c>
      <c r="M90" s="44" t="s">
        <v>636</v>
      </c>
      <c r="N90" s="42" t="s">
        <v>608</v>
      </c>
      <c r="O90" s="42" t="s">
        <v>637</v>
      </c>
      <c r="P90" s="42" t="s">
        <v>0</v>
      </c>
      <c r="Q90" s="50">
        <v>45292</v>
      </c>
      <c r="R90" s="50">
        <v>45641</v>
      </c>
      <c r="S90" s="50" t="s">
        <v>1611</v>
      </c>
      <c r="T90" s="26"/>
      <c r="U90" s="42"/>
      <c r="V90" s="44">
        <v>10</v>
      </c>
      <c r="W90" s="42" t="s">
        <v>1590</v>
      </c>
      <c r="X90" s="42" t="s">
        <v>1596</v>
      </c>
      <c r="Y90" s="42" t="s">
        <v>199</v>
      </c>
      <c r="Z90" s="42" t="s">
        <v>199</v>
      </c>
      <c r="AA90" s="42" t="s">
        <v>199</v>
      </c>
      <c r="AB90" s="42" t="s">
        <v>364</v>
      </c>
      <c r="AC90" s="42" t="s">
        <v>199</v>
      </c>
      <c r="AD90" s="42" t="s">
        <v>199</v>
      </c>
      <c r="AE90" s="42" t="s">
        <v>199</v>
      </c>
      <c r="AF90" s="42" t="s">
        <v>199</v>
      </c>
      <c r="AG90" s="42" t="s">
        <v>199</v>
      </c>
      <c r="AH90" s="42" t="s">
        <v>402</v>
      </c>
      <c r="AI90" s="42" t="s">
        <v>638</v>
      </c>
      <c r="AJ90" s="42" t="s">
        <v>610</v>
      </c>
    </row>
    <row r="91" spans="2:36" ht="128.25" hidden="1" x14ac:dyDescent="0.2">
      <c r="B91" s="42" t="s">
        <v>453</v>
      </c>
      <c r="C91" s="43" t="s">
        <v>454</v>
      </c>
      <c r="D91" s="42" t="s">
        <v>604</v>
      </c>
      <c r="E91" s="42" t="s">
        <v>596</v>
      </c>
      <c r="F91" s="42" t="s">
        <v>552</v>
      </c>
      <c r="G91" s="42" t="s">
        <v>199</v>
      </c>
      <c r="H91" s="42" t="s">
        <v>199</v>
      </c>
      <c r="I91" s="42" t="s">
        <v>199</v>
      </c>
      <c r="J91" s="42" t="s">
        <v>199</v>
      </c>
      <c r="K91" s="42" t="s">
        <v>639</v>
      </c>
      <c r="L91" s="42" t="s">
        <v>640</v>
      </c>
      <c r="M91" s="44" t="s">
        <v>641</v>
      </c>
      <c r="N91" s="42" t="s">
        <v>608</v>
      </c>
      <c r="O91" s="42" t="s">
        <v>609</v>
      </c>
      <c r="P91" s="42" t="s">
        <v>0</v>
      </c>
      <c r="Q91" s="50">
        <v>45292</v>
      </c>
      <c r="R91" s="50">
        <v>45473</v>
      </c>
      <c r="S91" s="50" t="s">
        <v>1611</v>
      </c>
      <c r="T91" s="26"/>
      <c r="U91" s="42"/>
      <c r="V91" s="44">
        <v>5</v>
      </c>
      <c r="W91" s="42" t="s">
        <v>1590</v>
      </c>
      <c r="X91" s="42" t="s">
        <v>1596</v>
      </c>
      <c r="Y91" s="42" t="s">
        <v>199</v>
      </c>
      <c r="Z91" s="42" t="s">
        <v>199</v>
      </c>
      <c r="AA91" s="42" t="s">
        <v>199</v>
      </c>
      <c r="AB91" s="42" t="s">
        <v>364</v>
      </c>
      <c r="AC91" s="42" t="s">
        <v>199</v>
      </c>
      <c r="AD91" s="42" t="s">
        <v>199</v>
      </c>
      <c r="AE91" s="42" t="s">
        <v>199</v>
      </c>
      <c r="AF91" s="42" t="s">
        <v>199</v>
      </c>
      <c r="AG91" s="42" t="s">
        <v>199</v>
      </c>
      <c r="AH91" s="42" t="s">
        <v>402</v>
      </c>
      <c r="AI91" s="42" t="s">
        <v>638</v>
      </c>
      <c r="AJ91" s="42" t="s">
        <v>610</v>
      </c>
    </row>
    <row r="92" spans="2:36" ht="128.25" hidden="1" x14ac:dyDescent="0.2">
      <c r="B92" s="42" t="s">
        <v>453</v>
      </c>
      <c r="C92" s="43" t="s">
        <v>454</v>
      </c>
      <c r="D92" s="42" t="s">
        <v>604</v>
      </c>
      <c r="E92" s="42" t="s">
        <v>596</v>
      </c>
      <c r="F92" s="42" t="s">
        <v>552</v>
      </c>
      <c r="G92" s="42" t="s">
        <v>199</v>
      </c>
      <c r="H92" s="42" t="s">
        <v>199</v>
      </c>
      <c r="I92" s="42" t="s">
        <v>199</v>
      </c>
      <c r="J92" s="42" t="s">
        <v>199</v>
      </c>
      <c r="K92" s="42" t="s">
        <v>642</v>
      </c>
      <c r="L92" s="42" t="s">
        <v>643</v>
      </c>
      <c r="M92" s="44" t="s">
        <v>641</v>
      </c>
      <c r="N92" s="42" t="s">
        <v>608</v>
      </c>
      <c r="O92" s="42" t="s">
        <v>609</v>
      </c>
      <c r="P92" s="42" t="s">
        <v>0</v>
      </c>
      <c r="Q92" s="50">
        <v>45474</v>
      </c>
      <c r="R92" s="50">
        <v>45641</v>
      </c>
      <c r="S92" s="50" t="s">
        <v>1611</v>
      </c>
      <c r="T92" s="26"/>
      <c r="U92" s="42"/>
      <c r="V92" s="44">
        <v>5</v>
      </c>
      <c r="W92" s="42" t="s">
        <v>1590</v>
      </c>
      <c r="X92" s="42" t="s">
        <v>1596</v>
      </c>
      <c r="Y92" s="42" t="s">
        <v>199</v>
      </c>
      <c r="Z92" s="42" t="s">
        <v>199</v>
      </c>
      <c r="AA92" s="42" t="s">
        <v>199</v>
      </c>
      <c r="AB92" s="42" t="s">
        <v>364</v>
      </c>
      <c r="AC92" s="42" t="s">
        <v>199</v>
      </c>
      <c r="AD92" s="42" t="s">
        <v>199</v>
      </c>
      <c r="AE92" s="42" t="s">
        <v>199</v>
      </c>
      <c r="AF92" s="42" t="s">
        <v>199</v>
      </c>
      <c r="AG92" s="42" t="s">
        <v>199</v>
      </c>
      <c r="AH92" s="42" t="s">
        <v>402</v>
      </c>
      <c r="AI92" s="42" t="s">
        <v>638</v>
      </c>
      <c r="AJ92" s="42" t="s">
        <v>610</v>
      </c>
    </row>
    <row r="93" spans="2:36" ht="128.25" hidden="1" x14ac:dyDescent="0.2">
      <c r="B93" s="42" t="s">
        <v>453</v>
      </c>
      <c r="C93" s="43" t="s">
        <v>454</v>
      </c>
      <c r="D93" s="42" t="s">
        <v>594</v>
      </c>
      <c r="E93" s="42" t="s">
        <v>596</v>
      </c>
      <c r="F93" s="42" t="s">
        <v>552</v>
      </c>
      <c r="G93" s="42" t="s">
        <v>199</v>
      </c>
      <c r="H93" s="42" t="s">
        <v>199</v>
      </c>
      <c r="I93" s="42" t="s">
        <v>199</v>
      </c>
      <c r="J93" s="42" t="s">
        <v>199</v>
      </c>
      <c r="K93" s="59" t="s">
        <v>1692</v>
      </c>
      <c r="L93" s="60" t="s">
        <v>645</v>
      </c>
      <c r="M93" s="44" t="s">
        <v>646</v>
      </c>
      <c r="N93" s="42" t="s">
        <v>647</v>
      </c>
      <c r="O93" s="42" t="s">
        <v>648</v>
      </c>
      <c r="P93" s="42" t="s">
        <v>0</v>
      </c>
      <c r="Q93" s="45">
        <v>45292</v>
      </c>
      <c r="R93" s="45">
        <v>45657</v>
      </c>
      <c r="S93" s="45" t="s">
        <v>1611</v>
      </c>
      <c r="T93" s="26"/>
      <c r="U93" s="42"/>
      <c r="V93" s="42">
        <v>50</v>
      </c>
      <c r="W93" s="42" t="s">
        <v>245</v>
      </c>
      <c r="X93" s="42" t="s">
        <v>1584</v>
      </c>
      <c r="Y93" s="42" t="s">
        <v>199</v>
      </c>
      <c r="Z93" s="42" t="s">
        <v>199</v>
      </c>
      <c r="AA93" s="42" t="s">
        <v>199</v>
      </c>
      <c r="AB93" s="42" t="s">
        <v>1618</v>
      </c>
      <c r="AC93" s="42" t="s">
        <v>199</v>
      </c>
      <c r="AD93" s="42" t="s">
        <v>199</v>
      </c>
      <c r="AE93" s="42" t="s">
        <v>199</v>
      </c>
      <c r="AF93" s="42" t="s">
        <v>199</v>
      </c>
      <c r="AG93" s="42" t="s">
        <v>199</v>
      </c>
      <c r="AH93" s="42" t="s">
        <v>199</v>
      </c>
      <c r="AI93" s="42" t="s">
        <v>199</v>
      </c>
      <c r="AJ93" s="42" t="s">
        <v>649</v>
      </c>
    </row>
    <row r="94" spans="2:36" ht="128.25" hidden="1" x14ac:dyDescent="0.2">
      <c r="B94" s="42" t="s">
        <v>453</v>
      </c>
      <c r="C94" s="43" t="s">
        <v>454</v>
      </c>
      <c r="D94" s="42" t="s">
        <v>594</v>
      </c>
      <c r="E94" s="42" t="s">
        <v>596</v>
      </c>
      <c r="F94" s="42" t="s">
        <v>552</v>
      </c>
      <c r="G94" s="42" t="s">
        <v>199</v>
      </c>
      <c r="H94" s="42" t="s">
        <v>199</v>
      </c>
      <c r="I94" s="42" t="s">
        <v>199</v>
      </c>
      <c r="J94" s="42" t="s">
        <v>199</v>
      </c>
      <c r="K94" s="42" t="s">
        <v>650</v>
      </c>
      <c r="L94" s="42" t="s">
        <v>651</v>
      </c>
      <c r="M94" s="44" t="s">
        <v>652</v>
      </c>
      <c r="N94" s="42" t="s">
        <v>486</v>
      </c>
      <c r="O94" s="42" t="s">
        <v>653</v>
      </c>
      <c r="P94" s="42" t="s">
        <v>1600</v>
      </c>
      <c r="Q94" s="45">
        <v>45323</v>
      </c>
      <c r="R94" s="45">
        <v>45596</v>
      </c>
      <c r="S94" s="45" t="s">
        <v>1611</v>
      </c>
      <c r="T94" s="26"/>
      <c r="U94" s="42"/>
      <c r="V94" s="42"/>
      <c r="W94" s="42" t="s">
        <v>1584</v>
      </c>
      <c r="X94" s="42" t="s">
        <v>199</v>
      </c>
      <c r="Y94" s="42" t="s">
        <v>199</v>
      </c>
      <c r="Z94" s="42" t="s">
        <v>199</v>
      </c>
      <c r="AA94" s="42" t="s">
        <v>199</v>
      </c>
      <c r="AB94" s="42" t="s">
        <v>1621</v>
      </c>
      <c r="AC94" s="42" t="s">
        <v>199</v>
      </c>
      <c r="AD94" s="42" t="s">
        <v>199</v>
      </c>
      <c r="AE94" s="42" t="s">
        <v>199</v>
      </c>
      <c r="AF94" s="42" t="s">
        <v>199</v>
      </c>
      <c r="AG94" s="42" t="s">
        <v>199</v>
      </c>
      <c r="AH94" s="42" t="s">
        <v>199</v>
      </c>
      <c r="AI94" s="42" t="s">
        <v>199</v>
      </c>
      <c r="AJ94" s="42" t="s">
        <v>654</v>
      </c>
    </row>
    <row r="95" spans="2:36" ht="128.25" hidden="1" x14ac:dyDescent="0.2">
      <c r="B95" s="42" t="s">
        <v>453</v>
      </c>
      <c r="C95" s="43" t="s">
        <v>454</v>
      </c>
      <c r="D95" s="42" t="s">
        <v>594</v>
      </c>
      <c r="E95" s="42" t="s">
        <v>596</v>
      </c>
      <c r="F95" s="42" t="s">
        <v>552</v>
      </c>
      <c r="G95" s="42" t="s">
        <v>199</v>
      </c>
      <c r="H95" s="42" t="s">
        <v>199</v>
      </c>
      <c r="I95" s="42" t="s">
        <v>199</v>
      </c>
      <c r="J95" s="42" t="s">
        <v>199</v>
      </c>
      <c r="K95" s="42" t="s">
        <v>655</v>
      </c>
      <c r="L95" s="42" t="s">
        <v>656</v>
      </c>
      <c r="M95" s="44" t="s">
        <v>652</v>
      </c>
      <c r="N95" s="42" t="s">
        <v>486</v>
      </c>
      <c r="O95" s="42" t="s">
        <v>653</v>
      </c>
      <c r="P95" s="42" t="s">
        <v>1600</v>
      </c>
      <c r="Q95" s="45">
        <v>45352</v>
      </c>
      <c r="R95" s="45">
        <v>45657</v>
      </c>
      <c r="S95" s="45" t="s">
        <v>1611</v>
      </c>
      <c r="T95" s="26"/>
      <c r="U95" s="42"/>
      <c r="V95" s="42"/>
      <c r="W95" s="42" t="s">
        <v>1584</v>
      </c>
      <c r="X95" s="42" t="s">
        <v>199</v>
      </c>
      <c r="Y95" s="42" t="s">
        <v>199</v>
      </c>
      <c r="Z95" s="42" t="s">
        <v>199</v>
      </c>
      <c r="AA95" s="42" t="s">
        <v>199</v>
      </c>
      <c r="AB95" s="42" t="s">
        <v>1621</v>
      </c>
      <c r="AC95" s="42" t="s">
        <v>199</v>
      </c>
      <c r="AD95" s="42" t="s">
        <v>199</v>
      </c>
      <c r="AE95" s="42" t="s">
        <v>199</v>
      </c>
      <c r="AF95" s="42" t="s">
        <v>199</v>
      </c>
      <c r="AG95" s="42" t="s">
        <v>199</v>
      </c>
      <c r="AH95" s="42" t="s">
        <v>199</v>
      </c>
      <c r="AI95" s="42" t="s">
        <v>199</v>
      </c>
      <c r="AJ95" s="42" t="s">
        <v>654</v>
      </c>
    </row>
    <row r="96" spans="2:36" ht="128.25" hidden="1" x14ac:dyDescent="0.2">
      <c r="B96" s="42" t="s">
        <v>453</v>
      </c>
      <c r="C96" s="43" t="s">
        <v>454</v>
      </c>
      <c r="D96" s="42" t="s">
        <v>594</v>
      </c>
      <c r="E96" s="42" t="s">
        <v>596</v>
      </c>
      <c r="F96" s="42" t="s">
        <v>552</v>
      </c>
      <c r="G96" s="42" t="s">
        <v>199</v>
      </c>
      <c r="H96" s="42" t="s">
        <v>199</v>
      </c>
      <c r="I96" s="42" t="s">
        <v>199</v>
      </c>
      <c r="J96" s="42" t="s">
        <v>199</v>
      </c>
      <c r="K96" s="42" t="s">
        <v>657</v>
      </c>
      <c r="L96" s="42" t="s">
        <v>658</v>
      </c>
      <c r="M96" s="44" t="s">
        <v>652</v>
      </c>
      <c r="N96" s="42" t="s">
        <v>486</v>
      </c>
      <c r="O96" s="42" t="s">
        <v>653</v>
      </c>
      <c r="P96" s="42" t="s">
        <v>1600</v>
      </c>
      <c r="Q96" s="45">
        <v>45323</v>
      </c>
      <c r="R96" s="45">
        <v>45626</v>
      </c>
      <c r="S96" s="45" t="s">
        <v>1611</v>
      </c>
      <c r="T96" s="26"/>
      <c r="U96" s="42"/>
      <c r="V96" s="42"/>
      <c r="W96" s="42" t="s">
        <v>1584</v>
      </c>
      <c r="X96" s="42" t="s">
        <v>199</v>
      </c>
      <c r="Y96" s="42" t="s">
        <v>199</v>
      </c>
      <c r="Z96" s="42" t="s">
        <v>199</v>
      </c>
      <c r="AA96" s="42" t="s">
        <v>199</v>
      </c>
      <c r="AB96" s="42" t="s">
        <v>1621</v>
      </c>
      <c r="AC96" s="42" t="s">
        <v>199</v>
      </c>
      <c r="AD96" s="42" t="s">
        <v>199</v>
      </c>
      <c r="AE96" s="42" t="s">
        <v>199</v>
      </c>
      <c r="AF96" s="42" t="s">
        <v>199</v>
      </c>
      <c r="AG96" s="42" t="s">
        <v>199</v>
      </c>
      <c r="AH96" s="42" t="s">
        <v>199</v>
      </c>
      <c r="AI96" s="42" t="s">
        <v>199</v>
      </c>
      <c r="AJ96" s="42" t="s">
        <v>654</v>
      </c>
    </row>
    <row r="97" spans="2:36" ht="128.25" hidden="1" x14ac:dyDescent="0.2">
      <c r="B97" s="42" t="s">
        <v>453</v>
      </c>
      <c r="C97" s="43" t="s">
        <v>454</v>
      </c>
      <c r="D97" s="42" t="s">
        <v>594</v>
      </c>
      <c r="E97" s="42" t="s">
        <v>596</v>
      </c>
      <c r="F97" s="42" t="s">
        <v>552</v>
      </c>
      <c r="G97" s="42" t="s">
        <v>199</v>
      </c>
      <c r="H97" s="42" t="s">
        <v>199</v>
      </c>
      <c r="I97" s="42" t="s">
        <v>199</v>
      </c>
      <c r="J97" s="42" t="s">
        <v>199</v>
      </c>
      <c r="K97" s="42" t="s">
        <v>659</v>
      </c>
      <c r="L97" s="42" t="s">
        <v>659</v>
      </c>
      <c r="M97" s="44" t="s">
        <v>660</v>
      </c>
      <c r="N97" s="42" t="s">
        <v>661</v>
      </c>
      <c r="O97" s="53" t="s">
        <v>662</v>
      </c>
      <c r="P97" s="42" t="s">
        <v>0</v>
      </c>
      <c r="Q97" s="45">
        <v>45413</v>
      </c>
      <c r="R97" s="45">
        <v>45534</v>
      </c>
      <c r="S97" s="45" t="s">
        <v>1611</v>
      </c>
      <c r="T97" s="52"/>
      <c r="U97" s="52"/>
      <c r="V97" s="52"/>
      <c r="W97" s="42" t="s">
        <v>1584</v>
      </c>
      <c r="X97" s="42" t="s">
        <v>199</v>
      </c>
      <c r="Y97" s="42" t="s">
        <v>199</v>
      </c>
      <c r="Z97" s="42" t="s">
        <v>199</v>
      </c>
      <c r="AA97" s="42" t="s">
        <v>199</v>
      </c>
      <c r="AB97" s="42" t="s">
        <v>1621</v>
      </c>
      <c r="AC97" s="42" t="s">
        <v>199</v>
      </c>
      <c r="AD97" s="42" t="s">
        <v>199</v>
      </c>
      <c r="AE97" s="42" t="s">
        <v>199</v>
      </c>
      <c r="AF97" s="42" t="s">
        <v>199</v>
      </c>
      <c r="AG97" s="42" t="s">
        <v>199</v>
      </c>
      <c r="AH97" s="42" t="s">
        <v>199</v>
      </c>
      <c r="AI97" s="42" t="s">
        <v>199</v>
      </c>
      <c r="AJ97" s="42" t="s">
        <v>663</v>
      </c>
    </row>
    <row r="98" spans="2:36" ht="128.25" hidden="1" x14ac:dyDescent="0.2">
      <c r="B98" s="42" t="s">
        <v>453</v>
      </c>
      <c r="C98" s="43" t="s">
        <v>454</v>
      </c>
      <c r="D98" s="42" t="s">
        <v>594</v>
      </c>
      <c r="E98" s="42" t="s">
        <v>596</v>
      </c>
      <c r="F98" s="42" t="s">
        <v>552</v>
      </c>
      <c r="G98" s="42" t="s">
        <v>199</v>
      </c>
      <c r="H98" s="42" t="s">
        <v>199</v>
      </c>
      <c r="I98" s="42" t="s">
        <v>199</v>
      </c>
      <c r="J98" s="42" t="s">
        <v>199</v>
      </c>
      <c r="K98" s="42" t="s">
        <v>664</v>
      </c>
      <c r="L98" s="42" t="s">
        <v>1693</v>
      </c>
      <c r="M98" s="44" t="s">
        <v>666</v>
      </c>
      <c r="N98" s="42" t="s">
        <v>667</v>
      </c>
      <c r="O98" s="42" t="s">
        <v>668</v>
      </c>
      <c r="P98" s="42" t="s">
        <v>1600</v>
      </c>
      <c r="Q98" s="45">
        <v>45292</v>
      </c>
      <c r="R98" s="45">
        <v>45503</v>
      </c>
      <c r="S98" s="45" t="s">
        <v>1611</v>
      </c>
      <c r="T98" s="26"/>
      <c r="U98" s="42"/>
      <c r="V98" s="42">
        <v>50</v>
      </c>
      <c r="W98" s="42" t="s">
        <v>1623</v>
      </c>
      <c r="X98" s="42" t="s">
        <v>199</v>
      </c>
      <c r="Y98" s="42" t="s">
        <v>199</v>
      </c>
      <c r="Z98" s="42" t="s">
        <v>199</v>
      </c>
      <c r="AA98" s="42" t="s">
        <v>199</v>
      </c>
      <c r="AB98" s="42" t="s">
        <v>1621</v>
      </c>
      <c r="AC98" s="42" t="s">
        <v>199</v>
      </c>
      <c r="AD98" s="42" t="s">
        <v>199</v>
      </c>
      <c r="AE98" s="42" t="s">
        <v>199</v>
      </c>
      <c r="AF98" s="42" t="s">
        <v>199</v>
      </c>
      <c r="AG98" s="42" t="s">
        <v>199</v>
      </c>
      <c r="AH98" s="42" t="s">
        <v>199</v>
      </c>
      <c r="AI98" s="42" t="s">
        <v>199</v>
      </c>
      <c r="AJ98" s="42" t="s">
        <v>654</v>
      </c>
    </row>
    <row r="99" spans="2:36" ht="128.25" hidden="1" x14ac:dyDescent="0.2">
      <c r="B99" s="42" t="s">
        <v>453</v>
      </c>
      <c r="C99" s="43" t="s">
        <v>454</v>
      </c>
      <c r="D99" s="42" t="s">
        <v>594</v>
      </c>
      <c r="E99" s="42" t="s">
        <v>596</v>
      </c>
      <c r="F99" s="42" t="s">
        <v>552</v>
      </c>
      <c r="G99" s="42" t="s">
        <v>199</v>
      </c>
      <c r="H99" s="42" t="s">
        <v>199</v>
      </c>
      <c r="I99" s="42" t="s">
        <v>199</v>
      </c>
      <c r="J99" s="42" t="s">
        <v>199</v>
      </c>
      <c r="K99" s="42" t="s">
        <v>1694</v>
      </c>
      <c r="L99" s="42" t="s">
        <v>1695</v>
      </c>
      <c r="M99" s="44" t="s">
        <v>1696</v>
      </c>
      <c r="N99" s="42" t="s">
        <v>667</v>
      </c>
      <c r="O99" s="42" t="s">
        <v>672</v>
      </c>
      <c r="P99" s="42" t="s">
        <v>1600</v>
      </c>
      <c r="Q99" s="45">
        <v>45292</v>
      </c>
      <c r="R99" s="45">
        <v>45641</v>
      </c>
      <c r="S99" s="45" t="s">
        <v>1611</v>
      </c>
      <c r="T99" s="26"/>
      <c r="U99" s="42"/>
      <c r="V99" s="42">
        <v>50</v>
      </c>
      <c r="W99" s="42" t="s">
        <v>1623</v>
      </c>
      <c r="X99" s="42" t="s">
        <v>199</v>
      </c>
      <c r="Y99" s="42" t="s">
        <v>199</v>
      </c>
      <c r="Z99" s="42" t="s">
        <v>199</v>
      </c>
      <c r="AA99" s="42" t="s">
        <v>199</v>
      </c>
      <c r="AB99" s="42" t="s">
        <v>1621</v>
      </c>
      <c r="AC99" s="42" t="s">
        <v>199</v>
      </c>
      <c r="AD99" s="42" t="s">
        <v>199</v>
      </c>
      <c r="AE99" s="42" t="s">
        <v>199</v>
      </c>
      <c r="AF99" s="42" t="s">
        <v>199</v>
      </c>
      <c r="AG99" s="42" t="s">
        <v>199</v>
      </c>
      <c r="AH99" s="42" t="s">
        <v>199</v>
      </c>
      <c r="AI99" s="42" t="s">
        <v>199</v>
      </c>
      <c r="AJ99" s="42" t="s">
        <v>654</v>
      </c>
    </row>
    <row r="100" spans="2:36" ht="199.5" hidden="1" x14ac:dyDescent="0.2">
      <c r="B100" s="42" t="s">
        <v>516</v>
      </c>
      <c r="C100" s="43" t="s">
        <v>517</v>
      </c>
      <c r="D100" s="42" t="s">
        <v>673</v>
      </c>
      <c r="E100" s="42" t="s">
        <v>675</v>
      </c>
      <c r="F100" s="42" t="s">
        <v>1556</v>
      </c>
      <c r="G100" s="42" t="s">
        <v>199</v>
      </c>
      <c r="H100" s="42" t="s">
        <v>199</v>
      </c>
      <c r="I100" s="42" t="s">
        <v>199</v>
      </c>
      <c r="J100" s="42" t="s">
        <v>199</v>
      </c>
      <c r="K100" s="42" t="s">
        <v>676</v>
      </c>
      <c r="L100" s="42" t="s">
        <v>1697</v>
      </c>
      <c r="M100" s="44" t="s">
        <v>678</v>
      </c>
      <c r="N100" s="42" t="s">
        <v>524</v>
      </c>
      <c r="O100" s="42" t="s">
        <v>525</v>
      </c>
      <c r="P100" s="42" t="s">
        <v>0</v>
      </c>
      <c r="Q100" s="45">
        <v>45292</v>
      </c>
      <c r="R100" s="45">
        <v>45473</v>
      </c>
      <c r="S100" s="45" t="s">
        <v>199</v>
      </c>
      <c r="T100" s="26"/>
      <c r="U100" s="42"/>
      <c r="V100" s="46">
        <v>0.5</v>
      </c>
      <c r="W100" s="42" t="s">
        <v>1605</v>
      </c>
      <c r="X100" s="42" t="s">
        <v>1609</v>
      </c>
      <c r="Y100" s="42" t="s">
        <v>199</v>
      </c>
      <c r="Z100" s="42" t="s">
        <v>199</v>
      </c>
      <c r="AA100" s="42" t="s">
        <v>199</v>
      </c>
      <c r="AB100" s="42" t="s">
        <v>364</v>
      </c>
      <c r="AC100" s="42" t="s">
        <v>199</v>
      </c>
      <c r="AD100" s="42" t="s">
        <v>199</v>
      </c>
      <c r="AE100" s="42" t="s">
        <v>199</v>
      </c>
      <c r="AF100" s="42" t="s">
        <v>199</v>
      </c>
      <c r="AG100" s="42" t="s">
        <v>199</v>
      </c>
      <c r="AH100" s="42" t="s">
        <v>365</v>
      </c>
      <c r="AI100" s="42" t="s">
        <v>366</v>
      </c>
      <c r="AJ100" s="42" t="s">
        <v>528</v>
      </c>
    </row>
    <row r="101" spans="2:36" ht="199.5" hidden="1" x14ac:dyDescent="0.2">
      <c r="B101" s="42" t="s">
        <v>516</v>
      </c>
      <c r="C101" s="43" t="s">
        <v>517</v>
      </c>
      <c r="D101" s="42" t="s">
        <v>673</v>
      </c>
      <c r="E101" s="42" t="s">
        <v>675</v>
      </c>
      <c r="F101" s="42" t="s">
        <v>1556</v>
      </c>
      <c r="G101" s="42" t="s">
        <v>199</v>
      </c>
      <c r="H101" s="42" t="s">
        <v>199</v>
      </c>
      <c r="I101" s="42" t="s">
        <v>199</v>
      </c>
      <c r="J101" s="42" t="s">
        <v>199</v>
      </c>
      <c r="K101" s="42" t="s">
        <v>679</v>
      </c>
      <c r="L101" s="42" t="s">
        <v>1698</v>
      </c>
      <c r="M101" s="44" t="s">
        <v>678</v>
      </c>
      <c r="N101" s="42" t="s">
        <v>524</v>
      </c>
      <c r="O101" s="42" t="s">
        <v>525</v>
      </c>
      <c r="P101" s="42" t="s">
        <v>0</v>
      </c>
      <c r="Q101" s="45">
        <v>45474</v>
      </c>
      <c r="R101" s="45">
        <v>45641</v>
      </c>
      <c r="S101" s="45" t="s">
        <v>199</v>
      </c>
      <c r="T101" s="26"/>
      <c r="U101" s="42"/>
      <c r="V101" s="46">
        <v>0.5</v>
      </c>
      <c r="W101" s="42" t="s">
        <v>1605</v>
      </c>
      <c r="X101" s="42" t="s">
        <v>1609</v>
      </c>
      <c r="Y101" s="42" t="s">
        <v>199</v>
      </c>
      <c r="Z101" s="42" t="s">
        <v>199</v>
      </c>
      <c r="AA101" s="42" t="s">
        <v>199</v>
      </c>
      <c r="AB101" s="42" t="s">
        <v>364</v>
      </c>
      <c r="AC101" s="42" t="s">
        <v>199</v>
      </c>
      <c r="AD101" s="42" t="s">
        <v>199</v>
      </c>
      <c r="AE101" s="42" t="s">
        <v>199</v>
      </c>
      <c r="AF101" s="42" t="s">
        <v>199</v>
      </c>
      <c r="AG101" s="42" t="s">
        <v>199</v>
      </c>
      <c r="AH101" s="42" t="s">
        <v>365</v>
      </c>
      <c r="AI101" s="42" t="s">
        <v>366</v>
      </c>
      <c r="AJ101" s="42" t="s">
        <v>528</v>
      </c>
    </row>
    <row r="102" spans="2:36" ht="199.5" hidden="1" x14ac:dyDescent="0.2">
      <c r="B102" s="42" t="s">
        <v>516</v>
      </c>
      <c r="C102" s="43" t="s">
        <v>517</v>
      </c>
      <c r="D102" s="42" t="s">
        <v>673</v>
      </c>
      <c r="E102" s="42" t="s">
        <v>675</v>
      </c>
      <c r="F102" s="42" t="s">
        <v>1556</v>
      </c>
      <c r="G102" s="42" t="s">
        <v>199</v>
      </c>
      <c r="H102" s="42" t="s">
        <v>199</v>
      </c>
      <c r="I102" s="42" t="s">
        <v>199</v>
      </c>
      <c r="J102" s="42" t="s">
        <v>199</v>
      </c>
      <c r="K102" s="42" t="s">
        <v>681</v>
      </c>
      <c r="L102" s="42" t="s">
        <v>1699</v>
      </c>
      <c r="M102" s="44" t="s">
        <v>683</v>
      </c>
      <c r="N102" s="42" t="s">
        <v>535</v>
      </c>
      <c r="O102" s="42" t="s">
        <v>536</v>
      </c>
      <c r="P102" s="42" t="s">
        <v>537</v>
      </c>
      <c r="Q102" s="45">
        <v>45352</v>
      </c>
      <c r="R102" s="45">
        <v>45641</v>
      </c>
      <c r="S102" s="45" t="s">
        <v>1611</v>
      </c>
      <c r="T102" s="26"/>
      <c r="U102" s="42"/>
      <c r="V102" s="46">
        <v>1</v>
      </c>
      <c r="W102" s="42" t="s">
        <v>1596</v>
      </c>
      <c r="X102" s="42" t="s">
        <v>207</v>
      </c>
      <c r="Y102" s="42" t="s">
        <v>199</v>
      </c>
      <c r="Z102" s="42" t="s">
        <v>199</v>
      </c>
      <c r="AA102" s="42" t="s">
        <v>199</v>
      </c>
      <c r="AB102" s="42" t="s">
        <v>364</v>
      </c>
      <c r="AC102" s="42" t="s">
        <v>199</v>
      </c>
      <c r="AD102" s="42" t="s">
        <v>199</v>
      </c>
      <c r="AE102" s="42" t="s">
        <v>199</v>
      </c>
      <c r="AF102" s="42" t="s">
        <v>199</v>
      </c>
      <c r="AG102" s="42" t="s">
        <v>199</v>
      </c>
      <c r="AH102" s="42" t="s">
        <v>402</v>
      </c>
      <c r="AI102" s="42" t="s">
        <v>403</v>
      </c>
      <c r="AJ102" s="42" t="s">
        <v>684</v>
      </c>
    </row>
    <row r="103" spans="2:36" ht="199.5" hidden="1" x14ac:dyDescent="0.2">
      <c r="B103" s="42" t="s">
        <v>516</v>
      </c>
      <c r="C103" s="43" t="s">
        <v>517</v>
      </c>
      <c r="D103" s="42" t="s">
        <v>673</v>
      </c>
      <c r="E103" s="42" t="s">
        <v>675</v>
      </c>
      <c r="F103" s="42" t="s">
        <v>1556</v>
      </c>
      <c r="G103" s="42" t="s">
        <v>199</v>
      </c>
      <c r="H103" s="42" t="s">
        <v>199</v>
      </c>
      <c r="I103" s="42" t="s">
        <v>199</v>
      </c>
      <c r="J103" s="42" t="s">
        <v>199</v>
      </c>
      <c r="K103" s="42" t="s">
        <v>685</v>
      </c>
      <c r="L103" s="42" t="s">
        <v>1700</v>
      </c>
      <c r="M103" s="44" t="s">
        <v>1701</v>
      </c>
      <c r="N103" s="42" t="s">
        <v>535</v>
      </c>
      <c r="O103" s="42" t="s">
        <v>536</v>
      </c>
      <c r="P103" s="42" t="s">
        <v>1611</v>
      </c>
      <c r="Q103" s="45">
        <v>45473</v>
      </c>
      <c r="R103" s="45">
        <v>45641</v>
      </c>
      <c r="S103" s="45" t="s">
        <v>1611</v>
      </c>
      <c r="T103" s="26"/>
      <c r="U103" s="42"/>
      <c r="V103" s="46">
        <v>1</v>
      </c>
      <c r="W103" s="42" t="s">
        <v>1609</v>
      </c>
      <c r="X103" s="42" t="s">
        <v>1596</v>
      </c>
      <c r="Y103" s="42" t="s">
        <v>199</v>
      </c>
      <c r="Z103" s="42" t="s">
        <v>199</v>
      </c>
      <c r="AA103" s="42" t="s">
        <v>199</v>
      </c>
      <c r="AB103" s="42" t="s">
        <v>364</v>
      </c>
      <c r="AC103" s="42" t="s">
        <v>199</v>
      </c>
      <c r="AD103" s="42" t="s">
        <v>199</v>
      </c>
      <c r="AE103" s="42" t="s">
        <v>199</v>
      </c>
      <c r="AF103" s="42" t="s">
        <v>199</v>
      </c>
      <c r="AG103" s="42" t="s">
        <v>199</v>
      </c>
      <c r="AH103" s="42" t="s">
        <v>577</v>
      </c>
      <c r="AI103" s="42" t="s">
        <v>688</v>
      </c>
      <c r="AJ103" s="42" t="s">
        <v>684</v>
      </c>
    </row>
    <row r="104" spans="2:36" ht="199.5" hidden="1" x14ac:dyDescent="0.2">
      <c r="B104" s="42" t="s">
        <v>516</v>
      </c>
      <c r="C104" s="43" t="s">
        <v>517</v>
      </c>
      <c r="D104" s="42" t="s">
        <v>673</v>
      </c>
      <c r="E104" s="42" t="s">
        <v>675</v>
      </c>
      <c r="F104" s="42" t="s">
        <v>281</v>
      </c>
      <c r="G104" s="42" t="s">
        <v>199</v>
      </c>
      <c r="H104" s="42" t="s">
        <v>199</v>
      </c>
      <c r="I104" s="42" t="s">
        <v>199</v>
      </c>
      <c r="J104" s="42" t="s">
        <v>199</v>
      </c>
      <c r="K104" s="42" t="s">
        <v>689</v>
      </c>
      <c r="L104" s="42" t="s">
        <v>690</v>
      </c>
      <c r="M104" s="44" t="s">
        <v>691</v>
      </c>
      <c r="N104" s="44" t="s">
        <v>692</v>
      </c>
      <c r="O104" s="42" t="s">
        <v>693</v>
      </c>
      <c r="P104" s="42" t="s">
        <v>119</v>
      </c>
      <c r="Q104" s="45">
        <v>45323</v>
      </c>
      <c r="R104" s="45">
        <v>45412</v>
      </c>
      <c r="S104" s="45" t="s">
        <v>1611</v>
      </c>
      <c r="T104" s="26"/>
      <c r="U104" s="42"/>
      <c r="V104" s="57"/>
      <c r="W104" s="42" t="s">
        <v>1596</v>
      </c>
      <c r="X104" s="42" t="s">
        <v>1623</v>
      </c>
      <c r="Y104" s="42" t="s">
        <v>199</v>
      </c>
      <c r="Z104" s="42" t="s">
        <v>199</v>
      </c>
      <c r="AA104" s="42" t="s">
        <v>199</v>
      </c>
      <c r="AB104" s="42" t="s">
        <v>1621</v>
      </c>
      <c r="AC104" s="42" t="s">
        <v>364</v>
      </c>
      <c r="AD104" s="42" t="s">
        <v>199</v>
      </c>
      <c r="AE104" s="42" t="s">
        <v>199</v>
      </c>
      <c r="AF104" s="42" t="s">
        <v>199</v>
      </c>
      <c r="AG104" s="42" t="s">
        <v>199</v>
      </c>
      <c r="AH104" s="42" t="s">
        <v>402</v>
      </c>
      <c r="AI104" s="42" t="s">
        <v>694</v>
      </c>
      <c r="AJ104" s="42" t="s">
        <v>654</v>
      </c>
    </row>
    <row r="105" spans="2:36" ht="199.5" hidden="1" x14ac:dyDescent="0.2">
      <c r="B105" s="42" t="s">
        <v>516</v>
      </c>
      <c r="C105" s="43" t="s">
        <v>517</v>
      </c>
      <c r="D105" s="42" t="s">
        <v>673</v>
      </c>
      <c r="E105" s="42" t="s">
        <v>675</v>
      </c>
      <c r="F105" s="42" t="s">
        <v>281</v>
      </c>
      <c r="G105" s="42" t="s">
        <v>199</v>
      </c>
      <c r="H105" s="42" t="s">
        <v>199</v>
      </c>
      <c r="I105" s="42" t="s">
        <v>199</v>
      </c>
      <c r="J105" s="42" t="s">
        <v>199</v>
      </c>
      <c r="K105" s="42" t="s">
        <v>695</v>
      </c>
      <c r="L105" s="42" t="s">
        <v>695</v>
      </c>
      <c r="M105" s="44" t="s">
        <v>696</v>
      </c>
      <c r="N105" s="42" t="s">
        <v>697</v>
      </c>
      <c r="O105" s="44" t="s">
        <v>692</v>
      </c>
      <c r="P105" s="42" t="s">
        <v>119</v>
      </c>
      <c r="Q105" s="45">
        <v>45413</v>
      </c>
      <c r="R105" s="45">
        <v>45443</v>
      </c>
      <c r="S105" s="45" t="s">
        <v>1611</v>
      </c>
      <c r="T105" s="26"/>
      <c r="U105" s="42"/>
      <c r="V105" s="57"/>
      <c r="W105" s="42" t="s">
        <v>1596</v>
      </c>
      <c r="X105" s="42" t="s">
        <v>1623</v>
      </c>
      <c r="Y105" s="42" t="s">
        <v>199</v>
      </c>
      <c r="Z105" s="42" t="s">
        <v>199</v>
      </c>
      <c r="AA105" s="42" t="s">
        <v>199</v>
      </c>
      <c r="AB105" s="42" t="s">
        <v>1621</v>
      </c>
      <c r="AC105" s="42" t="s">
        <v>364</v>
      </c>
      <c r="AD105" s="42" t="s">
        <v>199</v>
      </c>
      <c r="AE105" s="42" t="s">
        <v>199</v>
      </c>
      <c r="AF105" s="42" t="s">
        <v>199</v>
      </c>
      <c r="AG105" s="42" t="s">
        <v>199</v>
      </c>
      <c r="AH105" s="42" t="s">
        <v>402</v>
      </c>
      <c r="AI105" s="42" t="s">
        <v>694</v>
      </c>
      <c r="AJ105" s="42" t="s">
        <v>654</v>
      </c>
    </row>
    <row r="106" spans="2:36" ht="199.5" hidden="1" x14ac:dyDescent="0.2">
      <c r="B106" s="42" t="s">
        <v>516</v>
      </c>
      <c r="C106" s="43" t="s">
        <v>517</v>
      </c>
      <c r="D106" s="42" t="s">
        <v>673</v>
      </c>
      <c r="E106" s="42" t="s">
        <v>675</v>
      </c>
      <c r="F106" s="42" t="s">
        <v>281</v>
      </c>
      <c r="G106" s="42" t="s">
        <v>199</v>
      </c>
      <c r="H106" s="42" t="s">
        <v>199</v>
      </c>
      <c r="I106" s="42" t="s">
        <v>199</v>
      </c>
      <c r="J106" s="42" t="s">
        <v>199</v>
      </c>
      <c r="K106" s="42" t="s">
        <v>698</v>
      </c>
      <c r="L106" s="42" t="s">
        <v>698</v>
      </c>
      <c r="M106" s="44" t="s">
        <v>699</v>
      </c>
      <c r="N106" s="44" t="s">
        <v>692</v>
      </c>
      <c r="O106" s="42" t="s">
        <v>700</v>
      </c>
      <c r="P106" s="42" t="s">
        <v>119</v>
      </c>
      <c r="Q106" s="45">
        <v>45413</v>
      </c>
      <c r="R106" s="45">
        <v>45443</v>
      </c>
      <c r="S106" s="45" t="s">
        <v>1611</v>
      </c>
      <c r="T106" s="26"/>
      <c r="U106" s="42"/>
      <c r="V106" s="57"/>
      <c r="W106" s="42" t="s">
        <v>1596</v>
      </c>
      <c r="X106" s="42" t="s">
        <v>1623</v>
      </c>
      <c r="Y106" s="42" t="s">
        <v>199</v>
      </c>
      <c r="Z106" s="42" t="s">
        <v>199</v>
      </c>
      <c r="AA106" s="42" t="s">
        <v>199</v>
      </c>
      <c r="AB106" s="42" t="s">
        <v>1621</v>
      </c>
      <c r="AC106" s="42" t="s">
        <v>364</v>
      </c>
      <c r="AD106" s="42" t="s">
        <v>199</v>
      </c>
      <c r="AE106" s="42" t="s">
        <v>199</v>
      </c>
      <c r="AF106" s="42" t="s">
        <v>199</v>
      </c>
      <c r="AG106" s="42" t="s">
        <v>199</v>
      </c>
      <c r="AH106" s="42" t="s">
        <v>402</v>
      </c>
      <c r="AI106" s="42" t="s">
        <v>694</v>
      </c>
      <c r="AJ106" s="42" t="s">
        <v>654</v>
      </c>
    </row>
    <row r="107" spans="2:36" ht="199.5" hidden="1" x14ac:dyDescent="0.2">
      <c r="B107" s="42" t="s">
        <v>516</v>
      </c>
      <c r="C107" s="43" t="s">
        <v>517</v>
      </c>
      <c r="D107" s="42" t="s">
        <v>673</v>
      </c>
      <c r="E107" s="42" t="s">
        <v>675</v>
      </c>
      <c r="F107" s="42" t="s">
        <v>281</v>
      </c>
      <c r="G107" s="42" t="s">
        <v>199</v>
      </c>
      <c r="H107" s="42" t="s">
        <v>199</v>
      </c>
      <c r="I107" s="42" t="s">
        <v>199</v>
      </c>
      <c r="J107" s="42" t="s">
        <v>199</v>
      </c>
      <c r="K107" s="42" t="s">
        <v>701</v>
      </c>
      <c r="L107" s="42" t="s">
        <v>701</v>
      </c>
      <c r="M107" s="44" t="s">
        <v>702</v>
      </c>
      <c r="N107" s="42" t="s">
        <v>703</v>
      </c>
      <c r="O107" s="42"/>
      <c r="P107" s="42" t="s">
        <v>1600</v>
      </c>
      <c r="Q107" s="45">
        <v>45444</v>
      </c>
      <c r="R107" s="45">
        <v>45504</v>
      </c>
      <c r="S107" s="45" t="s">
        <v>1611</v>
      </c>
      <c r="T107" s="61">
        <f>(1*20*2)*(4687696/30/8)</f>
        <v>781282.66666666663</v>
      </c>
      <c r="U107" s="62">
        <v>186</v>
      </c>
      <c r="V107" s="45"/>
      <c r="W107" s="42" t="s">
        <v>1596</v>
      </c>
      <c r="X107" s="42" t="s">
        <v>1623</v>
      </c>
      <c r="Y107" s="42" t="s">
        <v>199</v>
      </c>
      <c r="Z107" s="42" t="s">
        <v>199</v>
      </c>
      <c r="AA107" s="42" t="s">
        <v>199</v>
      </c>
      <c r="AB107" s="42" t="s">
        <v>1621</v>
      </c>
      <c r="AC107" s="42" t="s">
        <v>364</v>
      </c>
      <c r="AD107" s="42" t="s">
        <v>199</v>
      </c>
      <c r="AE107" s="42" t="s">
        <v>199</v>
      </c>
      <c r="AF107" s="42" t="s">
        <v>199</v>
      </c>
      <c r="AG107" s="42" t="s">
        <v>199</v>
      </c>
      <c r="AH107" s="42" t="s">
        <v>402</v>
      </c>
      <c r="AI107" s="42" t="s">
        <v>694</v>
      </c>
      <c r="AJ107" s="42" t="s">
        <v>654</v>
      </c>
    </row>
    <row r="108" spans="2:36" ht="128.25" hidden="1" x14ac:dyDescent="0.2">
      <c r="B108" s="42" t="s">
        <v>453</v>
      </c>
      <c r="C108" s="43" t="s">
        <v>454</v>
      </c>
      <c r="D108" s="42" t="s">
        <v>704</v>
      </c>
      <c r="E108" s="42" t="s">
        <v>705</v>
      </c>
      <c r="F108" s="42" t="s">
        <v>552</v>
      </c>
      <c r="G108" s="42" t="s">
        <v>199</v>
      </c>
      <c r="H108" s="42" t="s">
        <v>199</v>
      </c>
      <c r="I108" s="42" t="s">
        <v>199</v>
      </c>
      <c r="J108" s="42" t="s">
        <v>199</v>
      </c>
      <c r="K108" s="42" t="s">
        <v>706</v>
      </c>
      <c r="L108" s="42" t="s">
        <v>707</v>
      </c>
      <c r="M108" s="44" t="s">
        <v>708</v>
      </c>
      <c r="N108" s="42" t="s">
        <v>524</v>
      </c>
      <c r="O108" s="42" t="s">
        <v>525</v>
      </c>
      <c r="P108" s="42" t="s">
        <v>0</v>
      </c>
      <c r="Q108" s="45">
        <v>45292</v>
      </c>
      <c r="R108" s="63">
        <v>45473</v>
      </c>
      <c r="S108" s="45" t="s">
        <v>1611</v>
      </c>
      <c r="T108" s="45"/>
      <c r="U108" s="42"/>
      <c r="V108" s="46">
        <v>0.1</v>
      </c>
      <c r="W108" s="42" t="s">
        <v>1605</v>
      </c>
      <c r="X108" s="42" t="s">
        <v>1623</v>
      </c>
      <c r="Y108" s="42" t="s">
        <v>199</v>
      </c>
      <c r="Z108" s="42" t="s">
        <v>199</v>
      </c>
      <c r="AA108" s="42" t="s">
        <v>199</v>
      </c>
      <c r="AB108" s="42" t="s">
        <v>364</v>
      </c>
      <c r="AC108" s="42" t="s">
        <v>199</v>
      </c>
      <c r="AD108" s="42" t="s">
        <v>199</v>
      </c>
      <c r="AE108" s="42" t="s">
        <v>199</v>
      </c>
      <c r="AF108" s="42" t="s">
        <v>199</v>
      </c>
      <c r="AG108" s="42" t="s">
        <v>199</v>
      </c>
      <c r="AH108" s="42" t="s">
        <v>365</v>
      </c>
      <c r="AI108" s="42" t="s">
        <v>709</v>
      </c>
      <c r="AJ108" s="42" t="s">
        <v>528</v>
      </c>
    </row>
    <row r="109" spans="2:36" ht="128.25" hidden="1" x14ac:dyDescent="0.2">
      <c r="B109" s="42" t="s">
        <v>453</v>
      </c>
      <c r="C109" s="43" t="s">
        <v>454</v>
      </c>
      <c r="D109" s="42" t="s">
        <v>704</v>
      </c>
      <c r="E109" s="42" t="s">
        <v>705</v>
      </c>
      <c r="F109" s="42" t="s">
        <v>552</v>
      </c>
      <c r="G109" s="42" t="s">
        <v>199</v>
      </c>
      <c r="H109" s="42" t="s">
        <v>199</v>
      </c>
      <c r="I109" s="42" t="s">
        <v>199</v>
      </c>
      <c r="J109" s="42" t="s">
        <v>199</v>
      </c>
      <c r="K109" s="42" t="s">
        <v>710</v>
      </c>
      <c r="L109" s="42" t="s">
        <v>711</v>
      </c>
      <c r="M109" s="44" t="s">
        <v>708</v>
      </c>
      <c r="N109" s="42" t="s">
        <v>524</v>
      </c>
      <c r="O109" s="42" t="s">
        <v>525</v>
      </c>
      <c r="P109" s="42" t="s">
        <v>0</v>
      </c>
      <c r="Q109" s="45">
        <v>45474</v>
      </c>
      <c r="R109" s="63">
        <v>45641</v>
      </c>
      <c r="S109" s="45" t="s">
        <v>1611</v>
      </c>
      <c r="T109" s="26"/>
      <c r="U109" s="42"/>
      <c r="V109" s="46">
        <v>0.1</v>
      </c>
      <c r="W109" s="42" t="s">
        <v>1605</v>
      </c>
      <c r="X109" s="42" t="s">
        <v>1623</v>
      </c>
      <c r="Y109" s="42" t="s">
        <v>199</v>
      </c>
      <c r="Z109" s="42" t="s">
        <v>199</v>
      </c>
      <c r="AA109" s="42" t="s">
        <v>199</v>
      </c>
      <c r="AB109" s="42" t="s">
        <v>364</v>
      </c>
      <c r="AC109" s="42" t="s">
        <v>199</v>
      </c>
      <c r="AD109" s="42" t="s">
        <v>199</v>
      </c>
      <c r="AE109" s="42" t="s">
        <v>199</v>
      </c>
      <c r="AF109" s="42" t="s">
        <v>199</v>
      </c>
      <c r="AG109" s="42" t="s">
        <v>199</v>
      </c>
      <c r="AH109" s="42" t="s">
        <v>365</v>
      </c>
      <c r="AI109" s="42" t="s">
        <v>709</v>
      </c>
      <c r="AJ109" s="42" t="s">
        <v>528</v>
      </c>
    </row>
    <row r="110" spans="2:36" ht="128.25" hidden="1" x14ac:dyDescent="0.2">
      <c r="B110" s="42" t="s">
        <v>453</v>
      </c>
      <c r="C110" s="43" t="s">
        <v>454</v>
      </c>
      <c r="D110" s="42" t="s">
        <v>704</v>
      </c>
      <c r="E110" s="42" t="s">
        <v>705</v>
      </c>
      <c r="F110" s="42" t="s">
        <v>552</v>
      </c>
      <c r="G110" s="42" t="s">
        <v>199</v>
      </c>
      <c r="H110" s="42" t="s">
        <v>199</v>
      </c>
      <c r="I110" s="42" t="s">
        <v>199</v>
      </c>
      <c r="J110" s="42" t="s">
        <v>199</v>
      </c>
      <c r="K110" s="42" t="s">
        <v>712</v>
      </c>
      <c r="L110" s="44" t="s">
        <v>713</v>
      </c>
      <c r="M110" s="42" t="s">
        <v>714</v>
      </c>
      <c r="N110" s="42" t="s">
        <v>524</v>
      </c>
      <c r="O110" s="42" t="s">
        <v>525</v>
      </c>
      <c r="P110" s="42" t="s">
        <v>0</v>
      </c>
      <c r="Q110" s="45">
        <v>45292</v>
      </c>
      <c r="R110" s="63">
        <v>45473</v>
      </c>
      <c r="S110" s="45" t="s">
        <v>1611</v>
      </c>
      <c r="T110" s="26"/>
      <c r="U110" s="42"/>
      <c r="V110" s="46">
        <v>0.1</v>
      </c>
      <c r="W110" s="42" t="s">
        <v>1605</v>
      </c>
      <c r="X110" s="42" t="s">
        <v>1623</v>
      </c>
      <c r="Y110" s="42" t="s">
        <v>199</v>
      </c>
      <c r="Z110" s="42" t="s">
        <v>199</v>
      </c>
      <c r="AA110" s="42" t="s">
        <v>199</v>
      </c>
      <c r="AB110" s="42" t="s">
        <v>364</v>
      </c>
      <c r="AC110" s="42" t="s">
        <v>199</v>
      </c>
      <c r="AD110" s="42" t="s">
        <v>199</v>
      </c>
      <c r="AE110" s="42" t="s">
        <v>199</v>
      </c>
      <c r="AF110" s="42" t="s">
        <v>199</v>
      </c>
      <c r="AG110" s="42" t="s">
        <v>199</v>
      </c>
      <c r="AH110" s="42" t="s">
        <v>365</v>
      </c>
      <c r="AI110" s="42" t="s">
        <v>409</v>
      </c>
      <c r="AJ110" s="42" t="s">
        <v>528</v>
      </c>
    </row>
    <row r="111" spans="2:36" ht="128.25" hidden="1" x14ac:dyDescent="0.2">
      <c r="B111" s="42" t="s">
        <v>453</v>
      </c>
      <c r="C111" s="43" t="s">
        <v>454</v>
      </c>
      <c r="D111" s="42" t="s">
        <v>704</v>
      </c>
      <c r="E111" s="42" t="s">
        <v>705</v>
      </c>
      <c r="F111" s="42" t="s">
        <v>552</v>
      </c>
      <c r="G111" s="42" t="s">
        <v>199</v>
      </c>
      <c r="H111" s="42" t="s">
        <v>199</v>
      </c>
      <c r="I111" s="42" t="s">
        <v>199</v>
      </c>
      <c r="J111" s="42" t="s">
        <v>199</v>
      </c>
      <c r="K111" s="42" t="s">
        <v>715</v>
      </c>
      <c r="L111" s="44" t="s">
        <v>713</v>
      </c>
      <c r="M111" s="42" t="s">
        <v>714</v>
      </c>
      <c r="N111" s="42" t="s">
        <v>525</v>
      </c>
      <c r="O111" s="42" t="s">
        <v>524</v>
      </c>
      <c r="P111" s="42" t="s">
        <v>0</v>
      </c>
      <c r="Q111" s="45">
        <v>45474</v>
      </c>
      <c r="R111" s="63">
        <v>45641</v>
      </c>
      <c r="S111" s="45" t="s">
        <v>1611</v>
      </c>
      <c r="T111" s="26"/>
      <c r="U111" s="42"/>
      <c r="V111" s="46">
        <v>0.3</v>
      </c>
      <c r="W111" s="42" t="s">
        <v>1605</v>
      </c>
      <c r="X111" s="42" t="s">
        <v>1623</v>
      </c>
      <c r="Y111" s="42" t="s">
        <v>199</v>
      </c>
      <c r="Z111" s="42" t="s">
        <v>199</v>
      </c>
      <c r="AA111" s="42" t="s">
        <v>199</v>
      </c>
      <c r="AB111" s="42" t="s">
        <v>364</v>
      </c>
      <c r="AC111" s="42" t="s">
        <v>199</v>
      </c>
      <c r="AD111" s="42" t="s">
        <v>199</v>
      </c>
      <c r="AE111" s="42" t="s">
        <v>199</v>
      </c>
      <c r="AF111" s="42" t="s">
        <v>199</v>
      </c>
      <c r="AG111" s="42" t="s">
        <v>199</v>
      </c>
      <c r="AH111" s="42" t="s">
        <v>365</v>
      </c>
      <c r="AI111" s="42" t="s">
        <v>409</v>
      </c>
      <c r="AJ111" s="42" t="s">
        <v>528</v>
      </c>
    </row>
    <row r="112" spans="2:36" ht="128.25" hidden="1" x14ac:dyDescent="0.2">
      <c r="B112" s="42" t="s">
        <v>453</v>
      </c>
      <c r="C112" s="43" t="s">
        <v>454</v>
      </c>
      <c r="D112" s="42" t="s">
        <v>704</v>
      </c>
      <c r="E112" s="42" t="s">
        <v>705</v>
      </c>
      <c r="F112" s="42" t="s">
        <v>552</v>
      </c>
      <c r="G112" s="42" t="s">
        <v>199</v>
      </c>
      <c r="H112" s="42" t="s">
        <v>199</v>
      </c>
      <c r="I112" s="42" t="s">
        <v>199</v>
      </c>
      <c r="J112" s="42" t="s">
        <v>199</v>
      </c>
      <c r="K112" s="42" t="s">
        <v>1702</v>
      </c>
      <c r="L112" s="42" t="s">
        <v>717</v>
      </c>
      <c r="M112" s="44" t="s">
        <v>718</v>
      </c>
      <c r="N112" s="42" t="s">
        <v>524</v>
      </c>
      <c r="O112" s="42" t="s">
        <v>525</v>
      </c>
      <c r="P112" s="42" t="s">
        <v>0</v>
      </c>
      <c r="Q112" s="45">
        <v>45474</v>
      </c>
      <c r="R112" s="45">
        <v>45641</v>
      </c>
      <c r="S112" s="45" t="s">
        <v>1611</v>
      </c>
      <c r="T112" s="26"/>
      <c r="U112" s="42"/>
      <c r="V112" s="46">
        <v>0.2</v>
      </c>
      <c r="W112" s="42" t="s">
        <v>1605</v>
      </c>
      <c r="X112" s="42" t="s">
        <v>1623</v>
      </c>
      <c r="Y112" s="42" t="s">
        <v>199</v>
      </c>
      <c r="Z112" s="42" t="s">
        <v>199</v>
      </c>
      <c r="AA112" s="42" t="s">
        <v>199</v>
      </c>
      <c r="AB112" s="42" t="s">
        <v>364</v>
      </c>
      <c r="AC112" s="42" t="s">
        <v>199</v>
      </c>
      <c r="AD112" s="42" t="s">
        <v>199</v>
      </c>
      <c r="AE112" s="42" t="s">
        <v>199</v>
      </c>
      <c r="AF112" s="42" t="s">
        <v>199</v>
      </c>
      <c r="AG112" s="42" t="s">
        <v>199</v>
      </c>
      <c r="AH112" s="42" t="s">
        <v>402</v>
      </c>
      <c r="AI112" s="42" t="s">
        <v>600</v>
      </c>
      <c r="AJ112" s="42" t="s">
        <v>528</v>
      </c>
    </row>
    <row r="113" spans="2:36" ht="128.25" hidden="1" x14ac:dyDescent="0.2">
      <c r="B113" s="42" t="s">
        <v>453</v>
      </c>
      <c r="C113" s="43" t="s">
        <v>454</v>
      </c>
      <c r="D113" s="42" t="s">
        <v>704</v>
      </c>
      <c r="E113" s="42" t="s">
        <v>705</v>
      </c>
      <c r="F113" s="42" t="s">
        <v>552</v>
      </c>
      <c r="G113" s="42" t="s">
        <v>199</v>
      </c>
      <c r="H113" s="42" t="s">
        <v>199</v>
      </c>
      <c r="I113" s="42" t="s">
        <v>199</v>
      </c>
      <c r="J113" s="42" t="s">
        <v>199</v>
      </c>
      <c r="K113" s="42" t="s">
        <v>719</v>
      </c>
      <c r="L113" s="42" t="s">
        <v>1703</v>
      </c>
      <c r="M113" s="44" t="s">
        <v>721</v>
      </c>
      <c r="N113" s="42" t="s">
        <v>524</v>
      </c>
      <c r="O113" s="42" t="s">
        <v>525</v>
      </c>
      <c r="P113" s="42" t="s">
        <v>0</v>
      </c>
      <c r="Q113" s="45">
        <v>45505</v>
      </c>
      <c r="R113" s="45">
        <v>45595</v>
      </c>
      <c r="S113" s="45" t="s">
        <v>1611</v>
      </c>
      <c r="T113" s="26"/>
      <c r="U113" s="42"/>
      <c r="V113" s="46">
        <v>0.1</v>
      </c>
      <c r="W113" s="42" t="s">
        <v>1605</v>
      </c>
      <c r="X113" s="42" t="s">
        <v>1623</v>
      </c>
      <c r="Y113" s="42" t="s">
        <v>199</v>
      </c>
      <c r="Z113" s="42" t="s">
        <v>199</v>
      </c>
      <c r="AA113" s="42" t="s">
        <v>199</v>
      </c>
      <c r="AB113" s="42" t="s">
        <v>364</v>
      </c>
      <c r="AC113" s="42" t="s">
        <v>1621</v>
      </c>
      <c r="AD113" s="42" t="s">
        <v>199</v>
      </c>
      <c r="AE113" s="42" t="s">
        <v>199</v>
      </c>
      <c r="AF113" s="42" t="s">
        <v>199</v>
      </c>
      <c r="AG113" s="42" t="s">
        <v>199</v>
      </c>
      <c r="AH113" s="42" t="s">
        <v>402</v>
      </c>
      <c r="AI113" s="42" t="s">
        <v>600</v>
      </c>
      <c r="AJ113" s="42" t="s">
        <v>528</v>
      </c>
    </row>
    <row r="114" spans="2:36" ht="128.25" hidden="1" x14ac:dyDescent="0.2">
      <c r="B114" s="42" t="s">
        <v>453</v>
      </c>
      <c r="C114" s="43" t="s">
        <v>454</v>
      </c>
      <c r="D114" s="42" t="s">
        <v>704</v>
      </c>
      <c r="E114" s="42" t="s">
        <v>705</v>
      </c>
      <c r="F114" s="42" t="s">
        <v>552</v>
      </c>
      <c r="G114" s="42" t="s">
        <v>199</v>
      </c>
      <c r="H114" s="42" t="s">
        <v>199</v>
      </c>
      <c r="I114" s="42" t="s">
        <v>199</v>
      </c>
      <c r="J114" s="42" t="s">
        <v>199</v>
      </c>
      <c r="K114" s="42" t="s">
        <v>722</v>
      </c>
      <c r="L114" s="42" t="s">
        <v>1704</v>
      </c>
      <c r="M114" s="44" t="s">
        <v>724</v>
      </c>
      <c r="N114" s="42" t="s">
        <v>525</v>
      </c>
      <c r="O114" s="42" t="s">
        <v>524</v>
      </c>
      <c r="P114" s="42" t="s">
        <v>0</v>
      </c>
      <c r="Q114" s="45">
        <v>45292</v>
      </c>
      <c r="R114" s="45">
        <v>45473</v>
      </c>
      <c r="S114" s="45" t="s">
        <v>1611</v>
      </c>
      <c r="T114" s="26"/>
      <c r="U114" s="42"/>
      <c r="V114" s="46">
        <v>0.1</v>
      </c>
      <c r="W114" s="42" t="s">
        <v>1605</v>
      </c>
      <c r="X114" s="42" t="s">
        <v>1623</v>
      </c>
      <c r="Y114" s="42" t="s">
        <v>199</v>
      </c>
      <c r="Z114" s="42" t="s">
        <v>199</v>
      </c>
      <c r="AA114" s="42" t="s">
        <v>199</v>
      </c>
      <c r="AB114" s="42" t="s">
        <v>364</v>
      </c>
      <c r="AC114" s="42" t="s">
        <v>1597</v>
      </c>
      <c r="AD114" s="42" t="s">
        <v>199</v>
      </c>
      <c r="AE114" s="42" t="s">
        <v>199</v>
      </c>
      <c r="AF114" s="42" t="s">
        <v>199</v>
      </c>
      <c r="AG114" s="42" t="s">
        <v>199</v>
      </c>
      <c r="AH114" s="42" t="s">
        <v>365</v>
      </c>
      <c r="AI114" s="42" t="s">
        <v>638</v>
      </c>
      <c r="AJ114" s="42" t="s">
        <v>528</v>
      </c>
    </row>
    <row r="115" spans="2:36" ht="128.25" hidden="1" x14ac:dyDescent="0.2">
      <c r="B115" s="42" t="s">
        <v>453</v>
      </c>
      <c r="C115" s="43" t="s">
        <v>454</v>
      </c>
      <c r="D115" s="42" t="s">
        <v>704</v>
      </c>
      <c r="E115" s="42" t="s">
        <v>705</v>
      </c>
      <c r="F115" s="42" t="s">
        <v>552</v>
      </c>
      <c r="G115" s="42" t="s">
        <v>199</v>
      </c>
      <c r="H115" s="42" t="s">
        <v>199</v>
      </c>
      <c r="I115" s="42" t="s">
        <v>199</v>
      </c>
      <c r="J115" s="42" t="s">
        <v>199</v>
      </c>
      <c r="K115" s="42" t="s">
        <v>725</v>
      </c>
      <c r="L115" s="42" t="s">
        <v>726</v>
      </c>
      <c r="M115" s="44" t="s">
        <v>727</v>
      </c>
      <c r="N115" s="42" t="s">
        <v>258</v>
      </c>
      <c r="O115" s="42" t="s">
        <v>728</v>
      </c>
      <c r="P115" s="44" t="s">
        <v>72</v>
      </c>
      <c r="Q115" s="45">
        <v>45292</v>
      </c>
      <c r="R115" s="45">
        <v>45641</v>
      </c>
      <c r="S115" s="50" t="s">
        <v>199</v>
      </c>
      <c r="T115" s="26"/>
      <c r="U115" s="42"/>
      <c r="V115" s="46">
        <v>1</v>
      </c>
      <c r="W115" s="42" t="s">
        <v>1623</v>
      </c>
      <c r="X115" s="42" t="s">
        <v>199</v>
      </c>
      <c r="Y115" s="42" t="s">
        <v>199</v>
      </c>
      <c r="Z115" s="42" t="s">
        <v>199</v>
      </c>
      <c r="AA115" s="42" t="s">
        <v>199</v>
      </c>
      <c r="AB115" s="42" t="s">
        <v>1618</v>
      </c>
      <c r="AC115" s="42" t="s">
        <v>199</v>
      </c>
      <c r="AD115" s="42" t="s">
        <v>199</v>
      </c>
      <c r="AE115" s="42" t="s">
        <v>199</v>
      </c>
      <c r="AF115" s="42" t="s">
        <v>199</v>
      </c>
      <c r="AG115" s="42" t="s">
        <v>199</v>
      </c>
      <c r="AH115" s="42" t="s">
        <v>199</v>
      </c>
      <c r="AI115" s="42" t="s">
        <v>199</v>
      </c>
      <c r="AJ115" s="44" t="s">
        <v>261</v>
      </c>
    </row>
    <row r="116" spans="2:36" ht="128.25" hidden="1" x14ac:dyDescent="0.2">
      <c r="B116" s="54" t="s">
        <v>453</v>
      </c>
      <c r="C116" s="55" t="s">
        <v>454</v>
      </c>
      <c r="D116" s="51" t="s">
        <v>704</v>
      </c>
      <c r="E116" s="51" t="s">
        <v>705</v>
      </c>
      <c r="F116" s="51" t="s">
        <v>552</v>
      </c>
      <c r="G116" s="51" t="s">
        <v>199</v>
      </c>
      <c r="H116" s="42" t="s">
        <v>199</v>
      </c>
      <c r="I116" s="42" t="s">
        <v>199</v>
      </c>
      <c r="J116" s="42" t="s">
        <v>199</v>
      </c>
      <c r="K116" s="42" t="s">
        <v>729</v>
      </c>
      <c r="L116" s="42" t="s">
        <v>1705</v>
      </c>
      <c r="M116" s="44" t="s">
        <v>731</v>
      </c>
      <c r="N116" s="42" t="s">
        <v>347</v>
      </c>
      <c r="O116" s="51" t="s">
        <v>396</v>
      </c>
      <c r="P116" s="42" t="s">
        <v>84</v>
      </c>
      <c r="Q116" s="45">
        <v>45324</v>
      </c>
      <c r="R116" s="45">
        <v>45626</v>
      </c>
      <c r="S116" s="45" t="s">
        <v>281</v>
      </c>
      <c r="T116" s="25" t="s">
        <v>206</v>
      </c>
      <c r="U116" s="44" t="s">
        <v>206</v>
      </c>
      <c r="V116" s="46">
        <v>1</v>
      </c>
      <c r="W116" s="42" t="s">
        <v>1596</v>
      </c>
      <c r="X116" s="42" t="s">
        <v>1609</v>
      </c>
      <c r="Y116" s="42" t="s">
        <v>1623</v>
      </c>
      <c r="Z116" s="42" t="s">
        <v>199</v>
      </c>
      <c r="AA116" s="44" t="s">
        <v>199</v>
      </c>
      <c r="AB116" s="42" t="s">
        <v>364</v>
      </c>
      <c r="AC116" s="42" t="s">
        <v>199</v>
      </c>
      <c r="AD116" s="42" t="s">
        <v>199</v>
      </c>
      <c r="AE116" s="42" t="s">
        <v>199</v>
      </c>
      <c r="AF116" s="42" t="s">
        <v>199</v>
      </c>
      <c r="AG116" s="42" t="s">
        <v>199</v>
      </c>
      <c r="AH116" s="42" t="s">
        <v>365</v>
      </c>
      <c r="AI116" s="42" t="s">
        <v>366</v>
      </c>
      <c r="AJ116" s="42" t="s">
        <v>418</v>
      </c>
    </row>
    <row r="117" spans="2:36" ht="128.25" hidden="1" x14ac:dyDescent="0.2">
      <c r="B117" s="42" t="s">
        <v>453</v>
      </c>
      <c r="C117" s="43" t="s">
        <v>454</v>
      </c>
      <c r="D117" s="42" t="s">
        <v>704</v>
      </c>
      <c r="E117" s="42" t="s">
        <v>705</v>
      </c>
      <c r="F117" s="42" t="s">
        <v>552</v>
      </c>
      <c r="G117" s="42" t="s">
        <v>199</v>
      </c>
      <c r="H117" s="42" t="s">
        <v>199</v>
      </c>
      <c r="I117" s="42" t="s">
        <v>199</v>
      </c>
      <c r="J117" s="42" t="s">
        <v>199</v>
      </c>
      <c r="K117" s="42" t="s">
        <v>732</v>
      </c>
      <c r="L117" s="42" t="s">
        <v>733</v>
      </c>
      <c r="M117" s="44" t="s">
        <v>734</v>
      </c>
      <c r="N117" s="42" t="s">
        <v>608</v>
      </c>
      <c r="O117" s="42" t="s">
        <v>609</v>
      </c>
      <c r="P117" s="42" t="s">
        <v>0</v>
      </c>
      <c r="Q117" s="50">
        <v>45292</v>
      </c>
      <c r="R117" s="50">
        <v>45641</v>
      </c>
      <c r="S117" s="50" t="s">
        <v>1611</v>
      </c>
      <c r="T117" s="26"/>
      <c r="U117" s="42"/>
      <c r="V117" s="44">
        <v>60</v>
      </c>
      <c r="W117" s="42" t="s">
        <v>1584</v>
      </c>
      <c r="X117" s="42" t="s">
        <v>1623</v>
      </c>
      <c r="Y117" s="42" t="s">
        <v>199</v>
      </c>
      <c r="Z117" s="42" t="s">
        <v>199</v>
      </c>
      <c r="AA117" s="42" t="s">
        <v>199</v>
      </c>
      <c r="AB117" s="42" t="s">
        <v>1577</v>
      </c>
      <c r="AC117" s="42" t="s">
        <v>1597</v>
      </c>
      <c r="AD117" s="42" t="s">
        <v>1621</v>
      </c>
      <c r="AE117" s="42" t="s">
        <v>199</v>
      </c>
      <c r="AF117" s="42" t="s">
        <v>199</v>
      </c>
      <c r="AG117" s="42" t="s">
        <v>199</v>
      </c>
      <c r="AH117" s="42" t="s">
        <v>199</v>
      </c>
      <c r="AI117" s="42" t="s">
        <v>199</v>
      </c>
      <c r="AJ117" s="42" t="s">
        <v>610</v>
      </c>
    </row>
    <row r="118" spans="2:36" ht="128.25" hidden="1" x14ac:dyDescent="0.2">
      <c r="B118" s="42" t="s">
        <v>453</v>
      </c>
      <c r="C118" s="43" t="s">
        <v>454</v>
      </c>
      <c r="D118" s="42" t="s">
        <v>704</v>
      </c>
      <c r="E118" s="42" t="s">
        <v>705</v>
      </c>
      <c r="F118" s="42" t="s">
        <v>552</v>
      </c>
      <c r="G118" s="42" t="s">
        <v>199</v>
      </c>
      <c r="H118" s="42" t="s">
        <v>199</v>
      </c>
      <c r="I118" s="42" t="s">
        <v>199</v>
      </c>
      <c r="J118" s="42" t="s">
        <v>199</v>
      </c>
      <c r="K118" s="42" t="s">
        <v>735</v>
      </c>
      <c r="L118" s="42" t="s">
        <v>736</v>
      </c>
      <c r="M118" s="44" t="s">
        <v>737</v>
      </c>
      <c r="N118" s="42" t="s">
        <v>608</v>
      </c>
      <c r="O118" s="42" t="s">
        <v>609</v>
      </c>
      <c r="P118" s="42" t="s">
        <v>0</v>
      </c>
      <c r="Q118" s="50">
        <v>45292</v>
      </c>
      <c r="R118" s="50">
        <v>45641</v>
      </c>
      <c r="S118" s="50" t="s">
        <v>1611</v>
      </c>
      <c r="T118" s="26"/>
      <c r="U118" s="42"/>
      <c r="V118" s="44">
        <v>40</v>
      </c>
      <c r="W118" s="42" t="s">
        <v>1584</v>
      </c>
      <c r="X118" s="42" t="s">
        <v>1623</v>
      </c>
      <c r="Y118" s="42" t="s">
        <v>199</v>
      </c>
      <c r="Z118" s="42" t="s">
        <v>199</v>
      </c>
      <c r="AA118" s="42" t="s">
        <v>199</v>
      </c>
      <c r="AB118" s="42" t="s">
        <v>1577</v>
      </c>
      <c r="AC118" s="42" t="s">
        <v>1597</v>
      </c>
      <c r="AD118" s="42" t="s">
        <v>1621</v>
      </c>
      <c r="AE118" s="42" t="s">
        <v>199</v>
      </c>
      <c r="AF118" s="42" t="s">
        <v>199</v>
      </c>
      <c r="AG118" s="42" t="s">
        <v>199</v>
      </c>
      <c r="AH118" s="42" t="s">
        <v>199</v>
      </c>
      <c r="AI118" s="42" t="s">
        <v>199</v>
      </c>
      <c r="AJ118" s="42" t="s">
        <v>610</v>
      </c>
    </row>
    <row r="119" spans="2:36" ht="128.25" hidden="1" x14ac:dyDescent="0.2">
      <c r="B119" s="42" t="s">
        <v>453</v>
      </c>
      <c r="C119" s="43" t="s">
        <v>454</v>
      </c>
      <c r="D119" s="42" t="s">
        <v>704</v>
      </c>
      <c r="E119" s="42" t="s">
        <v>705</v>
      </c>
      <c r="F119" s="42" t="s">
        <v>552</v>
      </c>
      <c r="G119" s="42" t="s">
        <v>199</v>
      </c>
      <c r="H119" s="42" t="s">
        <v>199</v>
      </c>
      <c r="I119" s="42" t="s">
        <v>199</v>
      </c>
      <c r="J119" s="42" t="s">
        <v>199</v>
      </c>
      <c r="K119" s="59" t="s">
        <v>738</v>
      </c>
      <c r="L119" s="42" t="s">
        <v>739</v>
      </c>
      <c r="M119" s="44" t="s">
        <v>740</v>
      </c>
      <c r="N119" s="42" t="s">
        <v>661</v>
      </c>
      <c r="O119" s="53" t="s">
        <v>662</v>
      </c>
      <c r="P119" s="42" t="s">
        <v>0</v>
      </c>
      <c r="Q119" s="45">
        <v>45292</v>
      </c>
      <c r="R119" s="45">
        <v>45473</v>
      </c>
      <c r="S119" s="45" t="s">
        <v>0</v>
      </c>
      <c r="T119" s="26"/>
      <c r="U119" s="42"/>
      <c r="V119" s="42">
        <v>40</v>
      </c>
      <c r="W119" s="42" t="s">
        <v>1624</v>
      </c>
      <c r="X119" s="42" t="s">
        <v>1496</v>
      </c>
      <c r="Y119" s="42" t="s">
        <v>1623</v>
      </c>
      <c r="Z119" s="42" t="s">
        <v>199</v>
      </c>
      <c r="AA119" s="42" t="s">
        <v>199</v>
      </c>
      <c r="AB119" s="42" t="s">
        <v>1618</v>
      </c>
      <c r="AC119" s="42" t="s">
        <v>199</v>
      </c>
      <c r="AD119" s="42" t="s">
        <v>199</v>
      </c>
      <c r="AE119" s="42" t="s">
        <v>199</v>
      </c>
      <c r="AF119" s="42" t="s">
        <v>199</v>
      </c>
      <c r="AG119" s="42" t="s">
        <v>199</v>
      </c>
      <c r="AH119" s="42" t="s">
        <v>199</v>
      </c>
      <c r="AI119" s="42" t="s">
        <v>199</v>
      </c>
      <c r="AJ119" s="42" t="s">
        <v>663</v>
      </c>
    </row>
    <row r="120" spans="2:36" ht="128.25" hidden="1" x14ac:dyDescent="0.2">
      <c r="B120" s="42" t="s">
        <v>453</v>
      </c>
      <c r="C120" s="43" t="s">
        <v>454</v>
      </c>
      <c r="D120" s="42" t="s">
        <v>704</v>
      </c>
      <c r="E120" s="42" t="s">
        <v>705</v>
      </c>
      <c r="F120" s="42" t="s">
        <v>552</v>
      </c>
      <c r="G120" s="42" t="s">
        <v>199</v>
      </c>
      <c r="H120" s="42" t="s">
        <v>199</v>
      </c>
      <c r="I120" s="42" t="s">
        <v>199</v>
      </c>
      <c r="J120" s="42" t="s">
        <v>199</v>
      </c>
      <c r="K120" s="59" t="s">
        <v>742</v>
      </c>
      <c r="L120" s="42" t="s">
        <v>743</v>
      </c>
      <c r="M120" s="44" t="s">
        <v>1706</v>
      </c>
      <c r="N120" s="42" t="s">
        <v>661</v>
      </c>
      <c r="O120" s="53" t="s">
        <v>662</v>
      </c>
      <c r="P120" s="42" t="s">
        <v>0</v>
      </c>
      <c r="Q120" s="45">
        <v>45505</v>
      </c>
      <c r="R120" s="45">
        <v>45641</v>
      </c>
      <c r="S120" s="45" t="s">
        <v>0</v>
      </c>
      <c r="T120" s="26"/>
      <c r="U120" s="42"/>
      <c r="V120" s="42">
        <v>10</v>
      </c>
      <c r="W120" s="42" t="s">
        <v>1624</v>
      </c>
      <c r="X120" s="42" t="s">
        <v>1496</v>
      </c>
      <c r="Y120" s="42" t="s">
        <v>1623</v>
      </c>
      <c r="Z120" s="42" t="s">
        <v>199</v>
      </c>
      <c r="AA120" s="42" t="s">
        <v>199</v>
      </c>
      <c r="AB120" s="42" t="s">
        <v>1621</v>
      </c>
      <c r="AC120" s="42" t="s">
        <v>199</v>
      </c>
      <c r="AD120" s="42" t="s">
        <v>199</v>
      </c>
      <c r="AE120" s="42" t="s">
        <v>199</v>
      </c>
      <c r="AF120" s="42" t="s">
        <v>199</v>
      </c>
      <c r="AG120" s="42" t="s">
        <v>199</v>
      </c>
      <c r="AH120" s="42" t="s">
        <v>199</v>
      </c>
      <c r="AI120" s="42" t="s">
        <v>199</v>
      </c>
      <c r="AJ120" s="42" t="s">
        <v>663</v>
      </c>
    </row>
    <row r="121" spans="2:36" ht="128.25" hidden="1" x14ac:dyDescent="0.2">
      <c r="B121" s="42" t="s">
        <v>453</v>
      </c>
      <c r="C121" s="43" t="s">
        <v>454</v>
      </c>
      <c r="D121" s="42" t="s">
        <v>704</v>
      </c>
      <c r="E121" s="42" t="s">
        <v>705</v>
      </c>
      <c r="F121" s="42" t="s">
        <v>552</v>
      </c>
      <c r="G121" s="42" t="s">
        <v>199</v>
      </c>
      <c r="H121" s="42" t="s">
        <v>199</v>
      </c>
      <c r="I121" s="42" t="s">
        <v>199</v>
      </c>
      <c r="J121" s="42" t="s">
        <v>199</v>
      </c>
      <c r="K121" s="59" t="s">
        <v>746</v>
      </c>
      <c r="L121" s="42" t="s">
        <v>1707</v>
      </c>
      <c r="M121" s="44" t="s">
        <v>748</v>
      </c>
      <c r="N121" s="42" t="s">
        <v>661</v>
      </c>
      <c r="O121" s="53" t="s">
        <v>662</v>
      </c>
      <c r="P121" s="42" t="s">
        <v>0</v>
      </c>
      <c r="Q121" s="45">
        <v>45292</v>
      </c>
      <c r="R121" s="45">
        <v>45473</v>
      </c>
      <c r="S121" s="45" t="s">
        <v>0</v>
      </c>
      <c r="T121" s="26"/>
      <c r="U121" s="42"/>
      <c r="V121" s="42">
        <v>30</v>
      </c>
      <c r="W121" s="42" t="s">
        <v>1624</v>
      </c>
      <c r="X121" s="42" t="s">
        <v>1496</v>
      </c>
      <c r="Y121" s="42" t="s">
        <v>1623</v>
      </c>
      <c r="Z121" s="42" t="s">
        <v>199</v>
      </c>
      <c r="AA121" s="42" t="s">
        <v>199</v>
      </c>
      <c r="AB121" s="42" t="s">
        <v>1621</v>
      </c>
      <c r="AC121" s="42" t="s">
        <v>199</v>
      </c>
      <c r="AD121" s="42" t="s">
        <v>199</v>
      </c>
      <c r="AE121" s="42" t="s">
        <v>199</v>
      </c>
      <c r="AF121" s="42" t="s">
        <v>199</v>
      </c>
      <c r="AG121" s="42" t="s">
        <v>199</v>
      </c>
      <c r="AH121" s="42" t="s">
        <v>199</v>
      </c>
      <c r="AI121" s="42" t="s">
        <v>199</v>
      </c>
      <c r="AJ121" s="42" t="s">
        <v>663</v>
      </c>
    </row>
    <row r="122" spans="2:36" ht="128.25" hidden="1" x14ac:dyDescent="0.2">
      <c r="B122" s="42" t="s">
        <v>453</v>
      </c>
      <c r="C122" s="43" t="s">
        <v>454</v>
      </c>
      <c r="D122" s="42" t="s">
        <v>704</v>
      </c>
      <c r="E122" s="42" t="s">
        <v>705</v>
      </c>
      <c r="F122" s="42" t="s">
        <v>552</v>
      </c>
      <c r="G122" s="42" t="s">
        <v>199</v>
      </c>
      <c r="H122" s="42" t="s">
        <v>199</v>
      </c>
      <c r="I122" s="42" t="s">
        <v>199</v>
      </c>
      <c r="J122" s="42" t="s">
        <v>199</v>
      </c>
      <c r="K122" s="59" t="s">
        <v>749</v>
      </c>
      <c r="L122" s="42" t="s">
        <v>750</v>
      </c>
      <c r="M122" s="44" t="s">
        <v>751</v>
      </c>
      <c r="N122" s="42" t="s">
        <v>661</v>
      </c>
      <c r="O122" s="53" t="s">
        <v>662</v>
      </c>
      <c r="P122" s="42" t="s">
        <v>0</v>
      </c>
      <c r="Q122" s="45">
        <v>45474</v>
      </c>
      <c r="R122" s="45">
        <v>45641</v>
      </c>
      <c r="S122" s="45" t="s">
        <v>0</v>
      </c>
      <c r="T122" s="26"/>
      <c r="U122" s="42"/>
      <c r="V122" s="42">
        <v>10</v>
      </c>
      <c r="W122" s="42" t="s">
        <v>1624</v>
      </c>
      <c r="X122" s="42" t="s">
        <v>1496</v>
      </c>
      <c r="Y122" s="42" t="s">
        <v>1623</v>
      </c>
      <c r="Z122" s="42" t="s">
        <v>199</v>
      </c>
      <c r="AA122" s="42" t="s">
        <v>199</v>
      </c>
      <c r="AB122" s="42" t="s">
        <v>1621</v>
      </c>
      <c r="AC122" s="42" t="s">
        <v>199</v>
      </c>
      <c r="AD122" s="42" t="s">
        <v>199</v>
      </c>
      <c r="AE122" s="42" t="s">
        <v>199</v>
      </c>
      <c r="AF122" s="42" t="s">
        <v>199</v>
      </c>
      <c r="AG122" s="42" t="s">
        <v>199</v>
      </c>
      <c r="AH122" s="42" t="s">
        <v>199</v>
      </c>
      <c r="AI122" s="42" t="s">
        <v>199</v>
      </c>
      <c r="AJ122" s="42" t="s">
        <v>663</v>
      </c>
    </row>
    <row r="123" spans="2:36" ht="128.25" hidden="1" x14ac:dyDescent="0.2">
      <c r="B123" s="42" t="s">
        <v>453</v>
      </c>
      <c r="C123" s="43" t="s">
        <v>454</v>
      </c>
      <c r="D123" s="42" t="s">
        <v>704</v>
      </c>
      <c r="E123" s="42" t="s">
        <v>705</v>
      </c>
      <c r="F123" s="42" t="s">
        <v>753</v>
      </c>
      <c r="G123" s="42" t="s">
        <v>199</v>
      </c>
      <c r="H123" s="42" t="s">
        <v>199</v>
      </c>
      <c r="I123" s="42" t="s">
        <v>199</v>
      </c>
      <c r="J123" s="42" t="s">
        <v>199</v>
      </c>
      <c r="K123" s="59" t="s">
        <v>754</v>
      </c>
      <c r="L123" s="59" t="s">
        <v>1708</v>
      </c>
      <c r="M123" s="44" t="s">
        <v>756</v>
      </c>
      <c r="N123" s="42" t="s">
        <v>661</v>
      </c>
      <c r="O123" s="53" t="s">
        <v>662</v>
      </c>
      <c r="P123" s="42" t="s">
        <v>0</v>
      </c>
      <c r="Q123" s="45">
        <v>45473</v>
      </c>
      <c r="R123" s="45">
        <v>45641</v>
      </c>
      <c r="S123" s="45" t="s">
        <v>1611</v>
      </c>
      <c r="T123" s="26"/>
      <c r="U123" s="42"/>
      <c r="V123" s="42">
        <v>50</v>
      </c>
      <c r="W123" s="42" t="s">
        <v>1624</v>
      </c>
      <c r="X123" s="42" t="s">
        <v>1496</v>
      </c>
      <c r="Y123" s="42" t="s">
        <v>354</v>
      </c>
      <c r="Z123" s="42" t="s">
        <v>1623</v>
      </c>
      <c r="AA123" s="42" t="s">
        <v>199</v>
      </c>
      <c r="AB123" s="42" t="s">
        <v>1621</v>
      </c>
      <c r="AC123" s="42" t="s">
        <v>199</v>
      </c>
      <c r="AD123" s="42" t="s">
        <v>199</v>
      </c>
      <c r="AE123" s="42" t="s">
        <v>199</v>
      </c>
      <c r="AF123" s="42" t="s">
        <v>199</v>
      </c>
      <c r="AG123" s="42" t="s">
        <v>199</v>
      </c>
      <c r="AH123" s="42" t="s">
        <v>199</v>
      </c>
      <c r="AI123" s="42" t="s">
        <v>199</v>
      </c>
      <c r="AJ123" s="42" t="s">
        <v>663</v>
      </c>
    </row>
    <row r="124" spans="2:36" ht="128.25" hidden="1" x14ac:dyDescent="0.2">
      <c r="B124" s="42" t="s">
        <v>453</v>
      </c>
      <c r="C124" s="43" t="s">
        <v>454</v>
      </c>
      <c r="D124" s="42" t="s">
        <v>704</v>
      </c>
      <c r="E124" s="42" t="s">
        <v>705</v>
      </c>
      <c r="F124" s="42" t="s">
        <v>753</v>
      </c>
      <c r="G124" s="42" t="s">
        <v>199</v>
      </c>
      <c r="H124" s="42" t="s">
        <v>199</v>
      </c>
      <c r="I124" s="42" t="s">
        <v>199</v>
      </c>
      <c r="J124" s="42" t="s">
        <v>199</v>
      </c>
      <c r="K124" s="59" t="s">
        <v>757</v>
      </c>
      <c r="L124" s="59" t="s">
        <v>758</v>
      </c>
      <c r="M124" s="44" t="s">
        <v>759</v>
      </c>
      <c r="N124" s="42" t="s">
        <v>661</v>
      </c>
      <c r="O124" s="53" t="s">
        <v>662</v>
      </c>
      <c r="P124" s="42" t="s">
        <v>0</v>
      </c>
      <c r="Q124" s="45">
        <v>45292</v>
      </c>
      <c r="R124" s="45">
        <v>45641</v>
      </c>
      <c r="S124" s="45" t="s">
        <v>1611</v>
      </c>
      <c r="T124" s="26"/>
      <c r="U124" s="42"/>
      <c r="V124" s="42">
        <v>50</v>
      </c>
      <c r="W124" s="42" t="s">
        <v>1624</v>
      </c>
      <c r="X124" s="42" t="s">
        <v>1496</v>
      </c>
      <c r="Y124" s="42" t="s">
        <v>1623</v>
      </c>
      <c r="Z124" s="42" t="s">
        <v>1584</v>
      </c>
      <c r="AA124" s="42" t="s">
        <v>199</v>
      </c>
      <c r="AB124" s="42" t="s">
        <v>1597</v>
      </c>
      <c r="AC124" s="42" t="s">
        <v>199</v>
      </c>
      <c r="AD124" s="42" t="s">
        <v>199</v>
      </c>
      <c r="AE124" s="42" t="s">
        <v>199</v>
      </c>
      <c r="AF124" s="42" t="s">
        <v>199</v>
      </c>
      <c r="AG124" s="42" t="s">
        <v>199</v>
      </c>
      <c r="AH124" s="42" t="s">
        <v>199</v>
      </c>
      <c r="AI124" s="42" t="s">
        <v>199</v>
      </c>
      <c r="AJ124" s="42" t="s">
        <v>663</v>
      </c>
    </row>
    <row r="125" spans="2:36" ht="128.25" hidden="1" x14ac:dyDescent="0.2">
      <c r="B125" s="42" t="s">
        <v>453</v>
      </c>
      <c r="C125" s="43" t="s">
        <v>454</v>
      </c>
      <c r="D125" s="42" t="s">
        <v>704</v>
      </c>
      <c r="E125" s="42" t="s">
        <v>705</v>
      </c>
      <c r="F125" s="42" t="s">
        <v>552</v>
      </c>
      <c r="G125" s="42" t="s">
        <v>199</v>
      </c>
      <c r="H125" s="42" t="s">
        <v>199</v>
      </c>
      <c r="I125" s="42" t="s">
        <v>199</v>
      </c>
      <c r="J125" s="42" t="s">
        <v>199</v>
      </c>
      <c r="K125" s="42" t="s">
        <v>760</v>
      </c>
      <c r="L125" s="42" t="s">
        <v>761</v>
      </c>
      <c r="M125" s="44" t="s">
        <v>762</v>
      </c>
      <c r="N125" s="64" t="s">
        <v>763</v>
      </c>
      <c r="O125" s="64" t="s">
        <v>764</v>
      </c>
      <c r="P125" s="42" t="s">
        <v>199</v>
      </c>
      <c r="Q125" s="45">
        <v>45292</v>
      </c>
      <c r="R125" s="45">
        <v>45473</v>
      </c>
      <c r="S125" s="45" t="s">
        <v>1611</v>
      </c>
      <c r="T125" s="26"/>
      <c r="U125" s="42"/>
      <c r="V125" s="46">
        <v>0.5</v>
      </c>
      <c r="W125" s="42" t="s">
        <v>1496</v>
      </c>
      <c r="X125" s="42" t="s">
        <v>1623</v>
      </c>
      <c r="Y125" s="42" t="s">
        <v>1596</v>
      </c>
      <c r="Z125" s="42" t="s">
        <v>199</v>
      </c>
      <c r="AA125" s="42" t="s">
        <v>199</v>
      </c>
      <c r="AB125" s="42" t="s">
        <v>1597</v>
      </c>
      <c r="AC125" s="42" t="s">
        <v>364</v>
      </c>
      <c r="AD125" s="42" t="s">
        <v>199</v>
      </c>
      <c r="AE125" s="42" t="s">
        <v>199</v>
      </c>
      <c r="AF125" s="42" t="s">
        <v>199</v>
      </c>
      <c r="AG125" s="42" t="s">
        <v>199</v>
      </c>
      <c r="AH125" s="42" t="s">
        <v>765</v>
      </c>
      <c r="AI125" s="42" t="s">
        <v>409</v>
      </c>
      <c r="AJ125" s="42" t="s">
        <v>766</v>
      </c>
    </row>
    <row r="126" spans="2:36" ht="128.25" hidden="1" x14ac:dyDescent="0.2">
      <c r="B126" s="42" t="s">
        <v>453</v>
      </c>
      <c r="C126" s="43" t="s">
        <v>454</v>
      </c>
      <c r="D126" s="42" t="s">
        <v>704</v>
      </c>
      <c r="E126" s="42" t="s">
        <v>705</v>
      </c>
      <c r="F126" s="42" t="s">
        <v>552</v>
      </c>
      <c r="G126" s="42" t="s">
        <v>199</v>
      </c>
      <c r="H126" s="42" t="s">
        <v>199</v>
      </c>
      <c r="I126" s="42" t="s">
        <v>199</v>
      </c>
      <c r="J126" s="42" t="s">
        <v>199</v>
      </c>
      <c r="K126" s="42" t="s">
        <v>767</v>
      </c>
      <c r="L126" s="42" t="s">
        <v>768</v>
      </c>
      <c r="M126" s="44" t="s">
        <v>762</v>
      </c>
      <c r="N126" s="64" t="s">
        <v>763</v>
      </c>
      <c r="O126" s="64" t="s">
        <v>764</v>
      </c>
      <c r="P126" s="42" t="s">
        <v>199</v>
      </c>
      <c r="Q126" s="45">
        <v>45474</v>
      </c>
      <c r="R126" s="45">
        <v>45657</v>
      </c>
      <c r="S126" s="45" t="s">
        <v>1611</v>
      </c>
      <c r="T126" s="26"/>
      <c r="U126" s="42"/>
      <c r="V126" s="46">
        <v>0.5</v>
      </c>
      <c r="W126" s="42" t="s">
        <v>1496</v>
      </c>
      <c r="X126" s="42" t="s">
        <v>1623</v>
      </c>
      <c r="Y126" s="42" t="s">
        <v>1596</v>
      </c>
      <c r="Z126" s="42" t="s">
        <v>199</v>
      </c>
      <c r="AA126" s="42" t="s">
        <v>199</v>
      </c>
      <c r="AB126" s="42" t="s">
        <v>1597</v>
      </c>
      <c r="AC126" s="42" t="s">
        <v>364</v>
      </c>
      <c r="AD126" s="42" t="s">
        <v>199</v>
      </c>
      <c r="AE126" s="42" t="s">
        <v>199</v>
      </c>
      <c r="AF126" s="42" t="s">
        <v>199</v>
      </c>
      <c r="AG126" s="42" t="s">
        <v>199</v>
      </c>
      <c r="AH126" s="42" t="s">
        <v>765</v>
      </c>
      <c r="AI126" s="42" t="s">
        <v>409</v>
      </c>
      <c r="AJ126" s="42" t="s">
        <v>766</v>
      </c>
    </row>
    <row r="127" spans="2:36" ht="128.25" hidden="1" x14ac:dyDescent="0.2">
      <c r="B127" s="42" t="s">
        <v>453</v>
      </c>
      <c r="C127" s="43" t="s">
        <v>454</v>
      </c>
      <c r="D127" s="42" t="s">
        <v>704</v>
      </c>
      <c r="E127" s="42" t="s">
        <v>705</v>
      </c>
      <c r="F127" s="42" t="s">
        <v>552</v>
      </c>
      <c r="G127" s="42" t="s">
        <v>199</v>
      </c>
      <c r="H127" s="42" t="s">
        <v>199</v>
      </c>
      <c r="I127" s="42" t="s">
        <v>199</v>
      </c>
      <c r="J127" s="42" t="s">
        <v>199</v>
      </c>
      <c r="K127" s="42" t="s">
        <v>769</v>
      </c>
      <c r="L127" s="42" t="s">
        <v>1709</v>
      </c>
      <c r="M127" s="44" t="s">
        <v>771</v>
      </c>
      <c r="N127" s="42" t="s">
        <v>772</v>
      </c>
      <c r="O127" s="42" t="s">
        <v>773</v>
      </c>
      <c r="P127" s="42" t="s">
        <v>0</v>
      </c>
      <c r="Q127" s="45">
        <v>45292</v>
      </c>
      <c r="R127" s="45">
        <v>45412</v>
      </c>
      <c r="S127" s="45" t="s">
        <v>0</v>
      </c>
      <c r="T127" s="26"/>
      <c r="U127" s="42"/>
      <c r="V127" s="42">
        <v>30</v>
      </c>
      <c r="W127" s="42" t="s">
        <v>1576</v>
      </c>
      <c r="X127" s="42" t="s">
        <v>245</v>
      </c>
      <c r="Y127" s="42" t="s">
        <v>1623</v>
      </c>
      <c r="Z127" s="42" t="s">
        <v>199</v>
      </c>
      <c r="AA127" s="42" t="s">
        <v>199</v>
      </c>
      <c r="AB127" s="42" t="s">
        <v>1618</v>
      </c>
      <c r="AC127" s="42" t="s">
        <v>199</v>
      </c>
      <c r="AD127" s="42" t="s">
        <v>199</v>
      </c>
      <c r="AE127" s="42" t="s">
        <v>199</v>
      </c>
      <c r="AF127" s="42" t="s">
        <v>199</v>
      </c>
      <c r="AG127" s="42" t="s">
        <v>199</v>
      </c>
      <c r="AH127" s="42" t="s">
        <v>199</v>
      </c>
      <c r="AI127" s="42" t="s">
        <v>199</v>
      </c>
      <c r="AJ127" s="42" t="s">
        <v>774</v>
      </c>
    </row>
    <row r="128" spans="2:36" ht="128.25" hidden="1" x14ac:dyDescent="0.2">
      <c r="B128" s="42" t="s">
        <v>453</v>
      </c>
      <c r="C128" s="43" t="s">
        <v>454</v>
      </c>
      <c r="D128" s="42" t="s">
        <v>704</v>
      </c>
      <c r="E128" s="42" t="s">
        <v>705</v>
      </c>
      <c r="F128" s="42" t="s">
        <v>552</v>
      </c>
      <c r="G128" s="42" t="s">
        <v>199</v>
      </c>
      <c r="H128" s="42" t="s">
        <v>199</v>
      </c>
      <c r="I128" s="42" t="s">
        <v>199</v>
      </c>
      <c r="J128" s="42" t="s">
        <v>199</v>
      </c>
      <c r="K128" s="42" t="s">
        <v>775</v>
      </c>
      <c r="L128" s="42" t="s">
        <v>1710</v>
      </c>
      <c r="M128" s="44" t="s">
        <v>777</v>
      </c>
      <c r="N128" s="42" t="s">
        <v>772</v>
      </c>
      <c r="O128" s="42" t="s">
        <v>773</v>
      </c>
      <c r="P128" s="42" t="s">
        <v>0</v>
      </c>
      <c r="Q128" s="45">
        <v>45292</v>
      </c>
      <c r="R128" s="45">
        <v>45503</v>
      </c>
      <c r="S128" s="45" t="s">
        <v>0</v>
      </c>
      <c r="T128" s="26"/>
      <c r="U128" s="42"/>
      <c r="V128" s="42">
        <v>30</v>
      </c>
      <c r="W128" s="42" t="s">
        <v>1576</v>
      </c>
      <c r="X128" s="42" t="s">
        <v>245</v>
      </c>
      <c r="Y128" s="42" t="s">
        <v>1623</v>
      </c>
      <c r="Z128" s="42" t="s">
        <v>199</v>
      </c>
      <c r="AA128" s="42" t="s">
        <v>199</v>
      </c>
      <c r="AB128" s="42" t="s">
        <v>1618</v>
      </c>
      <c r="AC128" s="42" t="s">
        <v>199</v>
      </c>
      <c r="AD128" s="42" t="s">
        <v>199</v>
      </c>
      <c r="AE128" s="42" t="s">
        <v>199</v>
      </c>
      <c r="AF128" s="42" t="s">
        <v>199</v>
      </c>
      <c r="AG128" s="42" t="s">
        <v>199</v>
      </c>
      <c r="AH128" s="42" t="s">
        <v>199</v>
      </c>
      <c r="AI128" s="42" t="s">
        <v>199</v>
      </c>
      <c r="AJ128" s="42" t="s">
        <v>774</v>
      </c>
    </row>
    <row r="129" spans="2:36" ht="128.25" hidden="1" x14ac:dyDescent="0.2">
      <c r="B129" s="42" t="s">
        <v>453</v>
      </c>
      <c r="C129" s="43" t="s">
        <v>454</v>
      </c>
      <c r="D129" s="42" t="s">
        <v>704</v>
      </c>
      <c r="E129" s="42" t="s">
        <v>705</v>
      </c>
      <c r="F129" s="42" t="s">
        <v>552</v>
      </c>
      <c r="G129" s="42" t="s">
        <v>199</v>
      </c>
      <c r="H129" s="42" t="s">
        <v>199</v>
      </c>
      <c r="I129" s="42" t="s">
        <v>199</v>
      </c>
      <c r="J129" s="42" t="s">
        <v>199</v>
      </c>
      <c r="K129" s="42" t="s">
        <v>1711</v>
      </c>
      <c r="L129" s="42" t="s">
        <v>779</v>
      </c>
      <c r="M129" s="44" t="s">
        <v>780</v>
      </c>
      <c r="N129" s="42" t="s">
        <v>772</v>
      </c>
      <c r="O129" s="42" t="s">
        <v>773</v>
      </c>
      <c r="P129" s="42" t="s">
        <v>0</v>
      </c>
      <c r="Q129" s="45">
        <v>45292</v>
      </c>
      <c r="R129" s="45">
        <v>45641</v>
      </c>
      <c r="S129" s="45" t="s">
        <v>0</v>
      </c>
      <c r="T129" s="26"/>
      <c r="U129" s="42"/>
      <c r="V129" s="42">
        <v>40</v>
      </c>
      <c r="W129" s="42" t="s">
        <v>1576</v>
      </c>
      <c r="X129" s="42" t="s">
        <v>245</v>
      </c>
      <c r="Y129" s="42" t="s">
        <v>1623</v>
      </c>
      <c r="Z129" s="42" t="s">
        <v>199</v>
      </c>
      <c r="AA129" s="42" t="s">
        <v>199</v>
      </c>
      <c r="AB129" s="42" t="s">
        <v>1618</v>
      </c>
      <c r="AC129" s="42" t="s">
        <v>199</v>
      </c>
      <c r="AD129" s="42" t="s">
        <v>199</v>
      </c>
      <c r="AE129" s="42" t="s">
        <v>199</v>
      </c>
      <c r="AF129" s="42" t="s">
        <v>199</v>
      </c>
      <c r="AG129" s="42" t="s">
        <v>199</v>
      </c>
      <c r="AH129" s="42" t="s">
        <v>199</v>
      </c>
      <c r="AI129" s="42" t="s">
        <v>199</v>
      </c>
      <c r="AJ129" s="42" t="s">
        <v>774</v>
      </c>
    </row>
    <row r="130" spans="2:36" ht="128.25" hidden="1" x14ac:dyDescent="0.2">
      <c r="B130" s="42" t="s">
        <v>453</v>
      </c>
      <c r="C130" s="43" t="s">
        <v>454</v>
      </c>
      <c r="D130" s="42" t="s">
        <v>704</v>
      </c>
      <c r="E130" s="42" t="s">
        <v>705</v>
      </c>
      <c r="F130" s="42" t="s">
        <v>552</v>
      </c>
      <c r="G130" s="42" t="s">
        <v>199</v>
      </c>
      <c r="H130" s="42" t="s">
        <v>199</v>
      </c>
      <c r="I130" s="42" t="s">
        <v>199</v>
      </c>
      <c r="J130" s="42" t="s">
        <v>199</v>
      </c>
      <c r="K130" s="42" t="s">
        <v>781</v>
      </c>
      <c r="L130" s="42" t="s">
        <v>1712</v>
      </c>
      <c r="M130" s="42" t="s">
        <v>783</v>
      </c>
      <c r="N130" s="42" t="s">
        <v>667</v>
      </c>
      <c r="O130" s="42" t="s">
        <v>672</v>
      </c>
      <c r="P130" s="42" t="s">
        <v>1600</v>
      </c>
      <c r="Q130" s="45">
        <v>45292</v>
      </c>
      <c r="R130" s="45">
        <v>45641</v>
      </c>
      <c r="S130" s="45" t="s">
        <v>1611</v>
      </c>
      <c r="T130" s="26"/>
      <c r="U130" s="42"/>
      <c r="V130" s="42">
        <v>50</v>
      </c>
      <c r="W130" s="42" t="s">
        <v>1623</v>
      </c>
      <c r="X130" s="42" t="s">
        <v>199</v>
      </c>
      <c r="Y130" s="42" t="s">
        <v>199</v>
      </c>
      <c r="Z130" s="42" t="s">
        <v>199</v>
      </c>
      <c r="AA130" s="42" t="s">
        <v>199</v>
      </c>
      <c r="AB130" s="42" t="s">
        <v>1597</v>
      </c>
      <c r="AC130" s="42" t="s">
        <v>1621</v>
      </c>
      <c r="AD130" s="42" t="s">
        <v>199</v>
      </c>
      <c r="AE130" s="42" t="s">
        <v>199</v>
      </c>
      <c r="AF130" s="42" t="s">
        <v>199</v>
      </c>
      <c r="AG130" s="42" t="s">
        <v>199</v>
      </c>
      <c r="AH130" s="42" t="s">
        <v>199</v>
      </c>
      <c r="AI130" s="42" t="s">
        <v>199</v>
      </c>
      <c r="AJ130" s="42" t="s">
        <v>654</v>
      </c>
    </row>
    <row r="131" spans="2:36" ht="156.75" hidden="1" x14ac:dyDescent="0.2">
      <c r="B131" s="42" t="s">
        <v>453</v>
      </c>
      <c r="C131" s="43" t="s">
        <v>454</v>
      </c>
      <c r="D131" s="42" t="s">
        <v>704</v>
      </c>
      <c r="E131" s="42" t="s">
        <v>705</v>
      </c>
      <c r="F131" s="42" t="s">
        <v>552</v>
      </c>
      <c r="G131" s="42" t="s">
        <v>199</v>
      </c>
      <c r="H131" s="42" t="s">
        <v>199</v>
      </c>
      <c r="I131" s="42" t="s">
        <v>199</v>
      </c>
      <c r="J131" s="42" t="s">
        <v>199</v>
      </c>
      <c r="K131" s="42" t="s">
        <v>784</v>
      </c>
      <c r="L131" s="42" t="s">
        <v>785</v>
      </c>
      <c r="M131" s="44" t="s">
        <v>786</v>
      </c>
      <c r="N131" s="42" t="s">
        <v>667</v>
      </c>
      <c r="O131" s="42" t="s">
        <v>787</v>
      </c>
      <c r="P131" s="42" t="s">
        <v>1600</v>
      </c>
      <c r="Q131" s="45">
        <v>45292</v>
      </c>
      <c r="R131" s="45">
        <v>45641</v>
      </c>
      <c r="S131" s="45" t="s">
        <v>1611</v>
      </c>
      <c r="T131" s="26"/>
      <c r="U131" s="42"/>
      <c r="V131" s="42">
        <v>30</v>
      </c>
      <c r="W131" s="42" t="s">
        <v>1623</v>
      </c>
      <c r="X131" s="42" t="s">
        <v>199</v>
      </c>
      <c r="Y131" s="42" t="s">
        <v>199</v>
      </c>
      <c r="Z131" s="42" t="s">
        <v>199</v>
      </c>
      <c r="AA131" s="42" t="s">
        <v>199</v>
      </c>
      <c r="AB131" s="42" t="s">
        <v>1621</v>
      </c>
      <c r="AC131" s="42" t="s">
        <v>199</v>
      </c>
      <c r="AD131" s="42" t="s">
        <v>199</v>
      </c>
      <c r="AE131" s="42" t="s">
        <v>199</v>
      </c>
      <c r="AF131" s="42" t="s">
        <v>199</v>
      </c>
      <c r="AG131" s="42" t="s">
        <v>199</v>
      </c>
      <c r="AH131" s="42" t="s">
        <v>199</v>
      </c>
      <c r="AI131" s="42" t="s">
        <v>199</v>
      </c>
      <c r="AJ131" s="42" t="s">
        <v>654</v>
      </c>
    </row>
    <row r="132" spans="2:36" ht="128.25" hidden="1" x14ac:dyDescent="0.2">
      <c r="B132" s="42" t="s">
        <v>453</v>
      </c>
      <c r="C132" s="43" t="s">
        <v>454</v>
      </c>
      <c r="D132" s="42" t="s">
        <v>704</v>
      </c>
      <c r="E132" s="42" t="s">
        <v>705</v>
      </c>
      <c r="F132" s="42" t="s">
        <v>552</v>
      </c>
      <c r="G132" s="42" t="s">
        <v>199</v>
      </c>
      <c r="H132" s="42" t="s">
        <v>199</v>
      </c>
      <c r="I132" s="42" t="s">
        <v>199</v>
      </c>
      <c r="J132" s="42" t="s">
        <v>199</v>
      </c>
      <c r="K132" s="42" t="s">
        <v>1713</v>
      </c>
      <c r="L132" s="42" t="s">
        <v>1714</v>
      </c>
      <c r="M132" s="42" t="s">
        <v>1715</v>
      </c>
      <c r="N132" s="42" t="s">
        <v>667</v>
      </c>
      <c r="O132" s="42" t="s">
        <v>791</v>
      </c>
      <c r="P132" s="42" t="s">
        <v>1600</v>
      </c>
      <c r="Q132" s="45">
        <v>45292</v>
      </c>
      <c r="R132" s="45">
        <v>45641</v>
      </c>
      <c r="S132" s="45" t="s">
        <v>1611</v>
      </c>
      <c r="T132" s="26"/>
      <c r="U132" s="42"/>
      <c r="V132" s="42">
        <v>20</v>
      </c>
      <c r="W132" s="42" t="s">
        <v>1623</v>
      </c>
      <c r="X132" s="42" t="s">
        <v>199</v>
      </c>
      <c r="Y132" s="42" t="s">
        <v>199</v>
      </c>
      <c r="Z132" s="42" t="s">
        <v>199</v>
      </c>
      <c r="AA132" s="42" t="s">
        <v>199</v>
      </c>
      <c r="AB132" s="42" t="s">
        <v>1621</v>
      </c>
      <c r="AC132" s="42" t="s">
        <v>199</v>
      </c>
      <c r="AD132" s="42" t="s">
        <v>199</v>
      </c>
      <c r="AE132" s="42" t="s">
        <v>199</v>
      </c>
      <c r="AF132" s="42" t="s">
        <v>199</v>
      </c>
      <c r="AG132" s="42" t="s">
        <v>199</v>
      </c>
      <c r="AH132" s="42" t="s">
        <v>199</v>
      </c>
      <c r="AI132" s="42" t="s">
        <v>199</v>
      </c>
      <c r="AJ132" s="42" t="s">
        <v>654</v>
      </c>
    </row>
    <row r="133" spans="2:36" ht="128.25" hidden="1" x14ac:dyDescent="0.2">
      <c r="B133" s="42" t="s">
        <v>453</v>
      </c>
      <c r="C133" s="43" t="s">
        <v>454</v>
      </c>
      <c r="D133" s="42" t="s">
        <v>704</v>
      </c>
      <c r="E133" s="42" t="s">
        <v>705</v>
      </c>
      <c r="F133" s="42" t="s">
        <v>552</v>
      </c>
      <c r="G133" s="42" t="s">
        <v>199</v>
      </c>
      <c r="H133" s="42" t="s">
        <v>199</v>
      </c>
      <c r="I133" s="42" t="s">
        <v>199</v>
      </c>
      <c r="J133" s="42" t="s">
        <v>199</v>
      </c>
      <c r="K133" s="42" t="s">
        <v>792</v>
      </c>
      <c r="L133" s="42" t="s">
        <v>793</v>
      </c>
      <c r="M133" s="44" t="s">
        <v>794</v>
      </c>
      <c r="N133" s="44" t="s">
        <v>486</v>
      </c>
      <c r="O133" s="42"/>
      <c r="P133" s="42" t="s">
        <v>1600</v>
      </c>
      <c r="Q133" s="45">
        <v>45323</v>
      </c>
      <c r="R133" s="45">
        <v>45412</v>
      </c>
      <c r="S133" s="45" t="s">
        <v>1600</v>
      </c>
      <c r="T133" s="26"/>
      <c r="U133" s="42"/>
      <c r="V133" s="42"/>
      <c r="W133" s="42" t="s">
        <v>207</v>
      </c>
      <c r="X133" s="42" t="s">
        <v>1496</v>
      </c>
      <c r="Y133" s="42" t="s">
        <v>1623</v>
      </c>
      <c r="Z133" s="42" t="s">
        <v>1596</v>
      </c>
      <c r="AA133" s="42" t="s">
        <v>199</v>
      </c>
      <c r="AB133" s="42" t="s">
        <v>1621</v>
      </c>
      <c r="AC133" s="42" t="s">
        <v>364</v>
      </c>
      <c r="AD133" s="42" t="s">
        <v>199</v>
      </c>
      <c r="AE133" s="42" t="s">
        <v>199</v>
      </c>
      <c r="AF133" s="42" t="s">
        <v>199</v>
      </c>
      <c r="AG133" s="42" t="s">
        <v>199</v>
      </c>
      <c r="AH133" s="42" t="s">
        <v>402</v>
      </c>
      <c r="AI133" s="42" t="s">
        <v>694</v>
      </c>
      <c r="AJ133" s="42" t="s">
        <v>654</v>
      </c>
    </row>
    <row r="134" spans="2:36" ht="128.25" hidden="1" x14ac:dyDescent="0.2">
      <c r="B134" s="42" t="s">
        <v>453</v>
      </c>
      <c r="C134" s="43" t="s">
        <v>454</v>
      </c>
      <c r="D134" s="42" t="s">
        <v>704</v>
      </c>
      <c r="E134" s="42" t="s">
        <v>705</v>
      </c>
      <c r="F134" s="42" t="s">
        <v>552</v>
      </c>
      <c r="G134" s="42" t="s">
        <v>199</v>
      </c>
      <c r="H134" s="42" t="s">
        <v>199</v>
      </c>
      <c r="I134" s="42" t="s">
        <v>199</v>
      </c>
      <c r="J134" s="42" t="s">
        <v>199</v>
      </c>
      <c r="K134" s="42" t="s">
        <v>795</v>
      </c>
      <c r="L134" s="42" t="s">
        <v>795</v>
      </c>
      <c r="M134" s="44" t="s">
        <v>796</v>
      </c>
      <c r="N134" s="58" t="s">
        <v>491</v>
      </c>
      <c r="O134" s="42" t="s">
        <v>486</v>
      </c>
      <c r="P134" s="42" t="s">
        <v>1600</v>
      </c>
      <c r="Q134" s="45">
        <v>45413</v>
      </c>
      <c r="R134" s="45">
        <v>45443</v>
      </c>
      <c r="S134" s="45" t="s">
        <v>1600</v>
      </c>
      <c r="T134" s="26"/>
      <c r="U134" s="42"/>
      <c r="V134" s="42"/>
      <c r="W134" s="42" t="s">
        <v>207</v>
      </c>
      <c r="X134" s="42" t="s">
        <v>1496</v>
      </c>
      <c r="Y134" s="42" t="s">
        <v>1623</v>
      </c>
      <c r="Z134" s="42" t="s">
        <v>1596</v>
      </c>
      <c r="AA134" s="42" t="s">
        <v>199</v>
      </c>
      <c r="AB134" s="42" t="s">
        <v>1621</v>
      </c>
      <c r="AC134" s="42" t="s">
        <v>364</v>
      </c>
      <c r="AD134" s="42" t="s">
        <v>199</v>
      </c>
      <c r="AE134" s="42" t="s">
        <v>199</v>
      </c>
      <c r="AF134" s="42" t="s">
        <v>199</v>
      </c>
      <c r="AG134" s="42" t="s">
        <v>199</v>
      </c>
      <c r="AH134" s="42" t="s">
        <v>402</v>
      </c>
      <c r="AI134" s="42" t="s">
        <v>694</v>
      </c>
      <c r="AJ134" s="42" t="s">
        <v>654</v>
      </c>
    </row>
    <row r="135" spans="2:36" ht="128.25" hidden="1" x14ac:dyDescent="0.2">
      <c r="B135" s="42" t="s">
        <v>453</v>
      </c>
      <c r="C135" s="43" t="s">
        <v>454</v>
      </c>
      <c r="D135" s="42" t="s">
        <v>704</v>
      </c>
      <c r="E135" s="42" t="s">
        <v>705</v>
      </c>
      <c r="F135" s="42" t="s">
        <v>552</v>
      </c>
      <c r="G135" s="42" t="s">
        <v>199</v>
      </c>
      <c r="H135" s="42" t="s">
        <v>199</v>
      </c>
      <c r="I135" s="42" t="s">
        <v>199</v>
      </c>
      <c r="J135" s="42" t="s">
        <v>199</v>
      </c>
      <c r="K135" s="42" t="s">
        <v>797</v>
      </c>
      <c r="L135" s="42" t="s">
        <v>798</v>
      </c>
      <c r="M135" s="44" t="s">
        <v>485</v>
      </c>
      <c r="N135" s="42" t="s">
        <v>486</v>
      </c>
      <c r="O135" s="42" t="s">
        <v>799</v>
      </c>
      <c r="P135" s="42" t="s">
        <v>1600</v>
      </c>
      <c r="Q135" s="45">
        <v>45352</v>
      </c>
      <c r="R135" s="45">
        <v>45397</v>
      </c>
      <c r="S135" s="45" t="s">
        <v>1611</v>
      </c>
      <c r="T135" s="26"/>
      <c r="U135" s="42"/>
      <c r="V135" s="42"/>
      <c r="W135" s="42" t="s">
        <v>207</v>
      </c>
      <c r="X135" s="42" t="s">
        <v>1496</v>
      </c>
      <c r="Y135" s="42" t="s">
        <v>1623</v>
      </c>
      <c r="Z135" s="42" t="s">
        <v>199</v>
      </c>
      <c r="AA135" s="42" t="s">
        <v>199</v>
      </c>
      <c r="AB135" s="42" t="s">
        <v>1621</v>
      </c>
      <c r="AC135" s="42" t="s">
        <v>199</v>
      </c>
      <c r="AD135" s="42" t="s">
        <v>199</v>
      </c>
      <c r="AE135" s="42" t="s">
        <v>199</v>
      </c>
      <c r="AF135" s="42" t="s">
        <v>199</v>
      </c>
      <c r="AG135" s="42" t="s">
        <v>199</v>
      </c>
      <c r="AH135" s="42" t="s">
        <v>199</v>
      </c>
      <c r="AI135" s="42" t="s">
        <v>199</v>
      </c>
      <c r="AJ135" s="42" t="s">
        <v>654</v>
      </c>
    </row>
    <row r="136" spans="2:36" ht="128.25" hidden="1" x14ac:dyDescent="0.2">
      <c r="B136" s="42" t="s">
        <v>453</v>
      </c>
      <c r="C136" s="43" t="s">
        <v>454</v>
      </c>
      <c r="D136" s="42" t="s">
        <v>704</v>
      </c>
      <c r="E136" s="42" t="s">
        <v>705</v>
      </c>
      <c r="F136" s="42" t="s">
        <v>552</v>
      </c>
      <c r="G136" s="42" t="s">
        <v>199</v>
      </c>
      <c r="H136" s="42" t="s">
        <v>199</v>
      </c>
      <c r="I136" s="42" t="s">
        <v>199</v>
      </c>
      <c r="J136" s="42" t="s">
        <v>199</v>
      </c>
      <c r="K136" s="42" t="s">
        <v>800</v>
      </c>
      <c r="L136" s="42" t="s">
        <v>800</v>
      </c>
      <c r="M136" s="44" t="s">
        <v>490</v>
      </c>
      <c r="N136" s="42" t="s">
        <v>486</v>
      </c>
      <c r="O136" s="42" t="s">
        <v>801</v>
      </c>
      <c r="P136" s="42" t="s">
        <v>1600</v>
      </c>
      <c r="Q136" s="45">
        <v>45398</v>
      </c>
      <c r="R136" s="45">
        <v>45077</v>
      </c>
      <c r="S136" s="45"/>
      <c r="T136" s="26"/>
      <c r="U136" s="42"/>
      <c r="V136" s="42"/>
      <c r="W136" s="42" t="s">
        <v>207</v>
      </c>
      <c r="X136" s="42" t="s">
        <v>1496</v>
      </c>
      <c r="Y136" s="42" t="s">
        <v>1623</v>
      </c>
      <c r="Z136" s="42" t="s">
        <v>199</v>
      </c>
      <c r="AA136" s="42" t="s">
        <v>199</v>
      </c>
      <c r="AB136" s="42" t="s">
        <v>1621</v>
      </c>
      <c r="AC136" s="42" t="s">
        <v>199</v>
      </c>
      <c r="AD136" s="42" t="s">
        <v>199</v>
      </c>
      <c r="AE136" s="42" t="s">
        <v>199</v>
      </c>
      <c r="AF136" s="42" t="s">
        <v>199</v>
      </c>
      <c r="AG136" s="42" t="s">
        <v>199</v>
      </c>
      <c r="AH136" s="42" t="s">
        <v>199</v>
      </c>
      <c r="AI136" s="42" t="s">
        <v>199</v>
      </c>
      <c r="AJ136" s="42" t="s">
        <v>654</v>
      </c>
    </row>
    <row r="137" spans="2:36" ht="128.25" hidden="1" x14ac:dyDescent="0.2">
      <c r="B137" s="42" t="s">
        <v>453</v>
      </c>
      <c r="C137" s="43" t="s">
        <v>454</v>
      </c>
      <c r="D137" s="42" t="s">
        <v>704</v>
      </c>
      <c r="E137" s="42" t="s">
        <v>705</v>
      </c>
      <c r="F137" s="42" t="s">
        <v>552</v>
      </c>
      <c r="G137" s="42" t="s">
        <v>199</v>
      </c>
      <c r="H137" s="42" t="s">
        <v>199</v>
      </c>
      <c r="I137" s="42" t="s">
        <v>199</v>
      </c>
      <c r="J137" s="42" t="s">
        <v>199</v>
      </c>
      <c r="K137" s="42" t="s">
        <v>802</v>
      </c>
      <c r="L137" s="42" t="s">
        <v>803</v>
      </c>
      <c r="M137" s="44" t="s">
        <v>804</v>
      </c>
      <c r="N137" s="53" t="s">
        <v>805</v>
      </c>
      <c r="O137" s="42" t="s">
        <v>806</v>
      </c>
      <c r="P137" s="42" t="s">
        <v>1600</v>
      </c>
      <c r="Q137" s="45">
        <v>45566</v>
      </c>
      <c r="R137" s="45">
        <v>45641</v>
      </c>
      <c r="S137" s="45" t="s">
        <v>1611</v>
      </c>
      <c r="T137" s="61">
        <f>(2*20*1.5)*(10000000/30/8)</f>
        <v>2500000</v>
      </c>
      <c r="U137" s="62">
        <v>189</v>
      </c>
      <c r="V137" s="42"/>
      <c r="W137" s="42" t="s">
        <v>1584</v>
      </c>
      <c r="X137" s="42" t="s">
        <v>1623</v>
      </c>
      <c r="Y137" s="42" t="s">
        <v>199</v>
      </c>
      <c r="Z137" s="42" t="s">
        <v>199</v>
      </c>
      <c r="AA137" s="42" t="s">
        <v>199</v>
      </c>
      <c r="AB137" s="42" t="s">
        <v>1621</v>
      </c>
      <c r="AC137" s="42" t="s">
        <v>1597</v>
      </c>
      <c r="AD137" s="42" t="s">
        <v>199</v>
      </c>
      <c r="AE137" s="42" t="s">
        <v>199</v>
      </c>
      <c r="AF137" s="42" t="s">
        <v>199</v>
      </c>
      <c r="AG137" s="42" t="s">
        <v>199</v>
      </c>
      <c r="AH137" s="42" t="s">
        <v>199</v>
      </c>
      <c r="AI137" s="42" t="s">
        <v>199</v>
      </c>
      <c r="AJ137" s="42" t="s">
        <v>610</v>
      </c>
    </row>
    <row r="138" spans="2:36" ht="128.25" hidden="1" x14ac:dyDescent="0.2">
      <c r="B138" s="42" t="s">
        <v>453</v>
      </c>
      <c r="C138" s="43" t="s">
        <v>454</v>
      </c>
      <c r="D138" s="42" t="s">
        <v>704</v>
      </c>
      <c r="E138" s="42" t="s">
        <v>705</v>
      </c>
      <c r="F138" s="42" t="s">
        <v>552</v>
      </c>
      <c r="G138" s="42" t="s">
        <v>199</v>
      </c>
      <c r="H138" s="42" t="s">
        <v>199</v>
      </c>
      <c r="I138" s="42" t="s">
        <v>199</v>
      </c>
      <c r="J138" s="42" t="s">
        <v>199</v>
      </c>
      <c r="K138" s="42" t="s">
        <v>807</v>
      </c>
      <c r="L138" s="42" t="s">
        <v>807</v>
      </c>
      <c r="M138" s="44" t="s">
        <v>808</v>
      </c>
      <c r="N138" s="42" t="s">
        <v>608</v>
      </c>
      <c r="O138" s="42" t="s">
        <v>609</v>
      </c>
      <c r="P138" s="42" t="s">
        <v>0</v>
      </c>
      <c r="Q138" s="45">
        <v>45323</v>
      </c>
      <c r="R138" s="45">
        <v>45626</v>
      </c>
      <c r="S138" s="45" t="s">
        <v>1611</v>
      </c>
      <c r="T138" s="26"/>
      <c r="U138" s="42"/>
      <c r="V138" s="42"/>
      <c r="W138" s="42" t="s">
        <v>207</v>
      </c>
      <c r="X138" s="42" t="s">
        <v>1584</v>
      </c>
      <c r="Y138" s="42" t="s">
        <v>199</v>
      </c>
      <c r="Z138" s="42" t="s">
        <v>199</v>
      </c>
      <c r="AA138" s="42" t="s">
        <v>199</v>
      </c>
      <c r="AB138" s="42" t="s">
        <v>1621</v>
      </c>
      <c r="AC138" s="42" t="s">
        <v>1577</v>
      </c>
      <c r="AD138" s="42" t="s">
        <v>199</v>
      </c>
      <c r="AE138" s="42" t="s">
        <v>199</v>
      </c>
      <c r="AF138" s="42" t="s">
        <v>199</v>
      </c>
      <c r="AG138" s="42" t="s">
        <v>199</v>
      </c>
      <c r="AH138" s="42" t="s">
        <v>199</v>
      </c>
      <c r="AI138" s="42" t="s">
        <v>199</v>
      </c>
      <c r="AJ138" s="42" t="s">
        <v>610</v>
      </c>
    </row>
    <row r="139" spans="2:36" ht="128.25" hidden="1" x14ac:dyDescent="0.2">
      <c r="B139" s="42" t="s">
        <v>453</v>
      </c>
      <c r="C139" s="43" t="s">
        <v>454</v>
      </c>
      <c r="D139" s="42" t="s">
        <v>704</v>
      </c>
      <c r="E139" s="42" t="s">
        <v>705</v>
      </c>
      <c r="F139" s="42" t="s">
        <v>552</v>
      </c>
      <c r="G139" s="42" t="s">
        <v>199</v>
      </c>
      <c r="H139" s="42" t="s">
        <v>199</v>
      </c>
      <c r="I139" s="42" t="s">
        <v>199</v>
      </c>
      <c r="J139" s="42" t="s">
        <v>199</v>
      </c>
      <c r="K139" s="42" t="s">
        <v>1716</v>
      </c>
      <c r="L139" s="42" t="s">
        <v>1716</v>
      </c>
      <c r="M139" s="44" t="s">
        <v>1717</v>
      </c>
      <c r="N139" s="44" t="s">
        <v>827</v>
      </c>
      <c r="O139" s="42" t="s">
        <v>608</v>
      </c>
      <c r="P139" s="42" t="s">
        <v>0</v>
      </c>
      <c r="Q139" s="45">
        <v>45323</v>
      </c>
      <c r="R139" s="45">
        <v>45641</v>
      </c>
      <c r="S139" s="45" t="s">
        <v>1611</v>
      </c>
      <c r="T139" s="26"/>
      <c r="U139" s="42"/>
      <c r="V139" s="42"/>
      <c r="W139" s="42" t="s">
        <v>207</v>
      </c>
      <c r="X139" s="42" t="s">
        <v>1623</v>
      </c>
      <c r="Y139" s="42" t="s">
        <v>199</v>
      </c>
      <c r="Z139" s="42" t="s">
        <v>199</v>
      </c>
      <c r="AA139" s="42" t="s">
        <v>199</v>
      </c>
      <c r="AB139" s="42" t="s">
        <v>1621</v>
      </c>
      <c r="AC139" s="42" t="s">
        <v>1606</v>
      </c>
      <c r="AD139" s="42" t="s">
        <v>199</v>
      </c>
      <c r="AE139" s="42" t="s">
        <v>199</v>
      </c>
      <c r="AF139" s="42" t="s">
        <v>199</v>
      </c>
      <c r="AG139" s="42" t="s">
        <v>199</v>
      </c>
      <c r="AH139" s="42" t="s">
        <v>199</v>
      </c>
      <c r="AI139" s="42" t="s">
        <v>199</v>
      </c>
      <c r="AJ139" s="42" t="s">
        <v>610</v>
      </c>
    </row>
    <row r="140" spans="2:36" ht="128.25" hidden="1" x14ac:dyDescent="0.2">
      <c r="B140" s="42" t="s">
        <v>453</v>
      </c>
      <c r="C140" s="43" t="s">
        <v>454</v>
      </c>
      <c r="D140" s="42" t="s">
        <v>704</v>
      </c>
      <c r="E140" s="42" t="s">
        <v>705</v>
      </c>
      <c r="F140" s="42" t="s">
        <v>552</v>
      </c>
      <c r="G140" s="42" t="s">
        <v>199</v>
      </c>
      <c r="H140" s="42" t="s">
        <v>199</v>
      </c>
      <c r="I140" s="42" t="s">
        <v>199</v>
      </c>
      <c r="J140" s="42" t="s">
        <v>199</v>
      </c>
      <c r="K140" s="42" t="s">
        <v>809</v>
      </c>
      <c r="L140" s="42" t="s">
        <v>810</v>
      </c>
      <c r="M140" s="44" t="s">
        <v>811</v>
      </c>
      <c r="N140" s="42" t="s">
        <v>703</v>
      </c>
      <c r="O140" s="42" t="s">
        <v>812</v>
      </c>
      <c r="P140" s="42" t="s">
        <v>1600</v>
      </c>
      <c r="Q140" s="45">
        <v>45323</v>
      </c>
      <c r="R140" s="45">
        <v>45412</v>
      </c>
      <c r="S140" s="45" t="s">
        <v>1611</v>
      </c>
      <c r="T140" s="61">
        <f>(1*20*4)*(4687696/30/8)</f>
        <v>1562565.3333333333</v>
      </c>
      <c r="U140" s="62">
        <v>186</v>
      </c>
      <c r="V140" s="42"/>
      <c r="W140" s="42" t="s">
        <v>1623</v>
      </c>
      <c r="X140" s="42" t="s">
        <v>199</v>
      </c>
      <c r="Y140" s="42" t="s">
        <v>199</v>
      </c>
      <c r="Z140" s="42" t="s">
        <v>199</v>
      </c>
      <c r="AA140" s="42" t="s">
        <v>199</v>
      </c>
      <c r="AB140" s="42" t="s">
        <v>1621</v>
      </c>
      <c r="AC140" s="42" t="s">
        <v>199</v>
      </c>
      <c r="AD140" s="42" t="s">
        <v>199</v>
      </c>
      <c r="AE140" s="42" t="s">
        <v>199</v>
      </c>
      <c r="AF140" s="42" t="s">
        <v>199</v>
      </c>
      <c r="AG140" s="42" t="s">
        <v>199</v>
      </c>
      <c r="AH140" s="42" t="s">
        <v>199</v>
      </c>
      <c r="AI140" s="42" t="s">
        <v>199</v>
      </c>
      <c r="AJ140" s="42" t="s">
        <v>654</v>
      </c>
    </row>
    <row r="141" spans="2:36" ht="128.25" hidden="1" x14ac:dyDescent="0.2">
      <c r="B141" s="42" t="s">
        <v>453</v>
      </c>
      <c r="C141" s="43" t="s">
        <v>454</v>
      </c>
      <c r="D141" s="42" t="s">
        <v>704</v>
      </c>
      <c r="E141" s="42" t="s">
        <v>705</v>
      </c>
      <c r="F141" s="42" t="s">
        <v>552</v>
      </c>
      <c r="G141" s="42" t="s">
        <v>199</v>
      </c>
      <c r="H141" s="42" t="s">
        <v>199</v>
      </c>
      <c r="I141" s="42" t="s">
        <v>199</v>
      </c>
      <c r="J141" s="42" t="s">
        <v>199</v>
      </c>
      <c r="K141" s="42" t="s">
        <v>813</v>
      </c>
      <c r="L141" s="42" t="s">
        <v>813</v>
      </c>
      <c r="M141" s="44" t="s">
        <v>814</v>
      </c>
      <c r="N141" s="58" t="s">
        <v>491</v>
      </c>
      <c r="O141" s="42" t="s">
        <v>703</v>
      </c>
      <c r="P141" s="42" t="s">
        <v>1600</v>
      </c>
      <c r="Q141" s="45">
        <v>45383</v>
      </c>
      <c r="R141" s="45">
        <v>45412</v>
      </c>
      <c r="S141" s="45" t="s">
        <v>1611</v>
      </c>
      <c r="T141" s="26"/>
      <c r="U141" s="42"/>
      <c r="V141" s="42"/>
      <c r="W141" s="42" t="s">
        <v>1623</v>
      </c>
      <c r="X141" s="42" t="s">
        <v>199</v>
      </c>
      <c r="Y141" s="42" t="s">
        <v>199</v>
      </c>
      <c r="Z141" s="42" t="s">
        <v>199</v>
      </c>
      <c r="AA141" s="42" t="s">
        <v>199</v>
      </c>
      <c r="AB141" s="42" t="s">
        <v>1621</v>
      </c>
      <c r="AC141" s="42" t="s">
        <v>199</v>
      </c>
      <c r="AD141" s="42" t="s">
        <v>199</v>
      </c>
      <c r="AE141" s="42" t="s">
        <v>199</v>
      </c>
      <c r="AF141" s="42" t="s">
        <v>199</v>
      </c>
      <c r="AG141" s="42" t="s">
        <v>199</v>
      </c>
      <c r="AH141" s="42" t="s">
        <v>199</v>
      </c>
      <c r="AI141" s="42" t="s">
        <v>199</v>
      </c>
      <c r="AJ141" s="42" t="s">
        <v>654</v>
      </c>
    </row>
    <row r="142" spans="2:36" ht="128.25" hidden="1" x14ac:dyDescent="0.2">
      <c r="B142" s="42" t="s">
        <v>453</v>
      </c>
      <c r="C142" s="43" t="s">
        <v>454</v>
      </c>
      <c r="D142" s="42" t="s">
        <v>704</v>
      </c>
      <c r="E142" s="42" t="s">
        <v>705</v>
      </c>
      <c r="F142" s="42" t="s">
        <v>552</v>
      </c>
      <c r="G142" s="42" t="s">
        <v>199</v>
      </c>
      <c r="H142" s="42" t="s">
        <v>199</v>
      </c>
      <c r="I142" s="42" t="s">
        <v>199</v>
      </c>
      <c r="J142" s="42" t="s">
        <v>199</v>
      </c>
      <c r="K142" s="42" t="s">
        <v>815</v>
      </c>
      <c r="L142" s="42" t="s">
        <v>815</v>
      </c>
      <c r="M142" s="44" t="s">
        <v>816</v>
      </c>
      <c r="N142" s="42" t="s">
        <v>703</v>
      </c>
      <c r="O142" s="42"/>
      <c r="P142" s="42" t="s">
        <v>1600</v>
      </c>
      <c r="Q142" s="45">
        <v>45413</v>
      </c>
      <c r="R142" s="45">
        <v>45443</v>
      </c>
      <c r="S142" s="45" t="s">
        <v>281</v>
      </c>
      <c r="T142" s="61">
        <f>(2*20*1)*(4687696/30/8)</f>
        <v>781282.66666666663</v>
      </c>
      <c r="U142" s="62">
        <v>186</v>
      </c>
      <c r="V142" s="42"/>
      <c r="W142" s="42" t="s">
        <v>1596</v>
      </c>
      <c r="X142" s="42" t="s">
        <v>1623</v>
      </c>
      <c r="Y142" s="42" t="s">
        <v>199</v>
      </c>
      <c r="Z142" s="42" t="s">
        <v>199</v>
      </c>
      <c r="AA142" s="42" t="s">
        <v>199</v>
      </c>
      <c r="AB142" s="42" t="s">
        <v>1621</v>
      </c>
      <c r="AC142" s="42" t="s">
        <v>364</v>
      </c>
      <c r="AD142" s="42" t="s">
        <v>199</v>
      </c>
      <c r="AE142" s="42" t="s">
        <v>199</v>
      </c>
      <c r="AF142" s="42" t="s">
        <v>199</v>
      </c>
      <c r="AG142" s="42" t="s">
        <v>199</v>
      </c>
      <c r="AH142" s="42" t="s">
        <v>402</v>
      </c>
      <c r="AI142" s="42" t="s">
        <v>694</v>
      </c>
      <c r="AJ142" s="42" t="s">
        <v>654</v>
      </c>
    </row>
    <row r="143" spans="2:36" ht="128.25" hidden="1" x14ac:dyDescent="0.2">
      <c r="B143" s="42" t="s">
        <v>453</v>
      </c>
      <c r="C143" s="43" t="s">
        <v>454</v>
      </c>
      <c r="D143" s="42" t="s">
        <v>704</v>
      </c>
      <c r="E143" s="42" t="s">
        <v>705</v>
      </c>
      <c r="F143" s="42" t="s">
        <v>552</v>
      </c>
      <c r="G143" s="42" t="s">
        <v>199</v>
      </c>
      <c r="H143" s="42" t="s">
        <v>199</v>
      </c>
      <c r="I143" s="42" t="s">
        <v>199</v>
      </c>
      <c r="J143" s="42" t="s">
        <v>199</v>
      </c>
      <c r="K143" s="42" t="s">
        <v>817</v>
      </c>
      <c r="L143" s="42" t="s">
        <v>818</v>
      </c>
      <c r="M143" s="44" t="s">
        <v>794</v>
      </c>
      <c r="N143" s="44" t="s">
        <v>486</v>
      </c>
      <c r="O143" s="42"/>
      <c r="P143" s="42" t="s">
        <v>1600</v>
      </c>
      <c r="Q143" s="45">
        <v>45323</v>
      </c>
      <c r="R143" s="45">
        <v>45412</v>
      </c>
      <c r="S143" s="45" t="s">
        <v>1600</v>
      </c>
      <c r="T143" s="26"/>
      <c r="U143" s="42"/>
      <c r="V143" s="42"/>
      <c r="W143" s="42" t="s">
        <v>207</v>
      </c>
      <c r="X143" s="42" t="s">
        <v>1496</v>
      </c>
      <c r="Y143" s="42" t="s">
        <v>1623</v>
      </c>
      <c r="Z143" s="42" t="s">
        <v>1596</v>
      </c>
      <c r="AA143" s="42" t="s">
        <v>199</v>
      </c>
      <c r="AB143" s="42" t="s">
        <v>1621</v>
      </c>
      <c r="AC143" s="42" t="s">
        <v>199</v>
      </c>
      <c r="AD143" s="42" t="s">
        <v>199</v>
      </c>
      <c r="AE143" s="42" t="s">
        <v>199</v>
      </c>
      <c r="AF143" s="42" t="s">
        <v>199</v>
      </c>
      <c r="AG143" s="42" t="s">
        <v>199</v>
      </c>
      <c r="AH143" s="42" t="s">
        <v>199</v>
      </c>
      <c r="AI143" s="42" t="s">
        <v>199</v>
      </c>
      <c r="AJ143" s="42" t="s">
        <v>654</v>
      </c>
    </row>
    <row r="144" spans="2:36" ht="128.25" hidden="1" x14ac:dyDescent="0.2">
      <c r="B144" s="42" t="s">
        <v>453</v>
      </c>
      <c r="C144" s="43" t="s">
        <v>454</v>
      </c>
      <c r="D144" s="42" t="s">
        <v>704</v>
      </c>
      <c r="E144" s="42" t="s">
        <v>705</v>
      </c>
      <c r="F144" s="42" t="s">
        <v>552</v>
      </c>
      <c r="G144" s="42" t="s">
        <v>199</v>
      </c>
      <c r="H144" s="42" t="s">
        <v>199</v>
      </c>
      <c r="I144" s="42" t="s">
        <v>199</v>
      </c>
      <c r="J144" s="42" t="s">
        <v>199</v>
      </c>
      <c r="K144" s="42" t="s">
        <v>795</v>
      </c>
      <c r="L144" s="42" t="s">
        <v>795</v>
      </c>
      <c r="M144" s="44" t="s">
        <v>796</v>
      </c>
      <c r="N144" s="58" t="s">
        <v>491</v>
      </c>
      <c r="O144" s="42" t="s">
        <v>486</v>
      </c>
      <c r="P144" s="42" t="s">
        <v>1600</v>
      </c>
      <c r="Q144" s="45">
        <v>45413</v>
      </c>
      <c r="R144" s="45">
        <v>45443</v>
      </c>
      <c r="S144" s="45" t="s">
        <v>1600</v>
      </c>
      <c r="T144" s="26"/>
      <c r="U144" s="42"/>
      <c r="V144" s="42"/>
      <c r="W144" s="42" t="s">
        <v>207</v>
      </c>
      <c r="X144" s="42" t="s">
        <v>1496</v>
      </c>
      <c r="Y144" s="42" t="s">
        <v>1623</v>
      </c>
      <c r="Z144" s="42" t="s">
        <v>1596</v>
      </c>
      <c r="AA144" s="42" t="s">
        <v>199</v>
      </c>
      <c r="AB144" s="42" t="s">
        <v>1621</v>
      </c>
      <c r="AC144" s="42" t="s">
        <v>199</v>
      </c>
      <c r="AD144" s="42" t="s">
        <v>199</v>
      </c>
      <c r="AE144" s="42" t="s">
        <v>199</v>
      </c>
      <c r="AF144" s="42" t="s">
        <v>199</v>
      </c>
      <c r="AG144" s="42" t="s">
        <v>199</v>
      </c>
      <c r="AH144" s="42" t="s">
        <v>199</v>
      </c>
      <c r="AI144" s="42" t="s">
        <v>199</v>
      </c>
      <c r="AJ144" s="42" t="s">
        <v>654</v>
      </c>
    </row>
    <row r="145" spans="2:36" ht="128.25" hidden="1" x14ac:dyDescent="0.2">
      <c r="B145" s="42" t="s">
        <v>453</v>
      </c>
      <c r="C145" s="43" t="s">
        <v>454</v>
      </c>
      <c r="D145" s="42" t="s">
        <v>704</v>
      </c>
      <c r="E145" s="42" t="s">
        <v>705</v>
      </c>
      <c r="F145" s="42" t="s">
        <v>552</v>
      </c>
      <c r="G145" s="42" t="s">
        <v>199</v>
      </c>
      <c r="H145" s="42" t="s">
        <v>199</v>
      </c>
      <c r="I145" s="42" t="s">
        <v>199</v>
      </c>
      <c r="J145" s="42" t="s">
        <v>199</v>
      </c>
      <c r="K145" s="42" t="s">
        <v>819</v>
      </c>
      <c r="L145" s="42" t="s">
        <v>820</v>
      </c>
      <c r="M145" s="44" t="s">
        <v>821</v>
      </c>
      <c r="N145" s="42" t="s">
        <v>772</v>
      </c>
      <c r="O145" s="42"/>
      <c r="P145" s="42" t="s">
        <v>0</v>
      </c>
      <c r="Q145" s="45">
        <v>45292</v>
      </c>
      <c r="R145" s="45">
        <v>45641</v>
      </c>
      <c r="S145" s="45" t="s">
        <v>1611</v>
      </c>
      <c r="T145" s="26"/>
      <c r="U145" s="42"/>
      <c r="V145" s="42"/>
      <c r="W145" s="42" t="s">
        <v>1576</v>
      </c>
      <c r="X145" s="42" t="s">
        <v>199</v>
      </c>
      <c r="Y145" s="42" t="s">
        <v>199</v>
      </c>
      <c r="Z145" s="42" t="s">
        <v>199</v>
      </c>
      <c r="AA145" s="42" t="s">
        <v>199</v>
      </c>
      <c r="AB145" s="42" t="s">
        <v>1621</v>
      </c>
      <c r="AC145" s="42" t="s">
        <v>199</v>
      </c>
      <c r="AD145" s="42" t="s">
        <v>199</v>
      </c>
      <c r="AE145" s="42" t="s">
        <v>199</v>
      </c>
      <c r="AF145" s="42" t="s">
        <v>199</v>
      </c>
      <c r="AG145" s="42" t="s">
        <v>199</v>
      </c>
      <c r="AH145" s="42" t="s">
        <v>199</v>
      </c>
      <c r="AI145" s="42" t="s">
        <v>199</v>
      </c>
      <c r="AJ145" s="42" t="s">
        <v>774</v>
      </c>
    </row>
    <row r="146" spans="2:36" ht="128.25" hidden="1" x14ac:dyDescent="0.2">
      <c r="B146" s="42" t="s">
        <v>453</v>
      </c>
      <c r="C146" s="43" t="s">
        <v>454</v>
      </c>
      <c r="D146" s="42" t="s">
        <v>704</v>
      </c>
      <c r="E146" s="42" t="s">
        <v>705</v>
      </c>
      <c r="F146" s="42" t="s">
        <v>552</v>
      </c>
      <c r="G146" s="42" t="s">
        <v>199</v>
      </c>
      <c r="H146" s="42" t="s">
        <v>199</v>
      </c>
      <c r="I146" s="42" t="s">
        <v>199</v>
      </c>
      <c r="J146" s="42" t="s">
        <v>199</v>
      </c>
      <c r="K146" s="42" t="s">
        <v>822</v>
      </c>
      <c r="L146" s="42" t="s">
        <v>822</v>
      </c>
      <c r="M146" s="42" t="s">
        <v>823</v>
      </c>
      <c r="N146" s="42" t="s">
        <v>772</v>
      </c>
      <c r="O146" s="42"/>
      <c r="P146" s="42" t="s">
        <v>0</v>
      </c>
      <c r="Q146" s="45">
        <v>45292</v>
      </c>
      <c r="R146" s="45">
        <v>45641</v>
      </c>
      <c r="S146" s="45" t="s">
        <v>1611</v>
      </c>
      <c r="T146" s="26"/>
      <c r="U146" s="42"/>
      <c r="V146" s="65"/>
      <c r="W146" s="42" t="s">
        <v>1576</v>
      </c>
      <c r="X146" s="42" t="s">
        <v>199</v>
      </c>
      <c r="Y146" s="42" t="s">
        <v>199</v>
      </c>
      <c r="Z146" s="42" t="s">
        <v>199</v>
      </c>
      <c r="AA146" s="42" t="s">
        <v>199</v>
      </c>
      <c r="AB146" s="42" t="s">
        <v>1621</v>
      </c>
      <c r="AC146" s="42" t="s">
        <v>199</v>
      </c>
      <c r="AD146" s="42" t="s">
        <v>199</v>
      </c>
      <c r="AE146" s="42" t="s">
        <v>199</v>
      </c>
      <c r="AF146" s="42" t="s">
        <v>199</v>
      </c>
      <c r="AG146" s="42" t="s">
        <v>199</v>
      </c>
      <c r="AH146" s="42" t="s">
        <v>199</v>
      </c>
      <c r="AI146" s="42" t="s">
        <v>199</v>
      </c>
      <c r="AJ146" s="42" t="s">
        <v>774</v>
      </c>
    </row>
    <row r="147" spans="2:36" ht="128.25" hidden="1" x14ac:dyDescent="0.2">
      <c r="B147" s="42" t="s">
        <v>453</v>
      </c>
      <c r="C147" s="43" t="s">
        <v>454</v>
      </c>
      <c r="D147" s="42" t="s">
        <v>704</v>
      </c>
      <c r="E147" s="42" t="s">
        <v>705</v>
      </c>
      <c r="F147" s="42" t="s">
        <v>552</v>
      </c>
      <c r="G147" s="42" t="s">
        <v>199</v>
      </c>
      <c r="H147" s="42" t="s">
        <v>199</v>
      </c>
      <c r="I147" s="42" t="s">
        <v>199</v>
      </c>
      <c r="J147" s="42" t="s">
        <v>199</v>
      </c>
      <c r="K147" s="42" t="s">
        <v>1718</v>
      </c>
      <c r="L147" s="42" t="s">
        <v>1719</v>
      </c>
      <c r="M147" s="44" t="s">
        <v>1720</v>
      </c>
      <c r="N147" s="44" t="s">
        <v>827</v>
      </c>
      <c r="O147" s="42" t="s">
        <v>608</v>
      </c>
      <c r="P147" s="42" t="s">
        <v>0</v>
      </c>
      <c r="Q147" s="45">
        <v>45323</v>
      </c>
      <c r="R147" s="45">
        <v>45641</v>
      </c>
      <c r="S147" s="45" t="s">
        <v>1611</v>
      </c>
      <c r="T147" s="26"/>
      <c r="U147" s="42"/>
      <c r="V147" s="42"/>
      <c r="W147" s="42" t="s">
        <v>207</v>
      </c>
      <c r="X147" s="42" t="s">
        <v>1623</v>
      </c>
      <c r="Y147" s="42" t="s">
        <v>199</v>
      </c>
      <c r="Z147" s="42" t="s">
        <v>199</v>
      </c>
      <c r="AA147" s="42" t="s">
        <v>199</v>
      </c>
      <c r="AB147" s="42" t="s">
        <v>1621</v>
      </c>
      <c r="AC147" s="42" t="s">
        <v>1606</v>
      </c>
      <c r="AD147" s="42" t="s">
        <v>199</v>
      </c>
      <c r="AE147" s="42" t="s">
        <v>199</v>
      </c>
      <c r="AF147" s="42" t="s">
        <v>199</v>
      </c>
      <c r="AG147" s="42" t="s">
        <v>199</v>
      </c>
      <c r="AH147" s="42" t="s">
        <v>199</v>
      </c>
      <c r="AI147" s="42" t="s">
        <v>199</v>
      </c>
      <c r="AJ147" s="42" t="s">
        <v>610</v>
      </c>
    </row>
    <row r="148" spans="2:36" ht="128.25" hidden="1" x14ac:dyDescent="0.2">
      <c r="B148" s="42" t="s">
        <v>453</v>
      </c>
      <c r="C148" s="43" t="s">
        <v>454</v>
      </c>
      <c r="D148" s="42" t="s">
        <v>830</v>
      </c>
      <c r="E148" s="42" t="s">
        <v>832</v>
      </c>
      <c r="F148" s="42" t="s">
        <v>552</v>
      </c>
      <c r="G148" s="42" t="s">
        <v>199</v>
      </c>
      <c r="H148" s="42" t="s">
        <v>833</v>
      </c>
      <c r="I148" s="42" t="s">
        <v>199</v>
      </c>
      <c r="J148" s="42" t="s">
        <v>199</v>
      </c>
      <c r="K148" s="42" t="s">
        <v>834</v>
      </c>
      <c r="L148" s="42" t="s">
        <v>835</v>
      </c>
      <c r="M148" s="44" t="s">
        <v>836</v>
      </c>
      <c r="N148" s="42" t="s">
        <v>608</v>
      </c>
      <c r="O148" s="42" t="s">
        <v>609</v>
      </c>
      <c r="P148" s="42" t="s">
        <v>0</v>
      </c>
      <c r="Q148" s="50">
        <v>45292</v>
      </c>
      <c r="R148" s="50">
        <v>45473</v>
      </c>
      <c r="S148" s="50" t="s">
        <v>1611</v>
      </c>
      <c r="T148" s="26"/>
      <c r="U148" s="42"/>
      <c r="V148" s="44">
        <v>50</v>
      </c>
      <c r="W148" s="42" t="s">
        <v>1584</v>
      </c>
      <c r="X148" s="42" t="s">
        <v>1496</v>
      </c>
      <c r="Y148" s="42" t="s">
        <v>207</v>
      </c>
      <c r="Z148" s="42" t="s">
        <v>199</v>
      </c>
      <c r="AA148" s="42" t="s">
        <v>199</v>
      </c>
      <c r="AB148" s="42" t="s">
        <v>1618</v>
      </c>
      <c r="AC148" s="42" t="s">
        <v>199</v>
      </c>
      <c r="AD148" s="42" t="s">
        <v>199</v>
      </c>
      <c r="AE148" s="42" t="s">
        <v>199</v>
      </c>
      <c r="AF148" s="42" t="s">
        <v>199</v>
      </c>
      <c r="AG148" s="42" t="s">
        <v>199</v>
      </c>
      <c r="AH148" s="42" t="s">
        <v>199</v>
      </c>
      <c r="AI148" s="42" t="s">
        <v>199</v>
      </c>
      <c r="AJ148" s="42" t="s">
        <v>610</v>
      </c>
    </row>
    <row r="149" spans="2:36" ht="128.25" hidden="1" x14ac:dyDescent="0.2">
      <c r="B149" s="42" t="s">
        <v>453</v>
      </c>
      <c r="C149" s="43" t="s">
        <v>454</v>
      </c>
      <c r="D149" s="42" t="s">
        <v>830</v>
      </c>
      <c r="E149" s="42" t="s">
        <v>832</v>
      </c>
      <c r="F149" s="42" t="s">
        <v>552</v>
      </c>
      <c r="G149" s="42" t="s">
        <v>199</v>
      </c>
      <c r="H149" s="42" t="s">
        <v>833</v>
      </c>
      <c r="I149" s="42" t="s">
        <v>199</v>
      </c>
      <c r="J149" s="42" t="s">
        <v>199</v>
      </c>
      <c r="K149" s="42" t="s">
        <v>837</v>
      </c>
      <c r="L149" s="42" t="s">
        <v>838</v>
      </c>
      <c r="M149" s="44" t="s">
        <v>839</v>
      </c>
      <c r="N149" s="42" t="s">
        <v>608</v>
      </c>
      <c r="O149" s="42" t="s">
        <v>609</v>
      </c>
      <c r="P149" s="42" t="s">
        <v>0</v>
      </c>
      <c r="Q149" s="50">
        <v>45292</v>
      </c>
      <c r="R149" s="50">
        <v>45473</v>
      </c>
      <c r="S149" s="50" t="s">
        <v>1611</v>
      </c>
      <c r="T149" s="26"/>
      <c r="U149" s="42"/>
      <c r="V149" s="44">
        <v>50</v>
      </c>
      <c r="W149" s="42" t="s">
        <v>1584</v>
      </c>
      <c r="X149" s="42" t="s">
        <v>1496</v>
      </c>
      <c r="Y149" s="42" t="s">
        <v>207</v>
      </c>
      <c r="Z149" s="42" t="s">
        <v>199</v>
      </c>
      <c r="AA149" s="42" t="s">
        <v>199</v>
      </c>
      <c r="AB149" s="42" t="s">
        <v>1618</v>
      </c>
      <c r="AC149" s="42" t="s">
        <v>199</v>
      </c>
      <c r="AD149" s="42" t="s">
        <v>199</v>
      </c>
      <c r="AE149" s="42" t="s">
        <v>199</v>
      </c>
      <c r="AF149" s="42" t="s">
        <v>199</v>
      </c>
      <c r="AG149" s="42" t="s">
        <v>199</v>
      </c>
      <c r="AH149" s="42" t="s">
        <v>199</v>
      </c>
      <c r="AI149" s="42" t="s">
        <v>199</v>
      </c>
      <c r="AJ149" s="42" t="s">
        <v>610</v>
      </c>
    </row>
    <row r="150" spans="2:36" ht="128.25" hidden="1" x14ac:dyDescent="0.2">
      <c r="B150" s="42" t="s">
        <v>453</v>
      </c>
      <c r="C150" s="43" t="s">
        <v>454</v>
      </c>
      <c r="D150" s="42" t="s">
        <v>830</v>
      </c>
      <c r="E150" s="42" t="s">
        <v>840</v>
      </c>
      <c r="F150" s="42" t="s">
        <v>552</v>
      </c>
      <c r="G150" s="42" t="s">
        <v>199</v>
      </c>
      <c r="H150" s="42" t="s">
        <v>833</v>
      </c>
      <c r="I150" s="42" t="s">
        <v>199</v>
      </c>
      <c r="J150" s="42" t="s">
        <v>199</v>
      </c>
      <c r="K150" s="42" t="s">
        <v>841</v>
      </c>
      <c r="L150" s="42" t="s">
        <v>842</v>
      </c>
      <c r="M150" s="44" t="s">
        <v>843</v>
      </c>
      <c r="N150" s="42" t="s">
        <v>608</v>
      </c>
      <c r="O150" s="42" t="s">
        <v>609</v>
      </c>
      <c r="P150" s="42" t="s">
        <v>0</v>
      </c>
      <c r="Q150" s="50">
        <v>45474</v>
      </c>
      <c r="R150" s="50">
        <v>45641</v>
      </c>
      <c r="S150" s="50" t="s">
        <v>1611</v>
      </c>
      <c r="T150" s="26"/>
      <c r="U150" s="42"/>
      <c r="V150" s="44">
        <v>40</v>
      </c>
      <c r="W150" s="42" t="s">
        <v>1584</v>
      </c>
      <c r="X150" s="42" t="s">
        <v>1496</v>
      </c>
      <c r="Y150" s="42" t="s">
        <v>207</v>
      </c>
      <c r="Z150" s="42" t="s">
        <v>199</v>
      </c>
      <c r="AA150" s="42" t="s">
        <v>199</v>
      </c>
      <c r="AB150" s="42" t="s">
        <v>1618</v>
      </c>
      <c r="AC150" s="42" t="s">
        <v>199</v>
      </c>
      <c r="AD150" s="42" t="s">
        <v>199</v>
      </c>
      <c r="AE150" s="42" t="s">
        <v>199</v>
      </c>
      <c r="AF150" s="42" t="s">
        <v>199</v>
      </c>
      <c r="AG150" s="42" t="s">
        <v>199</v>
      </c>
      <c r="AH150" s="42" t="s">
        <v>199</v>
      </c>
      <c r="AI150" s="42" t="s">
        <v>199</v>
      </c>
      <c r="AJ150" s="42" t="s">
        <v>610</v>
      </c>
    </row>
    <row r="151" spans="2:36" ht="128.25" hidden="1" x14ac:dyDescent="0.2">
      <c r="B151" s="42" t="s">
        <v>453</v>
      </c>
      <c r="C151" s="43" t="s">
        <v>454</v>
      </c>
      <c r="D151" s="42" t="s">
        <v>830</v>
      </c>
      <c r="E151" s="42" t="s">
        <v>840</v>
      </c>
      <c r="F151" s="42" t="s">
        <v>552</v>
      </c>
      <c r="G151" s="42" t="s">
        <v>199</v>
      </c>
      <c r="H151" s="42" t="s">
        <v>833</v>
      </c>
      <c r="I151" s="42" t="s">
        <v>199</v>
      </c>
      <c r="J151" s="42" t="s">
        <v>199</v>
      </c>
      <c r="K151" s="42" t="s">
        <v>844</v>
      </c>
      <c r="L151" s="42" t="s">
        <v>845</v>
      </c>
      <c r="M151" s="44" t="s">
        <v>846</v>
      </c>
      <c r="N151" s="42" t="s">
        <v>608</v>
      </c>
      <c r="O151" s="42" t="s">
        <v>609</v>
      </c>
      <c r="P151" s="42" t="s">
        <v>0</v>
      </c>
      <c r="Q151" s="50">
        <v>45474</v>
      </c>
      <c r="R151" s="50">
        <v>45641</v>
      </c>
      <c r="S151" s="50" t="s">
        <v>1611</v>
      </c>
      <c r="T151" s="26"/>
      <c r="U151" s="42"/>
      <c r="V151" s="44">
        <v>30</v>
      </c>
      <c r="W151" s="42" t="s">
        <v>1584</v>
      </c>
      <c r="X151" s="42" t="s">
        <v>1496</v>
      </c>
      <c r="Y151" s="42" t="s">
        <v>207</v>
      </c>
      <c r="Z151" s="42" t="s">
        <v>199</v>
      </c>
      <c r="AA151" s="42" t="s">
        <v>199</v>
      </c>
      <c r="AB151" s="42" t="s">
        <v>1618</v>
      </c>
      <c r="AC151" s="42" t="s">
        <v>199</v>
      </c>
      <c r="AD151" s="42" t="s">
        <v>199</v>
      </c>
      <c r="AE151" s="42" t="s">
        <v>199</v>
      </c>
      <c r="AF151" s="42" t="s">
        <v>199</v>
      </c>
      <c r="AG151" s="42" t="s">
        <v>199</v>
      </c>
      <c r="AH151" s="42" t="s">
        <v>199</v>
      </c>
      <c r="AI151" s="42" t="s">
        <v>199</v>
      </c>
      <c r="AJ151" s="42" t="s">
        <v>610</v>
      </c>
    </row>
    <row r="152" spans="2:36" ht="128.25" hidden="1" x14ac:dyDescent="0.2">
      <c r="B152" s="42" t="s">
        <v>453</v>
      </c>
      <c r="C152" s="43" t="s">
        <v>454</v>
      </c>
      <c r="D152" s="42" t="s">
        <v>830</v>
      </c>
      <c r="E152" s="42" t="s">
        <v>840</v>
      </c>
      <c r="F152" s="42" t="s">
        <v>552</v>
      </c>
      <c r="G152" s="42" t="s">
        <v>199</v>
      </c>
      <c r="H152" s="42" t="s">
        <v>833</v>
      </c>
      <c r="I152" s="42" t="s">
        <v>199</v>
      </c>
      <c r="J152" s="42" t="s">
        <v>199</v>
      </c>
      <c r="K152" s="42" t="s">
        <v>847</v>
      </c>
      <c r="L152" s="42" t="s">
        <v>848</v>
      </c>
      <c r="M152" s="44" t="s">
        <v>849</v>
      </c>
      <c r="N152" s="42" t="s">
        <v>608</v>
      </c>
      <c r="O152" s="42" t="s">
        <v>609</v>
      </c>
      <c r="P152" s="42" t="s">
        <v>0</v>
      </c>
      <c r="Q152" s="50">
        <v>45474</v>
      </c>
      <c r="R152" s="50">
        <v>45641</v>
      </c>
      <c r="S152" s="50" t="s">
        <v>1611</v>
      </c>
      <c r="T152" s="26"/>
      <c r="U152" s="42"/>
      <c r="V152" s="44">
        <v>30</v>
      </c>
      <c r="W152" s="42" t="s">
        <v>1584</v>
      </c>
      <c r="X152" s="42" t="s">
        <v>1496</v>
      </c>
      <c r="Y152" s="42" t="s">
        <v>207</v>
      </c>
      <c r="Z152" s="42" t="s">
        <v>199</v>
      </c>
      <c r="AA152" s="42" t="s">
        <v>199</v>
      </c>
      <c r="AB152" s="42" t="s">
        <v>1618</v>
      </c>
      <c r="AC152" s="42" t="s">
        <v>199</v>
      </c>
      <c r="AD152" s="42" t="s">
        <v>199</v>
      </c>
      <c r="AE152" s="42" t="s">
        <v>199</v>
      </c>
      <c r="AF152" s="42" t="s">
        <v>199</v>
      </c>
      <c r="AG152" s="42" t="s">
        <v>199</v>
      </c>
      <c r="AH152" s="42" t="s">
        <v>199</v>
      </c>
      <c r="AI152" s="42" t="s">
        <v>199</v>
      </c>
      <c r="AJ152" s="42" t="s">
        <v>610</v>
      </c>
    </row>
    <row r="153" spans="2:36" ht="185.25" hidden="1" x14ac:dyDescent="0.2">
      <c r="B153" s="42" t="s">
        <v>453</v>
      </c>
      <c r="C153" s="43" t="s">
        <v>850</v>
      </c>
      <c r="D153" s="42" t="s">
        <v>851</v>
      </c>
      <c r="E153" s="42" t="s">
        <v>853</v>
      </c>
      <c r="F153" s="42" t="s">
        <v>753</v>
      </c>
      <c r="G153" s="42" t="s">
        <v>854</v>
      </c>
      <c r="H153" s="42" t="s">
        <v>855</v>
      </c>
      <c r="I153" s="42" t="s">
        <v>199</v>
      </c>
      <c r="J153" s="42" t="s">
        <v>199</v>
      </c>
      <c r="K153" s="59" t="s">
        <v>856</v>
      </c>
      <c r="L153" s="59" t="s">
        <v>1721</v>
      </c>
      <c r="M153" s="44" t="s">
        <v>858</v>
      </c>
      <c r="N153" s="42" t="s">
        <v>661</v>
      </c>
      <c r="O153" s="53" t="s">
        <v>662</v>
      </c>
      <c r="P153" s="42" t="s">
        <v>0</v>
      </c>
      <c r="Q153" s="45">
        <v>45474</v>
      </c>
      <c r="R153" s="45">
        <v>45641</v>
      </c>
      <c r="S153" s="45" t="s">
        <v>1611</v>
      </c>
      <c r="T153" s="26"/>
      <c r="U153" s="42"/>
      <c r="V153" s="57">
        <v>0.2</v>
      </c>
      <c r="W153" s="42" t="s">
        <v>1624</v>
      </c>
      <c r="X153" s="42" t="s">
        <v>1496</v>
      </c>
      <c r="Y153" s="42" t="s">
        <v>354</v>
      </c>
      <c r="Z153" s="58" t="s">
        <v>199</v>
      </c>
      <c r="AA153" s="58" t="s">
        <v>199</v>
      </c>
      <c r="AB153" s="42" t="s">
        <v>828</v>
      </c>
      <c r="AC153" s="42" t="s">
        <v>199</v>
      </c>
      <c r="AD153" s="42" t="s">
        <v>199</v>
      </c>
      <c r="AE153" s="42" t="s">
        <v>199</v>
      </c>
      <c r="AF153" s="42" t="s">
        <v>199</v>
      </c>
      <c r="AG153" s="42" t="s">
        <v>199</v>
      </c>
      <c r="AH153" s="42" t="s">
        <v>199</v>
      </c>
      <c r="AI153" s="42" t="s">
        <v>199</v>
      </c>
      <c r="AJ153" s="42" t="s">
        <v>663</v>
      </c>
    </row>
    <row r="154" spans="2:36" ht="199.5" hidden="1" x14ac:dyDescent="0.2">
      <c r="B154" s="42" t="s">
        <v>453</v>
      </c>
      <c r="C154" s="43" t="s">
        <v>850</v>
      </c>
      <c r="D154" s="42" t="s">
        <v>851</v>
      </c>
      <c r="E154" s="42" t="s">
        <v>853</v>
      </c>
      <c r="F154" s="42" t="s">
        <v>753</v>
      </c>
      <c r="G154" s="42" t="s">
        <v>854</v>
      </c>
      <c r="H154" s="42" t="s">
        <v>855</v>
      </c>
      <c r="I154" s="42" t="s">
        <v>199</v>
      </c>
      <c r="J154" s="42" t="s">
        <v>199</v>
      </c>
      <c r="K154" s="59" t="s">
        <v>860</v>
      </c>
      <c r="L154" s="66" t="s">
        <v>861</v>
      </c>
      <c r="M154" s="59" t="s">
        <v>862</v>
      </c>
      <c r="N154" s="42" t="s">
        <v>661</v>
      </c>
      <c r="O154" s="53" t="s">
        <v>662</v>
      </c>
      <c r="P154" s="42" t="s">
        <v>0</v>
      </c>
      <c r="Q154" s="45">
        <v>45474</v>
      </c>
      <c r="R154" s="45">
        <v>45641</v>
      </c>
      <c r="S154" s="45" t="s">
        <v>1611</v>
      </c>
      <c r="T154" s="26"/>
      <c r="U154" s="42"/>
      <c r="V154" s="57">
        <v>0.4</v>
      </c>
      <c r="W154" s="42" t="s">
        <v>1624</v>
      </c>
      <c r="X154" s="42" t="s">
        <v>1496</v>
      </c>
      <c r="Y154" s="42" t="s">
        <v>354</v>
      </c>
      <c r="Z154" s="58" t="s">
        <v>199</v>
      </c>
      <c r="AA154" s="58" t="s">
        <v>199</v>
      </c>
      <c r="AB154" s="42" t="s">
        <v>209</v>
      </c>
      <c r="AC154" s="42" t="s">
        <v>199</v>
      </c>
      <c r="AD154" s="42" t="s">
        <v>199</v>
      </c>
      <c r="AE154" s="42" t="s">
        <v>199</v>
      </c>
      <c r="AF154" s="42" t="s">
        <v>199</v>
      </c>
      <c r="AG154" s="42" t="s">
        <v>199</v>
      </c>
      <c r="AH154" s="42" t="s">
        <v>199</v>
      </c>
      <c r="AI154" s="42" t="s">
        <v>199</v>
      </c>
      <c r="AJ154" s="42" t="s">
        <v>663</v>
      </c>
    </row>
    <row r="155" spans="2:36" ht="185.25" hidden="1" x14ac:dyDescent="0.2">
      <c r="B155" s="42" t="s">
        <v>453</v>
      </c>
      <c r="C155" s="43" t="s">
        <v>850</v>
      </c>
      <c r="D155" s="42" t="s">
        <v>851</v>
      </c>
      <c r="E155" s="42" t="s">
        <v>853</v>
      </c>
      <c r="F155" s="42" t="s">
        <v>753</v>
      </c>
      <c r="G155" s="42" t="s">
        <v>854</v>
      </c>
      <c r="H155" s="42" t="s">
        <v>855</v>
      </c>
      <c r="I155" s="42" t="s">
        <v>199</v>
      </c>
      <c r="J155" s="42" t="s">
        <v>199</v>
      </c>
      <c r="K155" s="59" t="s">
        <v>863</v>
      </c>
      <c r="L155" s="59" t="s">
        <v>864</v>
      </c>
      <c r="M155" s="44" t="s">
        <v>865</v>
      </c>
      <c r="N155" s="42" t="s">
        <v>661</v>
      </c>
      <c r="O155" s="53" t="s">
        <v>662</v>
      </c>
      <c r="P155" s="42" t="s">
        <v>0</v>
      </c>
      <c r="Q155" s="45">
        <v>45474</v>
      </c>
      <c r="R155" s="45">
        <v>45641</v>
      </c>
      <c r="S155" s="45" t="s">
        <v>1611</v>
      </c>
      <c r="T155" s="26"/>
      <c r="U155" s="42"/>
      <c r="V155" s="57">
        <v>0.4</v>
      </c>
      <c r="W155" s="42" t="s">
        <v>1624</v>
      </c>
      <c r="X155" s="42" t="s">
        <v>1496</v>
      </c>
      <c r="Y155" s="42" t="s">
        <v>354</v>
      </c>
      <c r="Z155" s="58" t="s">
        <v>199</v>
      </c>
      <c r="AA155" s="58" t="s">
        <v>199</v>
      </c>
      <c r="AB155" s="42" t="s">
        <v>209</v>
      </c>
      <c r="AC155" s="42" t="s">
        <v>199</v>
      </c>
      <c r="AD155" s="42" t="s">
        <v>199</v>
      </c>
      <c r="AE155" s="42" t="s">
        <v>199</v>
      </c>
      <c r="AF155" s="42" t="s">
        <v>199</v>
      </c>
      <c r="AG155" s="42" t="s">
        <v>199</v>
      </c>
      <c r="AH155" s="42" t="s">
        <v>199</v>
      </c>
      <c r="AI155" s="42" t="s">
        <v>199</v>
      </c>
      <c r="AJ155" s="42" t="s">
        <v>663</v>
      </c>
    </row>
    <row r="156" spans="2:36" ht="185.25" hidden="1" x14ac:dyDescent="0.2">
      <c r="B156" s="42" t="s">
        <v>453</v>
      </c>
      <c r="C156" s="43" t="s">
        <v>850</v>
      </c>
      <c r="D156" s="42" t="s">
        <v>851</v>
      </c>
      <c r="E156" s="42" t="s">
        <v>853</v>
      </c>
      <c r="F156" s="42" t="s">
        <v>552</v>
      </c>
      <c r="G156" s="42" t="s">
        <v>854</v>
      </c>
      <c r="H156" s="42" t="s">
        <v>855</v>
      </c>
      <c r="I156" s="42" t="s">
        <v>199</v>
      </c>
      <c r="J156" s="42" t="s">
        <v>199</v>
      </c>
      <c r="K156" s="59" t="s">
        <v>866</v>
      </c>
      <c r="L156" s="59" t="s">
        <v>1722</v>
      </c>
      <c r="M156" s="44" t="s">
        <v>868</v>
      </c>
      <c r="N156" s="42" t="s">
        <v>661</v>
      </c>
      <c r="O156" s="53" t="s">
        <v>662</v>
      </c>
      <c r="P156" s="42" t="s">
        <v>0</v>
      </c>
      <c r="Q156" s="45">
        <v>45474</v>
      </c>
      <c r="R156" s="45">
        <v>45641</v>
      </c>
      <c r="S156" s="45" t="s">
        <v>1611</v>
      </c>
      <c r="T156" s="26"/>
      <c r="U156" s="42"/>
      <c r="V156" s="42">
        <v>10</v>
      </c>
      <c r="W156" s="42" t="s">
        <v>1624</v>
      </c>
      <c r="X156" s="42" t="s">
        <v>1496</v>
      </c>
      <c r="Y156" s="42" t="s">
        <v>354</v>
      </c>
      <c r="Z156" s="58" t="s">
        <v>199</v>
      </c>
      <c r="AA156" s="58" t="s">
        <v>199</v>
      </c>
      <c r="AB156" s="42" t="s">
        <v>209</v>
      </c>
      <c r="AC156" s="42" t="s">
        <v>199</v>
      </c>
      <c r="AD156" s="42" t="s">
        <v>199</v>
      </c>
      <c r="AE156" s="42" t="s">
        <v>199</v>
      </c>
      <c r="AF156" s="42" t="s">
        <v>199</v>
      </c>
      <c r="AG156" s="42" t="s">
        <v>199</v>
      </c>
      <c r="AH156" s="42" t="s">
        <v>199</v>
      </c>
      <c r="AI156" s="42" t="s">
        <v>199</v>
      </c>
      <c r="AJ156" s="42" t="s">
        <v>663</v>
      </c>
    </row>
    <row r="157" spans="2:36" ht="185.25" hidden="1" x14ac:dyDescent="0.2">
      <c r="B157" s="42" t="s">
        <v>453</v>
      </c>
      <c r="C157" s="43" t="s">
        <v>850</v>
      </c>
      <c r="D157" s="42" t="s">
        <v>851</v>
      </c>
      <c r="E157" s="42" t="s">
        <v>853</v>
      </c>
      <c r="F157" s="42" t="s">
        <v>753</v>
      </c>
      <c r="G157" s="42" t="s">
        <v>854</v>
      </c>
      <c r="H157" s="42" t="s">
        <v>855</v>
      </c>
      <c r="I157" s="42" t="s">
        <v>199</v>
      </c>
      <c r="J157" s="42" t="s">
        <v>199</v>
      </c>
      <c r="K157" s="42" t="s">
        <v>869</v>
      </c>
      <c r="L157" s="42" t="s">
        <v>870</v>
      </c>
      <c r="M157" s="44" t="s">
        <v>871</v>
      </c>
      <c r="N157" s="42" t="s">
        <v>872</v>
      </c>
      <c r="O157" s="42"/>
      <c r="P157" s="42" t="s">
        <v>1583</v>
      </c>
      <c r="Q157" s="45">
        <v>45292</v>
      </c>
      <c r="R157" s="45">
        <v>45641</v>
      </c>
      <c r="S157" s="45" t="s">
        <v>1611</v>
      </c>
      <c r="T157" s="42"/>
      <c r="U157" s="42"/>
      <c r="V157" s="42">
        <v>100</v>
      </c>
      <c r="W157" s="42" t="s">
        <v>354</v>
      </c>
      <c r="X157" s="42" t="s">
        <v>1723</v>
      </c>
      <c r="Y157" s="42" t="s">
        <v>199</v>
      </c>
      <c r="Z157" s="42" t="s">
        <v>199</v>
      </c>
      <c r="AA157" s="42" t="s">
        <v>199</v>
      </c>
      <c r="AB157" s="42" t="s">
        <v>209</v>
      </c>
      <c r="AC157" s="42" t="s">
        <v>199</v>
      </c>
      <c r="AD157" s="42" t="s">
        <v>199</v>
      </c>
      <c r="AE157" s="42" t="s">
        <v>199</v>
      </c>
      <c r="AF157" s="42" t="s">
        <v>199</v>
      </c>
      <c r="AG157" s="42" t="s">
        <v>199</v>
      </c>
      <c r="AH157" s="42" t="s">
        <v>199</v>
      </c>
      <c r="AI157" s="42" t="s">
        <v>199</v>
      </c>
      <c r="AJ157" s="42" t="s">
        <v>234</v>
      </c>
    </row>
    <row r="158" spans="2:36" ht="185.25" hidden="1" x14ac:dyDescent="0.2">
      <c r="B158" s="67" t="s">
        <v>453</v>
      </c>
      <c r="C158" s="43" t="s">
        <v>850</v>
      </c>
      <c r="D158" s="67" t="s">
        <v>1724</v>
      </c>
      <c r="E158" s="67" t="s">
        <v>853</v>
      </c>
      <c r="F158" s="58" t="s">
        <v>753</v>
      </c>
      <c r="G158" s="42" t="s">
        <v>854</v>
      </c>
      <c r="H158" s="42" t="s">
        <v>855</v>
      </c>
      <c r="I158" s="42" t="s">
        <v>199</v>
      </c>
      <c r="J158" s="42" t="s">
        <v>199</v>
      </c>
      <c r="K158" s="67" t="s">
        <v>874</v>
      </c>
      <c r="L158" s="68" t="s">
        <v>875</v>
      </c>
      <c r="M158" s="67" t="s">
        <v>876</v>
      </c>
      <c r="N158" s="58" t="s">
        <v>877</v>
      </c>
      <c r="O158" s="58" t="s">
        <v>878</v>
      </c>
      <c r="P158" s="58" t="s">
        <v>1600</v>
      </c>
      <c r="Q158" s="69">
        <v>45381</v>
      </c>
      <c r="R158" s="69">
        <v>45657</v>
      </c>
      <c r="S158" s="58" t="s">
        <v>1725</v>
      </c>
      <c r="T158" s="70">
        <f>(6*20*9)*(10000000/30/8)</f>
        <v>45000000</v>
      </c>
      <c r="U158" s="71">
        <v>191</v>
      </c>
      <c r="V158" s="72" t="s">
        <v>880</v>
      </c>
      <c r="W158" s="58" t="s">
        <v>1726</v>
      </c>
      <c r="X158" s="58" t="s">
        <v>1626</v>
      </c>
      <c r="Y158" s="58" t="s">
        <v>199</v>
      </c>
      <c r="Z158" s="58" t="s">
        <v>199</v>
      </c>
      <c r="AA158" s="58" t="s">
        <v>199</v>
      </c>
      <c r="AB158" s="58" t="s">
        <v>364</v>
      </c>
      <c r="AC158" s="42" t="s">
        <v>248</v>
      </c>
      <c r="AD158" s="42" t="s">
        <v>1621</v>
      </c>
      <c r="AE158" s="42" t="s">
        <v>199</v>
      </c>
      <c r="AF158" s="42" t="s">
        <v>199</v>
      </c>
      <c r="AG158" s="42" t="s">
        <v>199</v>
      </c>
      <c r="AH158" s="73" t="s">
        <v>408</v>
      </c>
      <c r="AI158" s="73" t="s">
        <v>409</v>
      </c>
      <c r="AJ158" s="67" t="s">
        <v>497</v>
      </c>
    </row>
    <row r="159" spans="2:36" ht="185.25" hidden="1" x14ac:dyDescent="0.2">
      <c r="B159" s="42" t="s">
        <v>453</v>
      </c>
      <c r="C159" s="43" t="s">
        <v>850</v>
      </c>
      <c r="D159" s="42" t="s">
        <v>851</v>
      </c>
      <c r="E159" s="42" t="s">
        <v>853</v>
      </c>
      <c r="F159" s="42" t="s">
        <v>753</v>
      </c>
      <c r="G159" s="42" t="s">
        <v>854</v>
      </c>
      <c r="H159" s="42" t="s">
        <v>855</v>
      </c>
      <c r="I159" s="42" t="s">
        <v>199</v>
      </c>
      <c r="J159" s="42" t="s">
        <v>199</v>
      </c>
      <c r="K159" s="42" t="s">
        <v>882</v>
      </c>
      <c r="L159" s="42" t="s">
        <v>882</v>
      </c>
      <c r="M159" s="42" t="s">
        <v>883</v>
      </c>
      <c r="N159" s="42" t="s">
        <v>218</v>
      </c>
      <c r="O159" s="53" t="s">
        <v>884</v>
      </c>
      <c r="P159" s="42" t="s">
        <v>50</v>
      </c>
      <c r="Q159" s="45">
        <v>45323</v>
      </c>
      <c r="R159" s="52">
        <v>45626</v>
      </c>
      <c r="S159" s="45" t="s">
        <v>199</v>
      </c>
      <c r="T159" s="26"/>
      <c r="U159" s="42"/>
      <c r="V159" s="42"/>
      <c r="W159" s="42" t="s">
        <v>354</v>
      </c>
      <c r="X159" s="42" t="s">
        <v>1726</v>
      </c>
      <c r="Y159" s="42" t="s">
        <v>199</v>
      </c>
      <c r="Z159" s="42" t="s">
        <v>199</v>
      </c>
      <c r="AA159" s="42" t="s">
        <v>199</v>
      </c>
      <c r="AB159" s="42" t="s">
        <v>1621</v>
      </c>
      <c r="AC159" s="42" t="s">
        <v>199</v>
      </c>
      <c r="AD159" s="42" t="s">
        <v>199</v>
      </c>
      <c r="AE159" s="42" t="s">
        <v>199</v>
      </c>
      <c r="AF159" s="42" t="s">
        <v>199</v>
      </c>
      <c r="AG159" s="42" t="s">
        <v>199</v>
      </c>
      <c r="AH159" s="42" t="s">
        <v>408</v>
      </c>
      <c r="AI159" s="42" t="s">
        <v>409</v>
      </c>
      <c r="AJ159" s="42" t="s">
        <v>234</v>
      </c>
    </row>
    <row r="160" spans="2:36" ht="185.25" hidden="1" x14ac:dyDescent="0.2">
      <c r="B160" s="42" t="s">
        <v>453</v>
      </c>
      <c r="C160" s="43" t="s">
        <v>850</v>
      </c>
      <c r="D160" s="42" t="s">
        <v>851</v>
      </c>
      <c r="E160" s="42" t="s">
        <v>853</v>
      </c>
      <c r="F160" s="42" t="s">
        <v>753</v>
      </c>
      <c r="G160" s="42" t="s">
        <v>854</v>
      </c>
      <c r="H160" s="42" t="s">
        <v>855</v>
      </c>
      <c r="I160" s="42" t="s">
        <v>199</v>
      </c>
      <c r="J160" s="42" t="s">
        <v>199</v>
      </c>
      <c r="K160" s="42" t="s">
        <v>885</v>
      </c>
      <c r="L160" s="42" t="s">
        <v>885</v>
      </c>
      <c r="M160" s="42" t="s">
        <v>886</v>
      </c>
      <c r="N160" s="53" t="s">
        <v>887</v>
      </c>
      <c r="O160" s="42" t="s">
        <v>888</v>
      </c>
      <c r="P160" s="42" t="s">
        <v>50</v>
      </c>
      <c r="Q160" s="45">
        <v>45323</v>
      </c>
      <c r="R160" s="52">
        <v>45626</v>
      </c>
      <c r="S160" s="45" t="s">
        <v>1611</v>
      </c>
      <c r="T160" s="26"/>
      <c r="U160" s="42"/>
      <c r="V160" s="42"/>
      <c r="W160" s="42" t="s">
        <v>354</v>
      </c>
      <c r="X160" s="42" t="s">
        <v>1726</v>
      </c>
      <c r="Y160" s="42" t="s">
        <v>199</v>
      </c>
      <c r="Z160" s="42" t="s">
        <v>199</v>
      </c>
      <c r="AA160" s="42" t="s">
        <v>199</v>
      </c>
      <c r="AB160" s="42" t="s">
        <v>1621</v>
      </c>
      <c r="AC160" s="42" t="s">
        <v>199</v>
      </c>
      <c r="AD160" s="42" t="s">
        <v>199</v>
      </c>
      <c r="AE160" s="42" t="s">
        <v>199</v>
      </c>
      <c r="AF160" s="42" t="s">
        <v>199</v>
      </c>
      <c r="AG160" s="42" t="s">
        <v>199</v>
      </c>
      <c r="AH160" s="42" t="s">
        <v>408</v>
      </c>
      <c r="AI160" s="42" t="s">
        <v>409</v>
      </c>
      <c r="AJ160" s="42" t="s">
        <v>234</v>
      </c>
    </row>
    <row r="161" spans="2:36" ht="185.25" hidden="1" x14ac:dyDescent="0.2">
      <c r="B161" s="42" t="s">
        <v>453</v>
      </c>
      <c r="C161" s="43" t="s">
        <v>850</v>
      </c>
      <c r="D161" s="42" t="s">
        <v>982</v>
      </c>
      <c r="E161" s="42" t="s">
        <v>984</v>
      </c>
      <c r="F161" s="42" t="s">
        <v>753</v>
      </c>
      <c r="G161" s="42" t="s">
        <v>854</v>
      </c>
      <c r="H161" s="42" t="s">
        <v>855</v>
      </c>
      <c r="I161" s="42" t="s">
        <v>199</v>
      </c>
      <c r="J161" s="42" t="s">
        <v>199</v>
      </c>
      <c r="K161" s="42" t="s">
        <v>985</v>
      </c>
      <c r="L161" s="42" t="s">
        <v>986</v>
      </c>
      <c r="M161" s="44" t="s">
        <v>987</v>
      </c>
      <c r="N161" s="64" t="s">
        <v>763</v>
      </c>
      <c r="O161" s="64" t="s">
        <v>764</v>
      </c>
      <c r="P161" s="42" t="s">
        <v>199</v>
      </c>
      <c r="Q161" s="74">
        <v>45323</v>
      </c>
      <c r="R161" s="74">
        <v>45443</v>
      </c>
      <c r="S161" s="45" t="s">
        <v>199</v>
      </c>
      <c r="T161" s="26"/>
      <c r="U161" s="42"/>
      <c r="V161" s="46">
        <v>0.3</v>
      </c>
      <c r="W161" s="42" t="s">
        <v>1596</v>
      </c>
      <c r="X161" s="42" t="s">
        <v>1496</v>
      </c>
      <c r="Y161" s="42" t="s">
        <v>207</v>
      </c>
      <c r="Z161" s="42" t="s">
        <v>199</v>
      </c>
      <c r="AA161" s="42" t="s">
        <v>199</v>
      </c>
      <c r="AB161" s="42" t="s">
        <v>364</v>
      </c>
      <c r="AC161" s="42" t="s">
        <v>199</v>
      </c>
      <c r="AD161" s="42" t="s">
        <v>199</v>
      </c>
      <c r="AE161" s="42" t="s">
        <v>199</v>
      </c>
      <c r="AF161" s="42" t="s">
        <v>199</v>
      </c>
      <c r="AG161" s="42" t="s">
        <v>199</v>
      </c>
      <c r="AH161" s="42" t="s">
        <v>402</v>
      </c>
      <c r="AI161" s="42" t="s">
        <v>694</v>
      </c>
      <c r="AJ161" s="42" t="s">
        <v>766</v>
      </c>
    </row>
    <row r="162" spans="2:36" ht="185.25" hidden="1" x14ac:dyDescent="0.2">
      <c r="B162" s="42" t="s">
        <v>453</v>
      </c>
      <c r="C162" s="43" t="s">
        <v>850</v>
      </c>
      <c r="D162" s="42" t="s">
        <v>982</v>
      </c>
      <c r="E162" s="42" t="s">
        <v>984</v>
      </c>
      <c r="F162" s="42" t="s">
        <v>753</v>
      </c>
      <c r="G162" s="42" t="s">
        <v>854</v>
      </c>
      <c r="H162" s="42" t="s">
        <v>855</v>
      </c>
      <c r="I162" s="42" t="s">
        <v>199</v>
      </c>
      <c r="J162" s="42" t="s">
        <v>199</v>
      </c>
      <c r="K162" s="42" t="s">
        <v>988</v>
      </c>
      <c r="L162" s="42" t="s">
        <v>989</v>
      </c>
      <c r="M162" s="44" t="s">
        <v>990</v>
      </c>
      <c r="N162" s="64" t="s">
        <v>763</v>
      </c>
      <c r="O162" s="64" t="s">
        <v>764</v>
      </c>
      <c r="P162" s="42" t="s">
        <v>199</v>
      </c>
      <c r="Q162" s="74">
        <v>45444</v>
      </c>
      <c r="R162" s="74">
        <v>45565</v>
      </c>
      <c r="S162" s="45" t="s">
        <v>199</v>
      </c>
      <c r="T162" s="26"/>
      <c r="U162" s="42"/>
      <c r="V162" s="46">
        <v>0.3</v>
      </c>
      <c r="W162" s="42" t="s">
        <v>1596</v>
      </c>
      <c r="X162" s="42" t="s">
        <v>1496</v>
      </c>
      <c r="Y162" s="42" t="s">
        <v>207</v>
      </c>
      <c r="Z162" s="42" t="s">
        <v>199</v>
      </c>
      <c r="AA162" s="42" t="s">
        <v>199</v>
      </c>
      <c r="AB162" s="42" t="s">
        <v>364</v>
      </c>
      <c r="AC162" s="42" t="s">
        <v>199</v>
      </c>
      <c r="AD162" s="42" t="s">
        <v>199</v>
      </c>
      <c r="AE162" s="42" t="s">
        <v>199</v>
      </c>
      <c r="AF162" s="42" t="s">
        <v>199</v>
      </c>
      <c r="AG162" s="42" t="s">
        <v>199</v>
      </c>
      <c r="AH162" s="42" t="s">
        <v>402</v>
      </c>
      <c r="AI162" s="42" t="s">
        <v>694</v>
      </c>
      <c r="AJ162" s="42" t="s">
        <v>766</v>
      </c>
    </row>
    <row r="163" spans="2:36" ht="185.25" hidden="1" x14ac:dyDescent="0.2">
      <c r="B163" s="42" t="s">
        <v>453</v>
      </c>
      <c r="C163" s="43" t="s">
        <v>850</v>
      </c>
      <c r="D163" s="42" t="s">
        <v>982</v>
      </c>
      <c r="E163" s="42" t="s">
        <v>984</v>
      </c>
      <c r="F163" s="42" t="s">
        <v>753</v>
      </c>
      <c r="G163" s="42" t="s">
        <v>854</v>
      </c>
      <c r="H163" s="42" t="s">
        <v>855</v>
      </c>
      <c r="I163" s="42" t="s">
        <v>199</v>
      </c>
      <c r="J163" s="42" t="s">
        <v>199</v>
      </c>
      <c r="K163" s="42" t="s">
        <v>991</v>
      </c>
      <c r="L163" s="42" t="s">
        <v>992</v>
      </c>
      <c r="M163" s="44" t="s">
        <v>993</v>
      </c>
      <c r="N163" s="64" t="s">
        <v>763</v>
      </c>
      <c r="O163" s="64" t="s">
        <v>764</v>
      </c>
      <c r="P163" s="42" t="s">
        <v>199</v>
      </c>
      <c r="Q163" s="74">
        <v>45566</v>
      </c>
      <c r="R163" s="74">
        <v>45657</v>
      </c>
      <c r="S163" s="45" t="s">
        <v>199</v>
      </c>
      <c r="T163" s="26"/>
      <c r="U163" s="42"/>
      <c r="V163" s="46">
        <v>0.4</v>
      </c>
      <c r="W163" s="42" t="s">
        <v>1596</v>
      </c>
      <c r="X163" s="42" t="s">
        <v>1496</v>
      </c>
      <c r="Y163" s="42" t="s">
        <v>207</v>
      </c>
      <c r="Z163" s="42" t="s">
        <v>199</v>
      </c>
      <c r="AA163" s="42" t="s">
        <v>199</v>
      </c>
      <c r="AB163" s="42" t="s">
        <v>364</v>
      </c>
      <c r="AC163" s="42" t="s">
        <v>199</v>
      </c>
      <c r="AD163" s="42" t="s">
        <v>199</v>
      </c>
      <c r="AE163" s="42" t="s">
        <v>199</v>
      </c>
      <c r="AF163" s="42" t="s">
        <v>199</v>
      </c>
      <c r="AG163" s="42" t="s">
        <v>199</v>
      </c>
      <c r="AH163" s="42" t="s">
        <v>402</v>
      </c>
      <c r="AI163" s="42" t="s">
        <v>694</v>
      </c>
      <c r="AJ163" s="42" t="s">
        <v>766</v>
      </c>
    </row>
    <row r="164" spans="2:36" ht="185.25" hidden="1" x14ac:dyDescent="0.2">
      <c r="B164" s="42" t="s">
        <v>453</v>
      </c>
      <c r="C164" s="43" t="s">
        <v>850</v>
      </c>
      <c r="D164" s="42" t="s">
        <v>982</v>
      </c>
      <c r="E164" s="42" t="s">
        <v>984</v>
      </c>
      <c r="F164" s="42" t="s">
        <v>753</v>
      </c>
      <c r="G164" s="42" t="s">
        <v>854</v>
      </c>
      <c r="H164" s="42" t="s">
        <v>855</v>
      </c>
      <c r="I164" s="42" t="s">
        <v>199</v>
      </c>
      <c r="J164" s="42" t="s">
        <v>199</v>
      </c>
      <c r="K164" s="42" t="s">
        <v>1727</v>
      </c>
      <c r="L164" s="42" t="s">
        <v>1728</v>
      </c>
      <c r="M164" s="42" t="s">
        <v>996</v>
      </c>
      <c r="N164" s="42" t="s">
        <v>872</v>
      </c>
      <c r="O164" s="42"/>
      <c r="P164" s="42" t="s">
        <v>1583</v>
      </c>
      <c r="Q164" s="45">
        <v>45352</v>
      </c>
      <c r="R164" s="45">
        <v>45504</v>
      </c>
      <c r="S164" s="45" t="s">
        <v>281</v>
      </c>
      <c r="T164" s="26"/>
      <c r="U164" s="42"/>
      <c r="V164" s="42">
        <v>50</v>
      </c>
      <c r="W164" s="42" t="s">
        <v>354</v>
      </c>
      <c r="X164" s="42" t="s">
        <v>199</v>
      </c>
      <c r="Y164" s="42" t="s">
        <v>199</v>
      </c>
      <c r="Z164" s="42" t="s">
        <v>199</v>
      </c>
      <c r="AA164" s="42" t="s">
        <v>199</v>
      </c>
      <c r="AB164" s="42" t="s">
        <v>209</v>
      </c>
      <c r="AC164" s="42" t="s">
        <v>199</v>
      </c>
      <c r="AD164" s="42" t="s">
        <v>199</v>
      </c>
      <c r="AE164" s="42" t="s">
        <v>199</v>
      </c>
      <c r="AF164" s="42" t="s">
        <v>199</v>
      </c>
      <c r="AG164" s="42" t="s">
        <v>199</v>
      </c>
      <c r="AH164" s="42" t="s">
        <v>199</v>
      </c>
      <c r="AI164" s="42" t="s">
        <v>199</v>
      </c>
      <c r="AJ164" s="42" t="s">
        <v>234</v>
      </c>
    </row>
    <row r="165" spans="2:36" ht="185.25" hidden="1" x14ac:dyDescent="0.2">
      <c r="B165" s="42" t="s">
        <v>453</v>
      </c>
      <c r="C165" s="43" t="s">
        <v>850</v>
      </c>
      <c r="D165" s="42" t="s">
        <v>982</v>
      </c>
      <c r="E165" s="42" t="s">
        <v>984</v>
      </c>
      <c r="F165" s="42" t="s">
        <v>753</v>
      </c>
      <c r="G165" s="42" t="s">
        <v>854</v>
      </c>
      <c r="H165" s="42" t="s">
        <v>855</v>
      </c>
      <c r="I165" s="42" t="s">
        <v>199</v>
      </c>
      <c r="J165" s="42" t="s">
        <v>199</v>
      </c>
      <c r="K165" s="42" t="s">
        <v>1729</v>
      </c>
      <c r="L165" s="42" t="s">
        <v>1730</v>
      </c>
      <c r="M165" s="44" t="s">
        <v>1731</v>
      </c>
      <c r="N165" s="42" t="s">
        <v>872</v>
      </c>
      <c r="O165" s="42"/>
      <c r="P165" s="42" t="s">
        <v>1583</v>
      </c>
      <c r="Q165" s="45">
        <v>45536</v>
      </c>
      <c r="R165" s="45">
        <v>45626</v>
      </c>
      <c r="S165" s="45" t="s">
        <v>281</v>
      </c>
      <c r="T165" s="42">
        <v>100</v>
      </c>
      <c r="U165" s="42" t="s">
        <v>354</v>
      </c>
      <c r="V165" s="42">
        <v>50</v>
      </c>
      <c r="W165" s="42" t="s">
        <v>354</v>
      </c>
      <c r="X165" s="42" t="s">
        <v>199</v>
      </c>
      <c r="Y165" s="42" t="s">
        <v>199</v>
      </c>
      <c r="Z165" s="42" t="s">
        <v>199</v>
      </c>
      <c r="AA165" s="42" t="s">
        <v>199</v>
      </c>
      <c r="AB165" s="42" t="s">
        <v>209</v>
      </c>
      <c r="AC165" s="42" t="s">
        <v>199</v>
      </c>
      <c r="AD165" s="42" t="s">
        <v>199</v>
      </c>
      <c r="AE165" s="42" t="s">
        <v>199</v>
      </c>
      <c r="AF165" s="42" t="s">
        <v>199</v>
      </c>
      <c r="AG165" s="42" t="s">
        <v>199</v>
      </c>
      <c r="AH165" s="42" t="s">
        <v>199</v>
      </c>
      <c r="AI165" s="42" t="s">
        <v>199</v>
      </c>
      <c r="AJ165" s="42" t="s">
        <v>234</v>
      </c>
    </row>
    <row r="166" spans="2:36" ht="185.25" hidden="1" x14ac:dyDescent="0.2">
      <c r="B166" s="42" t="s">
        <v>453</v>
      </c>
      <c r="C166" s="43" t="s">
        <v>850</v>
      </c>
      <c r="D166" s="42" t="s">
        <v>982</v>
      </c>
      <c r="E166" s="42" t="s">
        <v>1000</v>
      </c>
      <c r="F166" s="42" t="s">
        <v>753</v>
      </c>
      <c r="G166" s="42" t="s">
        <v>854</v>
      </c>
      <c r="H166" s="42" t="s">
        <v>855</v>
      </c>
      <c r="I166" s="42" t="s">
        <v>199</v>
      </c>
      <c r="J166" s="42" t="s">
        <v>199</v>
      </c>
      <c r="K166" s="42" t="s">
        <v>1001</v>
      </c>
      <c r="L166" s="42" t="s">
        <v>1732</v>
      </c>
      <c r="M166" s="42" t="s">
        <v>1003</v>
      </c>
      <c r="N166" s="42" t="s">
        <v>872</v>
      </c>
      <c r="O166" s="42"/>
      <c r="P166" s="42" t="s">
        <v>1583</v>
      </c>
      <c r="Q166" s="45">
        <v>45536</v>
      </c>
      <c r="R166" s="45">
        <v>45611</v>
      </c>
      <c r="S166" s="45" t="s">
        <v>281</v>
      </c>
      <c r="T166" s="26"/>
      <c r="U166" s="42"/>
      <c r="V166" s="42">
        <v>50</v>
      </c>
      <c r="W166" s="42" t="s">
        <v>354</v>
      </c>
      <c r="X166" s="42" t="s">
        <v>199</v>
      </c>
      <c r="Y166" s="42" t="s">
        <v>199</v>
      </c>
      <c r="Z166" s="42" t="s">
        <v>199</v>
      </c>
      <c r="AA166" s="42" t="s">
        <v>199</v>
      </c>
      <c r="AB166" s="42" t="s">
        <v>1613</v>
      </c>
      <c r="AC166" s="42" t="s">
        <v>199</v>
      </c>
      <c r="AD166" s="42" t="s">
        <v>199</v>
      </c>
      <c r="AE166" s="42" t="s">
        <v>199</v>
      </c>
      <c r="AF166" s="42" t="s">
        <v>199</v>
      </c>
      <c r="AG166" s="42" t="s">
        <v>199</v>
      </c>
      <c r="AH166" s="42" t="s">
        <v>199</v>
      </c>
      <c r="AI166" s="42"/>
      <c r="AJ166" s="42" t="s">
        <v>234</v>
      </c>
    </row>
    <row r="167" spans="2:36" ht="185.25" hidden="1" x14ac:dyDescent="0.2">
      <c r="B167" s="42" t="s">
        <v>453</v>
      </c>
      <c r="C167" s="43" t="s">
        <v>850</v>
      </c>
      <c r="D167" s="42" t="s">
        <v>982</v>
      </c>
      <c r="E167" s="42" t="s">
        <v>1000</v>
      </c>
      <c r="F167" s="42" t="s">
        <v>753</v>
      </c>
      <c r="G167" s="42" t="s">
        <v>854</v>
      </c>
      <c r="H167" s="42" t="s">
        <v>855</v>
      </c>
      <c r="I167" s="42" t="s">
        <v>199</v>
      </c>
      <c r="J167" s="42" t="s">
        <v>199</v>
      </c>
      <c r="K167" s="42" t="s">
        <v>1004</v>
      </c>
      <c r="L167" s="42" t="s">
        <v>1005</v>
      </c>
      <c r="M167" s="42" t="s">
        <v>1006</v>
      </c>
      <c r="N167" s="42" t="s">
        <v>872</v>
      </c>
      <c r="O167" s="42"/>
      <c r="P167" s="42" t="s">
        <v>1583</v>
      </c>
      <c r="Q167" s="45">
        <v>45612</v>
      </c>
      <c r="R167" s="45">
        <v>45641</v>
      </c>
      <c r="S167" s="45" t="s">
        <v>281</v>
      </c>
      <c r="T167" s="26"/>
      <c r="U167" s="42"/>
      <c r="V167" s="42">
        <v>10</v>
      </c>
      <c r="W167" s="42" t="s">
        <v>354</v>
      </c>
      <c r="X167" s="42" t="s">
        <v>199</v>
      </c>
      <c r="Y167" s="42" t="s">
        <v>199</v>
      </c>
      <c r="Z167" s="42" t="s">
        <v>199</v>
      </c>
      <c r="AA167" s="42" t="s">
        <v>199</v>
      </c>
      <c r="AB167" s="42" t="s">
        <v>1613</v>
      </c>
      <c r="AC167" s="42" t="s">
        <v>199</v>
      </c>
      <c r="AD167" s="42" t="s">
        <v>199</v>
      </c>
      <c r="AE167" s="42" t="s">
        <v>199</v>
      </c>
      <c r="AF167" s="42" t="s">
        <v>199</v>
      </c>
      <c r="AG167" s="42" t="s">
        <v>199</v>
      </c>
      <c r="AH167" s="42" t="s">
        <v>199</v>
      </c>
      <c r="AI167" s="42"/>
      <c r="AJ167" s="42" t="s">
        <v>234</v>
      </c>
    </row>
    <row r="168" spans="2:36" ht="185.25" hidden="1" x14ac:dyDescent="0.2">
      <c r="B168" s="42" t="s">
        <v>453</v>
      </c>
      <c r="C168" s="43" t="s">
        <v>850</v>
      </c>
      <c r="D168" s="42" t="s">
        <v>982</v>
      </c>
      <c r="E168" s="42" t="s">
        <v>1000</v>
      </c>
      <c r="F168" s="42" t="s">
        <v>753</v>
      </c>
      <c r="G168" s="42" t="s">
        <v>854</v>
      </c>
      <c r="H168" s="42" t="s">
        <v>855</v>
      </c>
      <c r="I168" s="42" t="s">
        <v>199</v>
      </c>
      <c r="J168" s="42" t="s">
        <v>199</v>
      </c>
      <c r="K168" s="42" t="s">
        <v>1007</v>
      </c>
      <c r="L168" s="42" t="s">
        <v>1733</v>
      </c>
      <c r="M168" s="44" t="s">
        <v>1009</v>
      </c>
      <c r="N168" s="42" t="s">
        <v>872</v>
      </c>
      <c r="O168" s="42"/>
      <c r="P168" s="42" t="s">
        <v>1583</v>
      </c>
      <c r="Q168" s="45">
        <v>45536</v>
      </c>
      <c r="R168" s="45">
        <v>45626</v>
      </c>
      <c r="S168" s="45" t="s">
        <v>281</v>
      </c>
      <c r="T168" s="26"/>
      <c r="U168" s="42"/>
      <c r="V168" s="42">
        <v>40</v>
      </c>
      <c r="W168" s="42" t="s">
        <v>354</v>
      </c>
      <c r="X168" s="42" t="s">
        <v>199</v>
      </c>
      <c r="Y168" s="42" t="s">
        <v>199</v>
      </c>
      <c r="Z168" s="42" t="s">
        <v>199</v>
      </c>
      <c r="AA168" s="42" t="s">
        <v>199</v>
      </c>
      <c r="AB168" s="42" t="s">
        <v>1613</v>
      </c>
      <c r="AC168" s="42" t="s">
        <v>199</v>
      </c>
      <c r="AD168" s="42" t="s">
        <v>199</v>
      </c>
      <c r="AE168" s="42" t="s">
        <v>199</v>
      </c>
      <c r="AF168" s="42" t="s">
        <v>199</v>
      </c>
      <c r="AG168" s="42" t="s">
        <v>199</v>
      </c>
      <c r="AH168" s="42" t="s">
        <v>199</v>
      </c>
      <c r="AI168" s="42"/>
      <c r="AJ168" s="42" t="s">
        <v>234</v>
      </c>
    </row>
    <row r="169" spans="2:36" ht="185.25" hidden="1" x14ac:dyDescent="0.2">
      <c r="B169" s="42" t="s">
        <v>453</v>
      </c>
      <c r="C169" s="43" t="s">
        <v>850</v>
      </c>
      <c r="D169" s="42" t="s">
        <v>982</v>
      </c>
      <c r="E169" s="42" t="s">
        <v>1000</v>
      </c>
      <c r="F169" s="42" t="s">
        <v>753</v>
      </c>
      <c r="G169" s="42" t="s">
        <v>855</v>
      </c>
      <c r="H169" s="42" t="s">
        <v>855</v>
      </c>
      <c r="I169" s="42" t="s">
        <v>199</v>
      </c>
      <c r="J169" s="42" t="s">
        <v>199</v>
      </c>
      <c r="K169" s="59" t="s">
        <v>1010</v>
      </c>
      <c r="L169" s="59" t="s">
        <v>1734</v>
      </c>
      <c r="M169" s="44" t="s">
        <v>1012</v>
      </c>
      <c r="N169" s="42" t="s">
        <v>661</v>
      </c>
      <c r="O169" s="53" t="s">
        <v>662</v>
      </c>
      <c r="P169" s="42" t="s">
        <v>0</v>
      </c>
      <c r="Q169" s="45">
        <v>45473</v>
      </c>
      <c r="R169" s="45">
        <v>45641</v>
      </c>
      <c r="S169" s="45" t="s">
        <v>1611</v>
      </c>
      <c r="T169" s="26"/>
      <c r="U169" s="42"/>
      <c r="V169" s="42">
        <v>50</v>
      </c>
      <c r="W169" s="42" t="s">
        <v>1624</v>
      </c>
      <c r="X169" s="42" t="s">
        <v>354</v>
      </c>
      <c r="Y169" s="42" t="s">
        <v>1623</v>
      </c>
      <c r="Z169" s="42" t="s">
        <v>199</v>
      </c>
      <c r="AA169" s="42" t="s">
        <v>199</v>
      </c>
      <c r="AB169" s="42" t="s">
        <v>1613</v>
      </c>
      <c r="AC169" s="42" t="s">
        <v>1621</v>
      </c>
      <c r="AD169" s="42" t="s">
        <v>199</v>
      </c>
      <c r="AE169" s="42" t="s">
        <v>199</v>
      </c>
      <c r="AF169" s="42" t="s">
        <v>199</v>
      </c>
      <c r="AG169" s="42" t="s">
        <v>199</v>
      </c>
      <c r="AH169" s="42" t="s">
        <v>199</v>
      </c>
      <c r="AI169" s="42" t="s">
        <v>199</v>
      </c>
      <c r="AJ169" s="42" t="s">
        <v>663</v>
      </c>
    </row>
    <row r="170" spans="2:36" ht="185.25" hidden="1" x14ac:dyDescent="0.2">
      <c r="B170" s="42" t="s">
        <v>453</v>
      </c>
      <c r="C170" s="43" t="s">
        <v>850</v>
      </c>
      <c r="D170" s="42" t="s">
        <v>982</v>
      </c>
      <c r="E170" s="42" t="s">
        <v>1013</v>
      </c>
      <c r="F170" s="42" t="s">
        <v>753</v>
      </c>
      <c r="G170" s="42" t="s">
        <v>854</v>
      </c>
      <c r="H170" s="42" t="s">
        <v>855</v>
      </c>
      <c r="I170" s="42" t="s">
        <v>199</v>
      </c>
      <c r="J170" s="42" t="s">
        <v>199</v>
      </c>
      <c r="K170" s="42" t="s">
        <v>1014</v>
      </c>
      <c r="L170" s="42" t="s">
        <v>1015</v>
      </c>
      <c r="M170" s="44" t="s">
        <v>1735</v>
      </c>
      <c r="N170" s="42" t="s">
        <v>872</v>
      </c>
      <c r="O170" s="42"/>
      <c r="P170" s="42" t="s">
        <v>220</v>
      </c>
      <c r="Q170" s="45">
        <v>45292</v>
      </c>
      <c r="R170" s="45">
        <v>45626</v>
      </c>
      <c r="S170" s="45" t="s">
        <v>1611</v>
      </c>
      <c r="T170" s="42"/>
      <c r="U170" s="42"/>
      <c r="V170" s="42">
        <v>100</v>
      </c>
      <c r="W170" s="42" t="s">
        <v>354</v>
      </c>
      <c r="X170" s="42" t="s">
        <v>199</v>
      </c>
      <c r="Y170" s="42" t="s">
        <v>199</v>
      </c>
      <c r="Z170" s="42" t="s">
        <v>199</v>
      </c>
      <c r="AA170" s="42" t="s">
        <v>199</v>
      </c>
      <c r="AB170" s="42" t="s">
        <v>1618</v>
      </c>
      <c r="AC170" s="42" t="s">
        <v>199</v>
      </c>
      <c r="AD170" s="42" t="s">
        <v>199</v>
      </c>
      <c r="AE170" s="42" t="s">
        <v>199</v>
      </c>
      <c r="AF170" s="42" t="s">
        <v>199</v>
      </c>
      <c r="AG170" s="42" t="s">
        <v>199</v>
      </c>
      <c r="AH170" s="42" t="s">
        <v>199</v>
      </c>
      <c r="AI170" s="42" t="s">
        <v>199</v>
      </c>
      <c r="AJ170" s="42" t="s">
        <v>234</v>
      </c>
    </row>
    <row r="171" spans="2:36" ht="171" hidden="1" x14ac:dyDescent="0.2">
      <c r="B171" s="42" t="s">
        <v>453</v>
      </c>
      <c r="C171" s="43" t="s">
        <v>850</v>
      </c>
      <c r="D171" s="42" t="s">
        <v>1017</v>
      </c>
      <c r="E171" s="42" t="s">
        <v>1019</v>
      </c>
      <c r="F171" s="42" t="s">
        <v>753</v>
      </c>
      <c r="G171" s="42" t="s">
        <v>944</v>
      </c>
      <c r="H171" s="42" t="s">
        <v>199</v>
      </c>
      <c r="I171" s="42" t="s">
        <v>199</v>
      </c>
      <c r="J171" s="42" t="s">
        <v>199</v>
      </c>
      <c r="K171" s="42" t="s">
        <v>1020</v>
      </c>
      <c r="L171" s="42" t="s">
        <v>1021</v>
      </c>
      <c r="M171" s="42" t="s">
        <v>1736</v>
      </c>
      <c r="N171" s="42" t="s">
        <v>872</v>
      </c>
      <c r="O171" s="42"/>
      <c r="P171" s="42" t="s">
        <v>1583</v>
      </c>
      <c r="Q171" s="45">
        <v>45292</v>
      </c>
      <c r="R171" s="45">
        <v>45641</v>
      </c>
      <c r="S171" s="45" t="s">
        <v>199</v>
      </c>
      <c r="T171" s="42"/>
      <c r="U171" s="42"/>
      <c r="V171" s="42">
        <v>50</v>
      </c>
      <c r="W171" s="42" t="s">
        <v>354</v>
      </c>
      <c r="X171" s="42" t="s">
        <v>199</v>
      </c>
      <c r="Y171" s="42" t="s">
        <v>199</v>
      </c>
      <c r="Z171" s="42" t="s">
        <v>199</v>
      </c>
      <c r="AA171" s="42" t="s">
        <v>199</v>
      </c>
      <c r="AB171" s="42" t="s">
        <v>1618</v>
      </c>
      <c r="AC171" s="42" t="s">
        <v>199</v>
      </c>
      <c r="AD171" s="42" t="s">
        <v>199</v>
      </c>
      <c r="AE171" s="42" t="s">
        <v>199</v>
      </c>
      <c r="AF171" s="42" t="s">
        <v>199</v>
      </c>
      <c r="AG171" s="42" t="s">
        <v>199</v>
      </c>
      <c r="AH171" s="42" t="s">
        <v>199</v>
      </c>
      <c r="AI171" s="42" t="s">
        <v>199</v>
      </c>
      <c r="AJ171" s="42" t="s">
        <v>234</v>
      </c>
    </row>
    <row r="172" spans="2:36" ht="171" hidden="1" x14ac:dyDescent="0.2">
      <c r="B172" s="42" t="s">
        <v>453</v>
      </c>
      <c r="C172" s="43" t="s">
        <v>850</v>
      </c>
      <c r="D172" s="42" t="s">
        <v>1017</v>
      </c>
      <c r="E172" s="42" t="s">
        <v>1019</v>
      </c>
      <c r="F172" s="42" t="s">
        <v>753</v>
      </c>
      <c r="G172" s="42" t="s">
        <v>944</v>
      </c>
      <c r="H172" s="42" t="s">
        <v>199</v>
      </c>
      <c r="I172" s="42" t="s">
        <v>199</v>
      </c>
      <c r="J172" s="42" t="s">
        <v>199</v>
      </c>
      <c r="K172" s="42" t="s">
        <v>1023</v>
      </c>
      <c r="L172" s="42" t="s">
        <v>1737</v>
      </c>
      <c r="M172" s="42" t="s">
        <v>1738</v>
      </c>
      <c r="N172" s="42" t="s">
        <v>872</v>
      </c>
      <c r="O172" s="42"/>
      <c r="P172" s="42" t="s">
        <v>1583</v>
      </c>
      <c r="Q172" s="45">
        <v>45474</v>
      </c>
      <c r="R172" s="45">
        <v>45641</v>
      </c>
      <c r="S172" s="45" t="s">
        <v>1611</v>
      </c>
      <c r="T172" s="42"/>
      <c r="U172" s="42"/>
      <c r="V172" s="42">
        <v>50</v>
      </c>
      <c r="W172" s="42" t="s">
        <v>354</v>
      </c>
      <c r="X172" s="42" t="s">
        <v>199</v>
      </c>
      <c r="Y172" s="42" t="s">
        <v>199</v>
      </c>
      <c r="Z172" s="42" t="s">
        <v>199</v>
      </c>
      <c r="AA172" s="42" t="s">
        <v>199</v>
      </c>
      <c r="AB172" s="42" t="s">
        <v>1618</v>
      </c>
      <c r="AC172" s="42" t="s">
        <v>199</v>
      </c>
      <c r="AD172" s="42" t="s">
        <v>199</v>
      </c>
      <c r="AE172" s="42" t="s">
        <v>199</v>
      </c>
      <c r="AF172" s="42" t="s">
        <v>199</v>
      </c>
      <c r="AG172" s="42" t="s">
        <v>199</v>
      </c>
      <c r="AH172" s="42" t="s">
        <v>199</v>
      </c>
      <c r="AI172" s="42" t="s">
        <v>199</v>
      </c>
      <c r="AJ172" s="42" t="s">
        <v>234</v>
      </c>
    </row>
    <row r="173" spans="2:36" ht="171" hidden="1" x14ac:dyDescent="0.2">
      <c r="B173" s="42" t="s">
        <v>453</v>
      </c>
      <c r="C173" s="43" t="s">
        <v>850</v>
      </c>
      <c r="D173" s="42" t="s">
        <v>1017</v>
      </c>
      <c r="E173" s="42" t="s">
        <v>1026</v>
      </c>
      <c r="F173" s="42" t="s">
        <v>753</v>
      </c>
      <c r="G173" s="42" t="s">
        <v>944</v>
      </c>
      <c r="H173" s="42" t="s">
        <v>199</v>
      </c>
      <c r="I173" s="42" t="s">
        <v>199</v>
      </c>
      <c r="J173" s="42" t="s">
        <v>199</v>
      </c>
      <c r="K173" s="42" t="s">
        <v>1027</v>
      </c>
      <c r="L173" s="42" t="s">
        <v>1028</v>
      </c>
      <c r="M173" s="42" t="s">
        <v>1739</v>
      </c>
      <c r="N173" s="42" t="s">
        <v>872</v>
      </c>
      <c r="O173" s="42"/>
      <c r="P173" s="42" t="s">
        <v>220</v>
      </c>
      <c r="Q173" s="45">
        <v>45352</v>
      </c>
      <c r="R173" s="45">
        <v>45473</v>
      </c>
      <c r="S173" s="45" t="s">
        <v>1611</v>
      </c>
      <c r="T173" s="42">
        <v>50</v>
      </c>
      <c r="U173" s="42" t="s">
        <v>354</v>
      </c>
      <c r="V173" s="42">
        <v>50</v>
      </c>
      <c r="W173" s="42" t="s">
        <v>354</v>
      </c>
      <c r="X173" s="42" t="s">
        <v>199</v>
      </c>
      <c r="Y173" s="42" t="s">
        <v>199</v>
      </c>
      <c r="Z173" s="42" t="s">
        <v>199</v>
      </c>
      <c r="AA173" s="42" t="s">
        <v>199</v>
      </c>
      <c r="AB173" s="42" t="s">
        <v>1618</v>
      </c>
      <c r="AC173" s="42" t="s">
        <v>199</v>
      </c>
      <c r="AD173" s="42" t="s">
        <v>199</v>
      </c>
      <c r="AE173" s="42" t="s">
        <v>199</v>
      </c>
      <c r="AF173" s="42" t="s">
        <v>199</v>
      </c>
      <c r="AG173" s="42" t="s">
        <v>199</v>
      </c>
      <c r="AH173" s="42" t="s">
        <v>199</v>
      </c>
      <c r="AI173" s="42" t="s">
        <v>199</v>
      </c>
      <c r="AJ173" s="42" t="s">
        <v>234</v>
      </c>
    </row>
    <row r="174" spans="2:36" ht="171" hidden="1" x14ac:dyDescent="0.2">
      <c r="B174" s="42" t="s">
        <v>453</v>
      </c>
      <c r="C174" s="43" t="s">
        <v>850</v>
      </c>
      <c r="D174" s="42" t="s">
        <v>1017</v>
      </c>
      <c r="E174" s="42" t="s">
        <v>1026</v>
      </c>
      <c r="F174" s="42" t="s">
        <v>753</v>
      </c>
      <c r="G174" s="42" t="s">
        <v>944</v>
      </c>
      <c r="H174" s="42" t="s">
        <v>199</v>
      </c>
      <c r="I174" s="42" t="s">
        <v>199</v>
      </c>
      <c r="J174" s="42" t="s">
        <v>199</v>
      </c>
      <c r="K174" s="42" t="s">
        <v>1027</v>
      </c>
      <c r="L174" s="42" t="s">
        <v>1028</v>
      </c>
      <c r="M174" s="42" t="s">
        <v>1030</v>
      </c>
      <c r="N174" s="42" t="s">
        <v>872</v>
      </c>
      <c r="O174" s="42"/>
      <c r="P174" s="42" t="s">
        <v>220</v>
      </c>
      <c r="Q174" s="45">
        <v>45474</v>
      </c>
      <c r="R174" s="45">
        <v>45641</v>
      </c>
      <c r="S174" s="45" t="s">
        <v>1611</v>
      </c>
      <c r="T174" s="42"/>
      <c r="U174" s="42"/>
      <c r="V174" s="42">
        <v>50</v>
      </c>
      <c r="W174" s="42" t="s">
        <v>354</v>
      </c>
      <c r="X174" s="42" t="s">
        <v>199</v>
      </c>
      <c r="Y174" s="42" t="s">
        <v>199</v>
      </c>
      <c r="Z174" s="42" t="s">
        <v>199</v>
      </c>
      <c r="AA174" s="42" t="s">
        <v>199</v>
      </c>
      <c r="AB174" s="42" t="s">
        <v>1618</v>
      </c>
      <c r="AC174" s="42" t="s">
        <v>199</v>
      </c>
      <c r="AD174" s="42" t="s">
        <v>199</v>
      </c>
      <c r="AE174" s="42" t="s">
        <v>199</v>
      </c>
      <c r="AF174" s="42" t="s">
        <v>199</v>
      </c>
      <c r="AG174" s="42" t="s">
        <v>199</v>
      </c>
      <c r="AH174" s="42" t="s">
        <v>199</v>
      </c>
      <c r="AI174" s="42" t="s">
        <v>199</v>
      </c>
      <c r="AJ174" s="42" t="s">
        <v>234</v>
      </c>
    </row>
    <row r="175" spans="2:36" ht="185.25" hidden="1" x14ac:dyDescent="0.2">
      <c r="B175" s="42" t="s">
        <v>453</v>
      </c>
      <c r="C175" s="43" t="s">
        <v>850</v>
      </c>
      <c r="D175" s="42" t="s">
        <v>851</v>
      </c>
      <c r="E175" s="42" t="s">
        <v>1031</v>
      </c>
      <c r="F175" s="42" t="s">
        <v>753</v>
      </c>
      <c r="G175" s="42" t="s">
        <v>854</v>
      </c>
      <c r="H175" s="42" t="s">
        <v>855</v>
      </c>
      <c r="I175" s="42" t="s">
        <v>199</v>
      </c>
      <c r="J175" s="42" t="s">
        <v>199</v>
      </c>
      <c r="K175" s="42" t="s">
        <v>1032</v>
      </c>
      <c r="L175" s="42" t="s">
        <v>1033</v>
      </c>
      <c r="M175" s="44" t="s">
        <v>1034</v>
      </c>
      <c r="N175" s="42" t="s">
        <v>872</v>
      </c>
      <c r="O175" s="42"/>
      <c r="P175" s="42" t="s">
        <v>1583</v>
      </c>
      <c r="Q175" s="45">
        <v>45292</v>
      </c>
      <c r="R175" s="45">
        <v>45641</v>
      </c>
      <c r="S175" s="45" t="s">
        <v>1611</v>
      </c>
      <c r="T175" s="26"/>
      <c r="U175" s="42"/>
      <c r="V175" s="42">
        <v>100</v>
      </c>
      <c r="W175" s="42" t="s">
        <v>354</v>
      </c>
      <c r="X175" s="42" t="s">
        <v>199</v>
      </c>
      <c r="Y175" s="42" t="s">
        <v>199</v>
      </c>
      <c r="Z175" s="42" t="s">
        <v>199</v>
      </c>
      <c r="AA175" s="42" t="s">
        <v>199</v>
      </c>
      <c r="AB175" s="42" t="s">
        <v>1618</v>
      </c>
      <c r="AC175" s="42" t="s">
        <v>199</v>
      </c>
      <c r="AD175" s="42" t="s">
        <v>199</v>
      </c>
      <c r="AE175" s="42" t="s">
        <v>199</v>
      </c>
      <c r="AF175" s="42" t="s">
        <v>199</v>
      </c>
      <c r="AG175" s="42" t="s">
        <v>199</v>
      </c>
      <c r="AH175" s="42" t="s">
        <v>199</v>
      </c>
      <c r="AI175" s="42" t="s">
        <v>199</v>
      </c>
      <c r="AJ175" s="42" t="s">
        <v>234</v>
      </c>
    </row>
    <row r="176" spans="2:36" ht="185.25" hidden="1" x14ac:dyDescent="0.2">
      <c r="B176" s="42" t="s">
        <v>453</v>
      </c>
      <c r="C176" s="43" t="s">
        <v>850</v>
      </c>
      <c r="D176" s="42" t="s">
        <v>851</v>
      </c>
      <c r="E176" s="42" t="s">
        <v>908</v>
      </c>
      <c r="F176" s="42" t="s">
        <v>753</v>
      </c>
      <c r="G176" s="42" t="s">
        <v>854</v>
      </c>
      <c r="H176" s="42" t="s">
        <v>855</v>
      </c>
      <c r="I176" s="42" t="s">
        <v>199</v>
      </c>
      <c r="J176" s="42" t="s">
        <v>199</v>
      </c>
      <c r="K176" s="42" t="s">
        <v>909</v>
      </c>
      <c r="L176" s="42" t="s">
        <v>910</v>
      </c>
      <c r="M176" s="44" t="s">
        <v>911</v>
      </c>
      <c r="N176" s="42" t="s">
        <v>872</v>
      </c>
      <c r="O176" s="42"/>
      <c r="P176" s="42" t="s">
        <v>912</v>
      </c>
      <c r="Q176" s="45">
        <v>45566</v>
      </c>
      <c r="R176" s="45">
        <v>45641</v>
      </c>
      <c r="S176" s="45" t="s">
        <v>1611</v>
      </c>
      <c r="T176" s="26"/>
      <c r="U176" s="42"/>
      <c r="V176" s="42">
        <v>100</v>
      </c>
      <c r="W176" s="42" t="s">
        <v>354</v>
      </c>
      <c r="X176" s="42" t="s">
        <v>199</v>
      </c>
      <c r="Y176" s="42" t="s">
        <v>199</v>
      </c>
      <c r="Z176" s="42" t="s">
        <v>199</v>
      </c>
      <c r="AA176" s="42" t="s">
        <v>199</v>
      </c>
      <c r="AB176" s="42" t="s">
        <v>1613</v>
      </c>
      <c r="AC176" s="42" t="s">
        <v>1616</v>
      </c>
      <c r="AD176" s="42" t="s">
        <v>199</v>
      </c>
      <c r="AE176" s="42" t="s">
        <v>199</v>
      </c>
      <c r="AF176" s="42" t="s">
        <v>199</v>
      </c>
      <c r="AG176" s="42" t="s">
        <v>199</v>
      </c>
      <c r="AH176" s="42" t="s">
        <v>199</v>
      </c>
      <c r="AI176" s="42" t="s">
        <v>199</v>
      </c>
      <c r="AJ176" s="42" t="s">
        <v>913</v>
      </c>
    </row>
    <row r="177" spans="2:36" ht="185.25" hidden="1" x14ac:dyDescent="0.2">
      <c r="B177" s="42" t="s">
        <v>453</v>
      </c>
      <c r="C177" s="43" t="s">
        <v>850</v>
      </c>
      <c r="D177" s="42" t="s">
        <v>851</v>
      </c>
      <c r="E177" s="42" t="s">
        <v>908</v>
      </c>
      <c r="F177" s="42" t="s">
        <v>753</v>
      </c>
      <c r="G177" s="42" t="s">
        <v>854</v>
      </c>
      <c r="H177" s="42" t="s">
        <v>855</v>
      </c>
      <c r="I177" s="42" t="s">
        <v>199</v>
      </c>
      <c r="J177" s="42" t="s">
        <v>199</v>
      </c>
      <c r="K177" s="42" t="s">
        <v>914</v>
      </c>
      <c r="L177" s="42" t="s">
        <v>1740</v>
      </c>
      <c r="M177" s="44" t="s">
        <v>1741</v>
      </c>
      <c r="N177" s="42" t="s">
        <v>667</v>
      </c>
      <c r="O177" s="42" t="s">
        <v>672</v>
      </c>
      <c r="P177" s="42" t="s">
        <v>1742</v>
      </c>
      <c r="Q177" s="45">
        <v>45292</v>
      </c>
      <c r="R177" s="45">
        <v>45641</v>
      </c>
      <c r="S177" s="45" t="s">
        <v>199</v>
      </c>
      <c r="T177" s="26"/>
      <c r="U177" s="42"/>
      <c r="V177" s="42">
        <v>100</v>
      </c>
      <c r="W177" s="42" t="s">
        <v>354</v>
      </c>
      <c r="X177" s="42" t="s">
        <v>199</v>
      </c>
      <c r="Y177" s="42" t="s">
        <v>199</v>
      </c>
      <c r="Z177" s="42" t="s">
        <v>199</v>
      </c>
      <c r="AA177" s="42" t="s">
        <v>199</v>
      </c>
      <c r="AB177" s="42" t="s">
        <v>1613</v>
      </c>
      <c r="AC177" s="42" t="s">
        <v>1616</v>
      </c>
      <c r="AD177" s="42" t="s">
        <v>199</v>
      </c>
      <c r="AE177" s="42" t="s">
        <v>199</v>
      </c>
      <c r="AF177" s="42" t="s">
        <v>199</v>
      </c>
      <c r="AG177" s="42" t="s">
        <v>199</v>
      </c>
      <c r="AH177" s="42" t="s">
        <v>199</v>
      </c>
      <c r="AI177" s="42" t="s">
        <v>199</v>
      </c>
      <c r="AJ177" s="42" t="s">
        <v>913</v>
      </c>
    </row>
    <row r="178" spans="2:36" ht="185.25" hidden="1" x14ac:dyDescent="0.2">
      <c r="B178" s="42" t="s">
        <v>453</v>
      </c>
      <c r="C178" s="43" t="s">
        <v>850</v>
      </c>
      <c r="D178" s="42" t="s">
        <v>851</v>
      </c>
      <c r="E178" s="42" t="s">
        <v>917</v>
      </c>
      <c r="F178" s="42" t="s">
        <v>753</v>
      </c>
      <c r="G178" s="42" t="s">
        <v>854</v>
      </c>
      <c r="H178" s="42" t="s">
        <v>855</v>
      </c>
      <c r="I178" s="42" t="s">
        <v>199</v>
      </c>
      <c r="J178" s="42" t="s">
        <v>199</v>
      </c>
      <c r="K178" s="42" t="s">
        <v>918</v>
      </c>
      <c r="L178" s="42" t="s">
        <v>919</v>
      </c>
      <c r="M178" s="44" t="s">
        <v>920</v>
      </c>
      <c r="N178" s="42" t="s">
        <v>872</v>
      </c>
      <c r="O178" s="42"/>
      <c r="P178" s="42" t="s">
        <v>220</v>
      </c>
      <c r="Q178" s="45">
        <v>45566</v>
      </c>
      <c r="R178" s="45">
        <v>45641</v>
      </c>
      <c r="S178" s="45" t="s">
        <v>50</v>
      </c>
      <c r="T178" s="42">
        <v>100</v>
      </c>
      <c r="U178" s="42" t="s">
        <v>354</v>
      </c>
      <c r="V178" s="42">
        <v>50</v>
      </c>
      <c r="W178" s="42" t="s">
        <v>354</v>
      </c>
      <c r="X178" s="42" t="s">
        <v>199</v>
      </c>
      <c r="Y178" s="42" t="s">
        <v>199</v>
      </c>
      <c r="Z178" s="42" t="s">
        <v>199</v>
      </c>
      <c r="AA178" s="42" t="s">
        <v>199</v>
      </c>
      <c r="AB178" s="42" t="s">
        <v>1618</v>
      </c>
      <c r="AC178" s="42" t="s">
        <v>199</v>
      </c>
      <c r="AD178" s="42" t="s">
        <v>199</v>
      </c>
      <c r="AE178" s="42" t="s">
        <v>199</v>
      </c>
      <c r="AF178" s="42" t="s">
        <v>199</v>
      </c>
      <c r="AG178" s="42" t="s">
        <v>199</v>
      </c>
      <c r="AH178" s="42" t="s">
        <v>199</v>
      </c>
      <c r="AI178" s="42" t="s">
        <v>199</v>
      </c>
      <c r="AJ178" s="42" t="s">
        <v>234</v>
      </c>
    </row>
    <row r="179" spans="2:36" ht="185.25" hidden="1" x14ac:dyDescent="0.2">
      <c r="B179" s="42" t="s">
        <v>453</v>
      </c>
      <c r="C179" s="43" t="s">
        <v>850</v>
      </c>
      <c r="D179" s="42" t="s">
        <v>851</v>
      </c>
      <c r="E179" s="42" t="s">
        <v>917</v>
      </c>
      <c r="F179" s="42" t="s">
        <v>753</v>
      </c>
      <c r="G179" s="42" t="s">
        <v>854</v>
      </c>
      <c r="H179" s="42" t="s">
        <v>855</v>
      </c>
      <c r="I179" s="42" t="s">
        <v>199</v>
      </c>
      <c r="J179" s="42" t="s">
        <v>199</v>
      </c>
      <c r="K179" s="42" t="s">
        <v>921</v>
      </c>
      <c r="L179" s="42" t="s">
        <v>922</v>
      </c>
      <c r="M179" s="44" t="s">
        <v>923</v>
      </c>
      <c r="N179" s="42" t="s">
        <v>872</v>
      </c>
      <c r="O179" s="42"/>
      <c r="P179" s="42" t="s">
        <v>220</v>
      </c>
      <c r="Q179" s="45">
        <v>45597</v>
      </c>
      <c r="R179" s="45">
        <v>45641</v>
      </c>
      <c r="S179" s="45" t="s">
        <v>50</v>
      </c>
      <c r="T179" s="26"/>
      <c r="U179" s="42"/>
      <c r="V179" s="42">
        <v>50</v>
      </c>
      <c r="W179" s="42" t="s">
        <v>354</v>
      </c>
      <c r="X179" s="42" t="s">
        <v>1623</v>
      </c>
      <c r="Y179" s="42" t="s">
        <v>199</v>
      </c>
      <c r="Z179" s="42" t="s">
        <v>199</v>
      </c>
      <c r="AA179" s="42" t="s">
        <v>199</v>
      </c>
      <c r="AB179" s="42" t="s">
        <v>1618</v>
      </c>
      <c r="AC179" s="42" t="s">
        <v>199</v>
      </c>
      <c r="AD179" s="42" t="s">
        <v>199</v>
      </c>
      <c r="AE179" s="42" t="s">
        <v>199</v>
      </c>
      <c r="AF179" s="42" t="s">
        <v>199</v>
      </c>
      <c r="AG179" s="42" t="s">
        <v>199</v>
      </c>
      <c r="AH179" s="42" t="s">
        <v>199</v>
      </c>
      <c r="AI179" s="42" t="s">
        <v>199</v>
      </c>
      <c r="AJ179" s="42" t="s">
        <v>234</v>
      </c>
    </row>
    <row r="180" spans="2:36" ht="185.25" hidden="1" x14ac:dyDescent="0.2">
      <c r="B180" s="42" t="s">
        <v>453</v>
      </c>
      <c r="C180" s="43" t="s">
        <v>850</v>
      </c>
      <c r="D180" s="42" t="s">
        <v>851</v>
      </c>
      <c r="E180" s="42" t="s">
        <v>924</v>
      </c>
      <c r="F180" s="42" t="s">
        <v>753</v>
      </c>
      <c r="G180" s="42" t="s">
        <v>854</v>
      </c>
      <c r="H180" s="42" t="s">
        <v>855</v>
      </c>
      <c r="I180" s="42" t="s">
        <v>199</v>
      </c>
      <c r="J180" s="42" t="s">
        <v>199</v>
      </c>
      <c r="K180" s="42" t="s">
        <v>925</v>
      </c>
      <c r="L180" s="42" t="s">
        <v>926</v>
      </c>
      <c r="M180" s="44" t="s">
        <v>927</v>
      </c>
      <c r="N180" s="42" t="s">
        <v>872</v>
      </c>
      <c r="O180" s="42"/>
      <c r="P180" s="42" t="s">
        <v>1583</v>
      </c>
      <c r="Q180" s="45">
        <v>45292</v>
      </c>
      <c r="R180" s="45">
        <v>45641</v>
      </c>
      <c r="S180" s="45" t="s">
        <v>1611</v>
      </c>
      <c r="T180" s="26"/>
      <c r="U180" s="42"/>
      <c r="V180" s="42">
        <v>100</v>
      </c>
      <c r="W180" s="42" t="s">
        <v>354</v>
      </c>
      <c r="X180" s="42" t="s">
        <v>355</v>
      </c>
      <c r="Y180" s="42" t="s">
        <v>199</v>
      </c>
      <c r="Z180" s="42" t="s">
        <v>199</v>
      </c>
      <c r="AA180" s="42" t="s">
        <v>199</v>
      </c>
      <c r="AB180" s="42" t="s">
        <v>1614</v>
      </c>
      <c r="AC180" s="42" t="s">
        <v>199</v>
      </c>
      <c r="AD180" s="42" t="s">
        <v>199</v>
      </c>
      <c r="AE180" s="42" t="s">
        <v>199</v>
      </c>
      <c r="AF180" s="42" t="s">
        <v>199</v>
      </c>
      <c r="AG180" s="42" t="s">
        <v>199</v>
      </c>
      <c r="AH180" s="42" t="s">
        <v>199</v>
      </c>
      <c r="AI180" s="42" t="s">
        <v>199</v>
      </c>
      <c r="AJ180" s="42" t="s">
        <v>234</v>
      </c>
    </row>
    <row r="181" spans="2:36" ht="185.25" hidden="1" x14ac:dyDescent="0.2">
      <c r="B181" s="42" t="s">
        <v>453</v>
      </c>
      <c r="C181" s="43" t="s">
        <v>850</v>
      </c>
      <c r="D181" s="42" t="s">
        <v>1035</v>
      </c>
      <c r="E181" s="42" t="s">
        <v>1037</v>
      </c>
      <c r="F181" s="42" t="s">
        <v>753</v>
      </c>
      <c r="G181" s="42" t="s">
        <v>854</v>
      </c>
      <c r="H181" s="42" t="s">
        <v>855</v>
      </c>
      <c r="I181" s="42" t="s">
        <v>199</v>
      </c>
      <c r="J181" s="42" t="s">
        <v>199</v>
      </c>
      <c r="K181" s="42" t="s">
        <v>1038</v>
      </c>
      <c r="L181" s="42" t="s">
        <v>1039</v>
      </c>
      <c r="M181" s="42" t="s">
        <v>1040</v>
      </c>
      <c r="N181" s="42" t="s">
        <v>872</v>
      </c>
      <c r="O181" s="42"/>
      <c r="P181" s="42" t="s">
        <v>220</v>
      </c>
      <c r="Q181" s="45">
        <v>45566</v>
      </c>
      <c r="R181" s="45">
        <v>45641</v>
      </c>
      <c r="S181" s="45" t="s">
        <v>1611</v>
      </c>
      <c r="T181" s="26"/>
      <c r="U181" s="42"/>
      <c r="V181" s="42">
        <v>100</v>
      </c>
      <c r="W181" s="42" t="s">
        <v>354</v>
      </c>
      <c r="X181" s="42" t="s">
        <v>199</v>
      </c>
      <c r="Y181" s="42" t="s">
        <v>199</v>
      </c>
      <c r="Z181" s="42" t="s">
        <v>199</v>
      </c>
      <c r="AA181" s="42" t="s">
        <v>199</v>
      </c>
      <c r="AB181" s="42" t="s">
        <v>1613</v>
      </c>
      <c r="AC181" s="42" t="s">
        <v>199</v>
      </c>
      <c r="AD181" s="42" t="s">
        <v>199</v>
      </c>
      <c r="AE181" s="42" t="s">
        <v>199</v>
      </c>
      <c r="AF181" s="42" t="s">
        <v>199</v>
      </c>
      <c r="AG181" s="42" t="s">
        <v>199</v>
      </c>
      <c r="AH181" s="42" t="s">
        <v>199</v>
      </c>
      <c r="AI181" s="42" t="s">
        <v>199</v>
      </c>
      <c r="AJ181" s="42" t="s">
        <v>913</v>
      </c>
    </row>
    <row r="182" spans="2:36" ht="199.5" hidden="1" x14ac:dyDescent="0.2">
      <c r="B182" s="42" t="s">
        <v>453</v>
      </c>
      <c r="C182" s="43" t="s">
        <v>850</v>
      </c>
      <c r="D182" s="42" t="s">
        <v>1035</v>
      </c>
      <c r="E182" s="42" t="s">
        <v>1037</v>
      </c>
      <c r="F182" s="42" t="s">
        <v>753</v>
      </c>
      <c r="G182" s="42" t="s">
        <v>854</v>
      </c>
      <c r="H182" s="42" t="s">
        <v>855</v>
      </c>
      <c r="I182" s="42" t="s">
        <v>199</v>
      </c>
      <c r="J182" s="42" t="s">
        <v>199</v>
      </c>
      <c r="K182" s="42" t="s">
        <v>1743</v>
      </c>
      <c r="L182" s="42" t="s">
        <v>1744</v>
      </c>
      <c r="M182" s="44" t="s">
        <v>1043</v>
      </c>
      <c r="N182" s="42" t="s">
        <v>667</v>
      </c>
      <c r="O182" s="42" t="s">
        <v>1044</v>
      </c>
      <c r="P182" s="42" t="s">
        <v>1742</v>
      </c>
      <c r="Q182" s="45">
        <v>45292</v>
      </c>
      <c r="R182" s="45">
        <v>45641</v>
      </c>
      <c r="S182" s="45" t="s">
        <v>1600</v>
      </c>
      <c r="T182" s="26"/>
      <c r="U182" s="42"/>
      <c r="V182" s="42">
        <v>100</v>
      </c>
      <c r="W182" s="42" t="s">
        <v>354</v>
      </c>
      <c r="X182" s="42" t="s">
        <v>199</v>
      </c>
      <c r="Y182" s="42" t="s">
        <v>199</v>
      </c>
      <c r="Z182" s="42" t="s">
        <v>199</v>
      </c>
      <c r="AA182" s="42" t="s">
        <v>199</v>
      </c>
      <c r="AB182" s="42" t="s">
        <v>1613</v>
      </c>
      <c r="AC182" s="42" t="s">
        <v>1621</v>
      </c>
      <c r="AD182" s="42" t="s">
        <v>199</v>
      </c>
      <c r="AE182" s="42" t="s">
        <v>199</v>
      </c>
      <c r="AF182" s="42" t="s">
        <v>199</v>
      </c>
      <c r="AG182" s="42" t="s">
        <v>199</v>
      </c>
      <c r="AH182" s="42" t="s">
        <v>199</v>
      </c>
      <c r="AI182" s="42" t="s">
        <v>199</v>
      </c>
      <c r="AJ182" s="42" t="s">
        <v>654</v>
      </c>
    </row>
    <row r="183" spans="2:36" ht="185.25" hidden="1" x14ac:dyDescent="0.2">
      <c r="B183" s="42" t="s">
        <v>453</v>
      </c>
      <c r="C183" s="43" t="s">
        <v>850</v>
      </c>
      <c r="D183" s="42" t="s">
        <v>1035</v>
      </c>
      <c r="E183" s="42" t="s">
        <v>1045</v>
      </c>
      <c r="F183" s="42" t="s">
        <v>753</v>
      </c>
      <c r="G183" s="42" t="s">
        <v>854</v>
      </c>
      <c r="H183" s="42" t="s">
        <v>855</v>
      </c>
      <c r="I183" s="42" t="s">
        <v>199</v>
      </c>
      <c r="J183" s="42" t="s">
        <v>199</v>
      </c>
      <c r="K183" s="42" t="s">
        <v>1046</v>
      </c>
      <c r="L183" s="42" t="s">
        <v>1047</v>
      </c>
      <c r="M183" s="44" t="s">
        <v>1048</v>
      </c>
      <c r="N183" s="42" t="s">
        <v>872</v>
      </c>
      <c r="O183" s="42"/>
      <c r="P183" s="42" t="s">
        <v>1583</v>
      </c>
      <c r="Q183" s="45">
        <v>45566</v>
      </c>
      <c r="R183" s="45">
        <v>45641</v>
      </c>
      <c r="S183" s="45" t="s">
        <v>1611</v>
      </c>
      <c r="T183" s="42"/>
      <c r="U183" s="42"/>
      <c r="V183" s="42">
        <v>50</v>
      </c>
      <c r="W183" s="42" t="s">
        <v>354</v>
      </c>
      <c r="X183" s="42" t="s">
        <v>199</v>
      </c>
      <c r="Y183" s="42" t="s">
        <v>199</v>
      </c>
      <c r="Z183" s="42" t="s">
        <v>199</v>
      </c>
      <c r="AA183" s="42" t="s">
        <v>199</v>
      </c>
      <c r="AB183" s="42" t="s">
        <v>1618</v>
      </c>
      <c r="AC183" s="42" t="s">
        <v>199</v>
      </c>
      <c r="AD183" s="42" t="s">
        <v>199</v>
      </c>
      <c r="AE183" s="42" t="s">
        <v>199</v>
      </c>
      <c r="AF183" s="42" t="s">
        <v>199</v>
      </c>
      <c r="AG183" s="42" t="s">
        <v>199</v>
      </c>
      <c r="AH183" s="42" t="s">
        <v>199</v>
      </c>
      <c r="AI183" s="42" t="s">
        <v>199</v>
      </c>
      <c r="AJ183" s="42" t="s">
        <v>913</v>
      </c>
    </row>
    <row r="184" spans="2:36" ht="185.25" hidden="1" x14ac:dyDescent="0.2">
      <c r="B184" s="42" t="s">
        <v>453</v>
      </c>
      <c r="C184" s="43" t="s">
        <v>850</v>
      </c>
      <c r="D184" s="42" t="s">
        <v>1035</v>
      </c>
      <c r="E184" s="42" t="s">
        <v>1045</v>
      </c>
      <c r="F184" s="42" t="s">
        <v>753</v>
      </c>
      <c r="G184" s="42" t="s">
        <v>854</v>
      </c>
      <c r="H184" s="42" t="s">
        <v>855</v>
      </c>
      <c r="I184" s="42" t="s">
        <v>199</v>
      </c>
      <c r="J184" s="42" t="s">
        <v>199</v>
      </c>
      <c r="K184" s="42" t="s">
        <v>1049</v>
      </c>
      <c r="L184" s="42" t="s">
        <v>1050</v>
      </c>
      <c r="M184" s="44" t="s">
        <v>1051</v>
      </c>
      <c r="N184" s="42" t="s">
        <v>872</v>
      </c>
      <c r="O184" s="42"/>
      <c r="P184" s="42" t="s">
        <v>1583</v>
      </c>
      <c r="Q184" s="45">
        <v>45474</v>
      </c>
      <c r="R184" s="45">
        <v>45641</v>
      </c>
      <c r="S184" s="45" t="s">
        <v>50</v>
      </c>
      <c r="T184" s="26"/>
      <c r="U184" s="42"/>
      <c r="V184" s="42">
        <v>50</v>
      </c>
      <c r="W184" s="42" t="s">
        <v>354</v>
      </c>
      <c r="X184" s="42" t="s">
        <v>199</v>
      </c>
      <c r="Y184" s="42" t="s">
        <v>199</v>
      </c>
      <c r="Z184" s="42" t="s">
        <v>199</v>
      </c>
      <c r="AA184" s="42" t="s">
        <v>199</v>
      </c>
      <c r="AB184" s="42" t="s">
        <v>1618</v>
      </c>
      <c r="AC184" s="42" t="s">
        <v>199</v>
      </c>
      <c r="AD184" s="42" t="s">
        <v>199</v>
      </c>
      <c r="AE184" s="42" t="s">
        <v>199</v>
      </c>
      <c r="AF184" s="42" t="s">
        <v>199</v>
      </c>
      <c r="AG184" s="42" t="s">
        <v>199</v>
      </c>
      <c r="AH184" s="42" t="s">
        <v>199</v>
      </c>
      <c r="AI184" s="42" t="s">
        <v>199</v>
      </c>
      <c r="AJ184" s="42" t="s">
        <v>913</v>
      </c>
    </row>
    <row r="185" spans="2:36" ht="185.25" hidden="1" x14ac:dyDescent="0.2">
      <c r="B185" s="42" t="s">
        <v>453</v>
      </c>
      <c r="C185" s="43" t="s">
        <v>850</v>
      </c>
      <c r="D185" s="42" t="s">
        <v>1035</v>
      </c>
      <c r="E185" s="42" t="s">
        <v>1052</v>
      </c>
      <c r="F185" s="42" t="s">
        <v>753</v>
      </c>
      <c r="G185" s="42" t="s">
        <v>854</v>
      </c>
      <c r="H185" s="42" t="s">
        <v>855</v>
      </c>
      <c r="I185" s="42" t="s">
        <v>199</v>
      </c>
      <c r="J185" s="42" t="s">
        <v>199</v>
      </c>
      <c r="K185" s="51" t="s">
        <v>1053</v>
      </c>
      <c r="L185" s="51" t="s">
        <v>1054</v>
      </c>
      <c r="M185" s="51" t="s">
        <v>1055</v>
      </c>
      <c r="N185" s="42" t="s">
        <v>872</v>
      </c>
      <c r="O185" s="42"/>
      <c r="P185" s="42" t="s">
        <v>220</v>
      </c>
      <c r="Q185" s="45">
        <v>45474</v>
      </c>
      <c r="R185" s="45">
        <v>45641</v>
      </c>
      <c r="S185" s="45" t="s">
        <v>1611</v>
      </c>
      <c r="T185" s="26"/>
      <c r="U185" s="42"/>
      <c r="V185" s="42">
        <v>70</v>
      </c>
      <c r="W185" s="42" t="s">
        <v>354</v>
      </c>
      <c r="X185" s="42" t="s">
        <v>355</v>
      </c>
      <c r="Y185" s="42" t="s">
        <v>1623</v>
      </c>
      <c r="Z185" s="42" t="s">
        <v>199</v>
      </c>
      <c r="AA185" s="42" t="s">
        <v>199</v>
      </c>
      <c r="AB185" s="42" t="s">
        <v>1614</v>
      </c>
      <c r="AC185" s="42" t="s">
        <v>1613</v>
      </c>
      <c r="AD185" s="42" t="s">
        <v>1616</v>
      </c>
      <c r="AE185" s="42" t="s">
        <v>199</v>
      </c>
      <c r="AF185" s="42" t="s">
        <v>199</v>
      </c>
      <c r="AG185" s="42" t="s">
        <v>199</v>
      </c>
      <c r="AH185" s="42" t="s">
        <v>199</v>
      </c>
      <c r="AI185" s="42" t="s">
        <v>199</v>
      </c>
      <c r="AJ185" s="42" t="s">
        <v>913</v>
      </c>
    </row>
    <row r="186" spans="2:36" ht="185.25" hidden="1" x14ac:dyDescent="0.2">
      <c r="B186" s="42" t="s">
        <v>453</v>
      </c>
      <c r="C186" s="43" t="s">
        <v>850</v>
      </c>
      <c r="D186" s="42" t="s">
        <v>1035</v>
      </c>
      <c r="E186" s="42" t="s">
        <v>1052</v>
      </c>
      <c r="F186" s="42" t="s">
        <v>753</v>
      </c>
      <c r="G186" s="42" t="s">
        <v>854</v>
      </c>
      <c r="H186" s="42" t="s">
        <v>855</v>
      </c>
      <c r="I186" s="42" t="s">
        <v>199</v>
      </c>
      <c r="J186" s="42" t="s">
        <v>199</v>
      </c>
      <c r="K186" s="42" t="s">
        <v>1745</v>
      </c>
      <c r="L186" s="42" t="s">
        <v>1746</v>
      </c>
      <c r="M186" s="44" t="s">
        <v>1747</v>
      </c>
      <c r="N186" s="42" t="s">
        <v>667</v>
      </c>
      <c r="O186" s="42" t="s">
        <v>672</v>
      </c>
      <c r="P186" s="42" t="s">
        <v>1059</v>
      </c>
      <c r="Q186" s="45">
        <v>45323</v>
      </c>
      <c r="R186" s="45">
        <v>45658</v>
      </c>
      <c r="S186" s="45" t="s">
        <v>1600</v>
      </c>
      <c r="T186" s="26"/>
      <c r="U186" s="42"/>
      <c r="V186" s="42">
        <v>100</v>
      </c>
      <c r="W186" s="42" t="s">
        <v>354</v>
      </c>
      <c r="X186" s="42" t="s">
        <v>355</v>
      </c>
      <c r="Y186" s="42" t="s">
        <v>1623</v>
      </c>
      <c r="Z186" s="42" t="s">
        <v>199</v>
      </c>
      <c r="AA186" s="42" t="s">
        <v>199</v>
      </c>
      <c r="AB186" s="42" t="s">
        <v>1614</v>
      </c>
      <c r="AC186" s="42" t="s">
        <v>1613</v>
      </c>
      <c r="AD186" s="42" t="s">
        <v>1616</v>
      </c>
      <c r="AE186" s="42" t="s">
        <v>199</v>
      </c>
      <c r="AF186" s="42" t="s">
        <v>199</v>
      </c>
      <c r="AG186" s="42" t="s">
        <v>199</v>
      </c>
      <c r="AH186" s="42" t="s">
        <v>199</v>
      </c>
      <c r="AI186" s="42" t="s">
        <v>199</v>
      </c>
      <c r="AJ186" s="42" t="s">
        <v>654</v>
      </c>
    </row>
    <row r="187" spans="2:36" ht="185.25" hidden="1" x14ac:dyDescent="0.2">
      <c r="B187" s="42" t="s">
        <v>453</v>
      </c>
      <c r="C187" s="43" t="s">
        <v>850</v>
      </c>
      <c r="D187" s="42" t="s">
        <v>1060</v>
      </c>
      <c r="E187" s="42" t="s">
        <v>1062</v>
      </c>
      <c r="F187" s="42" t="s">
        <v>753</v>
      </c>
      <c r="G187" s="42" t="s">
        <v>855</v>
      </c>
      <c r="H187" s="42" t="s">
        <v>199</v>
      </c>
      <c r="I187" s="42" t="s">
        <v>199</v>
      </c>
      <c r="J187" s="42" t="s">
        <v>199</v>
      </c>
      <c r="K187" s="42" t="s">
        <v>1063</v>
      </c>
      <c r="L187" s="44" t="s">
        <v>1064</v>
      </c>
      <c r="M187" s="42" t="s">
        <v>1065</v>
      </c>
      <c r="N187" s="42" t="s">
        <v>872</v>
      </c>
      <c r="O187" s="42"/>
      <c r="P187" s="42" t="s">
        <v>1583</v>
      </c>
      <c r="Q187" s="45">
        <v>45474</v>
      </c>
      <c r="R187" s="45">
        <v>45641</v>
      </c>
      <c r="S187" s="45" t="s">
        <v>1611</v>
      </c>
      <c r="T187" s="42"/>
      <c r="U187" s="42"/>
      <c r="V187" s="42">
        <v>100</v>
      </c>
      <c r="W187" s="42" t="s">
        <v>354</v>
      </c>
      <c r="X187" s="42" t="s">
        <v>355</v>
      </c>
      <c r="Y187" s="42" t="s">
        <v>199</v>
      </c>
      <c r="Z187" s="42" t="s">
        <v>199</v>
      </c>
      <c r="AA187" s="42" t="s">
        <v>199</v>
      </c>
      <c r="AB187" s="42" t="s">
        <v>1614</v>
      </c>
      <c r="AC187" s="42" t="s">
        <v>1616</v>
      </c>
      <c r="AD187" s="42" t="s">
        <v>199</v>
      </c>
      <c r="AE187" s="42" t="s">
        <v>199</v>
      </c>
      <c r="AF187" s="42" t="s">
        <v>199</v>
      </c>
      <c r="AG187" s="42" t="s">
        <v>199</v>
      </c>
      <c r="AH187" s="42" t="s">
        <v>199</v>
      </c>
      <c r="AI187" s="42" t="s">
        <v>199</v>
      </c>
      <c r="AJ187" s="42" t="s">
        <v>913</v>
      </c>
    </row>
    <row r="188" spans="2:36" ht="185.25" hidden="1" x14ac:dyDescent="0.2">
      <c r="B188" s="42" t="s">
        <v>453</v>
      </c>
      <c r="C188" s="43" t="s">
        <v>850</v>
      </c>
      <c r="D188" s="42" t="s">
        <v>1060</v>
      </c>
      <c r="E188" s="42" t="s">
        <v>1062</v>
      </c>
      <c r="F188" s="42" t="s">
        <v>753</v>
      </c>
      <c r="G188" s="42" t="s">
        <v>855</v>
      </c>
      <c r="H188" s="42" t="s">
        <v>199</v>
      </c>
      <c r="I188" s="42" t="s">
        <v>199</v>
      </c>
      <c r="J188" s="42" t="s">
        <v>199</v>
      </c>
      <c r="K188" s="42" t="s">
        <v>1066</v>
      </c>
      <c r="L188" s="42" t="s">
        <v>1748</v>
      </c>
      <c r="M188" s="42" t="s">
        <v>1068</v>
      </c>
      <c r="N188" s="42" t="s">
        <v>872</v>
      </c>
      <c r="O188" s="42" t="s">
        <v>1069</v>
      </c>
      <c r="P188" s="42" t="s">
        <v>50</v>
      </c>
      <c r="Q188" s="45">
        <v>45323</v>
      </c>
      <c r="R188" s="45">
        <v>45504</v>
      </c>
      <c r="S188" s="45" t="s">
        <v>1611</v>
      </c>
      <c r="T188" s="75"/>
      <c r="U188" s="42"/>
      <c r="V188" s="44"/>
      <c r="W188" s="42" t="s">
        <v>355</v>
      </c>
      <c r="X188" s="42" t="s">
        <v>355</v>
      </c>
      <c r="Y188" s="42" t="s">
        <v>199</v>
      </c>
      <c r="Z188" s="42" t="s">
        <v>199</v>
      </c>
      <c r="AA188" s="42" t="s">
        <v>199</v>
      </c>
      <c r="AB188" s="42" t="s">
        <v>1614</v>
      </c>
      <c r="AC188" s="42" t="s">
        <v>1616</v>
      </c>
      <c r="AD188" s="42" t="s">
        <v>1621</v>
      </c>
      <c r="AE188" s="42" t="s">
        <v>199</v>
      </c>
      <c r="AF188" s="42" t="s">
        <v>199</v>
      </c>
      <c r="AG188" s="42" t="s">
        <v>199</v>
      </c>
      <c r="AH188" s="42" t="s">
        <v>199</v>
      </c>
      <c r="AI188" s="42" t="s">
        <v>199</v>
      </c>
      <c r="AJ188" s="42" t="s">
        <v>913</v>
      </c>
    </row>
    <row r="189" spans="2:36" ht="185.25" hidden="1" x14ac:dyDescent="0.2">
      <c r="B189" s="42" t="s">
        <v>453</v>
      </c>
      <c r="C189" s="43" t="s">
        <v>850</v>
      </c>
      <c r="D189" s="42" t="s">
        <v>1060</v>
      </c>
      <c r="E189" s="42" t="s">
        <v>1070</v>
      </c>
      <c r="F189" s="42" t="s">
        <v>753</v>
      </c>
      <c r="G189" s="42" t="s">
        <v>855</v>
      </c>
      <c r="H189" s="42" t="s">
        <v>199</v>
      </c>
      <c r="I189" s="42" t="s">
        <v>199</v>
      </c>
      <c r="J189" s="42" t="s">
        <v>199</v>
      </c>
      <c r="K189" s="42" t="s">
        <v>1071</v>
      </c>
      <c r="L189" s="42" t="s">
        <v>1072</v>
      </c>
      <c r="M189" s="42" t="s">
        <v>1073</v>
      </c>
      <c r="N189" s="42" t="s">
        <v>872</v>
      </c>
      <c r="O189" s="42"/>
      <c r="P189" s="45" t="s">
        <v>220</v>
      </c>
      <c r="Q189" s="45">
        <v>45520</v>
      </c>
      <c r="R189" s="45">
        <v>45626</v>
      </c>
      <c r="S189" s="42" t="s">
        <v>50</v>
      </c>
      <c r="T189" s="42"/>
      <c r="U189" s="42"/>
      <c r="V189" s="42">
        <v>50</v>
      </c>
      <c r="W189" s="42" t="s">
        <v>355</v>
      </c>
      <c r="X189" s="42" t="s">
        <v>199</v>
      </c>
      <c r="Y189" s="42" t="s">
        <v>199</v>
      </c>
      <c r="Z189" s="42" t="s">
        <v>199</v>
      </c>
      <c r="AA189" s="42" t="s">
        <v>199</v>
      </c>
      <c r="AB189" s="42" t="s">
        <v>1614</v>
      </c>
      <c r="AC189" s="42" t="s">
        <v>1616</v>
      </c>
      <c r="AD189" s="42" t="s">
        <v>199</v>
      </c>
      <c r="AE189" s="42" t="s">
        <v>199</v>
      </c>
      <c r="AF189" s="42" t="s">
        <v>199</v>
      </c>
      <c r="AG189" s="42" t="s">
        <v>199</v>
      </c>
      <c r="AH189" s="51" t="s">
        <v>199</v>
      </c>
      <c r="AI189" s="76" t="s">
        <v>199</v>
      </c>
      <c r="AJ189" s="51" t="s">
        <v>913</v>
      </c>
    </row>
    <row r="190" spans="2:36" ht="185.25" hidden="1" x14ac:dyDescent="0.2">
      <c r="B190" s="42" t="s">
        <v>453</v>
      </c>
      <c r="C190" s="43" t="s">
        <v>850</v>
      </c>
      <c r="D190" s="42" t="s">
        <v>1060</v>
      </c>
      <c r="E190" s="42" t="s">
        <v>1070</v>
      </c>
      <c r="F190" s="42" t="s">
        <v>753</v>
      </c>
      <c r="G190" s="42" t="s">
        <v>855</v>
      </c>
      <c r="H190" s="42" t="s">
        <v>199</v>
      </c>
      <c r="I190" s="42" t="s">
        <v>199</v>
      </c>
      <c r="J190" s="42" t="s">
        <v>199</v>
      </c>
      <c r="K190" s="42" t="s">
        <v>1749</v>
      </c>
      <c r="L190" s="42" t="s">
        <v>1750</v>
      </c>
      <c r="M190" s="42" t="s">
        <v>1751</v>
      </c>
      <c r="N190" s="42" t="s">
        <v>872</v>
      </c>
      <c r="O190" s="42"/>
      <c r="P190" s="45" t="s">
        <v>220</v>
      </c>
      <c r="Q190" s="45">
        <v>45566</v>
      </c>
      <c r="R190" s="45">
        <v>45641</v>
      </c>
      <c r="S190" s="42" t="s">
        <v>50</v>
      </c>
      <c r="T190" s="42"/>
      <c r="U190" s="42"/>
      <c r="V190" s="42">
        <v>50</v>
      </c>
      <c r="W190" s="42" t="s">
        <v>355</v>
      </c>
      <c r="X190" s="42" t="s">
        <v>199</v>
      </c>
      <c r="Y190" s="42" t="s">
        <v>199</v>
      </c>
      <c r="Z190" s="42" t="s">
        <v>199</v>
      </c>
      <c r="AA190" s="42" t="s">
        <v>199</v>
      </c>
      <c r="AB190" s="42" t="s">
        <v>1614</v>
      </c>
      <c r="AC190" s="42" t="s">
        <v>1616</v>
      </c>
      <c r="AD190" s="42" t="s">
        <v>1621</v>
      </c>
      <c r="AE190" s="42" t="s">
        <v>199</v>
      </c>
      <c r="AF190" s="42" t="s">
        <v>199</v>
      </c>
      <c r="AG190" s="42" t="s">
        <v>199</v>
      </c>
      <c r="AH190" s="51" t="s">
        <v>199</v>
      </c>
      <c r="AI190" s="76" t="s">
        <v>199</v>
      </c>
      <c r="AJ190" s="51" t="s">
        <v>913</v>
      </c>
    </row>
    <row r="191" spans="2:36" ht="142.5" hidden="1" x14ac:dyDescent="0.2">
      <c r="B191" s="67" t="s">
        <v>453</v>
      </c>
      <c r="C191" s="43" t="s">
        <v>454</v>
      </c>
      <c r="D191" s="67" t="s">
        <v>1077</v>
      </c>
      <c r="E191" s="67" t="s">
        <v>1079</v>
      </c>
      <c r="F191" s="58" t="s">
        <v>1080</v>
      </c>
      <c r="G191" s="67" t="s">
        <v>1081</v>
      </c>
      <c r="H191" s="58" t="s">
        <v>199</v>
      </c>
      <c r="I191" s="58" t="s">
        <v>199</v>
      </c>
      <c r="J191" s="58" t="s">
        <v>199</v>
      </c>
      <c r="K191" s="67" t="s">
        <v>1082</v>
      </c>
      <c r="L191" s="68" t="s">
        <v>1083</v>
      </c>
      <c r="M191" s="67" t="s">
        <v>1084</v>
      </c>
      <c r="N191" s="58" t="s">
        <v>1085</v>
      </c>
      <c r="O191" s="58" t="s">
        <v>1086</v>
      </c>
      <c r="P191" s="58" t="s">
        <v>1600</v>
      </c>
      <c r="Q191" s="69">
        <v>45323</v>
      </c>
      <c r="R191" s="69">
        <v>45401</v>
      </c>
      <c r="S191" s="69" t="s">
        <v>512</v>
      </c>
      <c r="T191" s="70">
        <f>(3*20*2.6)*(12000000/30/8)</f>
        <v>7800000</v>
      </c>
      <c r="U191" s="71">
        <v>185</v>
      </c>
      <c r="V191" s="77">
        <v>0.45</v>
      </c>
      <c r="W191" s="58" t="s">
        <v>1496</v>
      </c>
      <c r="X191" s="58" t="s">
        <v>207</v>
      </c>
      <c r="Y191" s="58" t="s">
        <v>1623</v>
      </c>
      <c r="Z191" s="58" t="s">
        <v>199</v>
      </c>
      <c r="AA191" s="58" t="s">
        <v>199</v>
      </c>
      <c r="AB191" s="42" t="s">
        <v>1621</v>
      </c>
      <c r="AC191" s="42" t="s">
        <v>248</v>
      </c>
      <c r="AD191" s="42" t="s">
        <v>199</v>
      </c>
      <c r="AE191" s="42" t="s">
        <v>199</v>
      </c>
      <c r="AF191" s="42" t="s">
        <v>199</v>
      </c>
      <c r="AG191" s="42" t="s">
        <v>199</v>
      </c>
      <c r="AH191" s="73" t="s">
        <v>199</v>
      </c>
      <c r="AI191" s="73" t="s">
        <v>199</v>
      </c>
      <c r="AJ191" s="67" t="s">
        <v>654</v>
      </c>
    </row>
    <row r="192" spans="2:36" ht="128.25" hidden="1" x14ac:dyDescent="0.2">
      <c r="B192" s="67" t="s">
        <v>453</v>
      </c>
      <c r="C192" s="43" t="s">
        <v>454</v>
      </c>
      <c r="D192" s="67" t="s">
        <v>1077</v>
      </c>
      <c r="E192" s="67" t="s">
        <v>1079</v>
      </c>
      <c r="F192" s="58" t="s">
        <v>1080</v>
      </c>
      <c r="G192" s="67" t="s">
        <v>1081</v>
      </c>
      <c r="H192" s="58" t="s">
        <v>199</v>
      </c>
      <c r="I192" s="58" t="s">
        <v>199</v>
      </c>
      <c r="J192" s="58" t="s">
        <v>199</v>
      </c>
      <c r="K192" s="67" t="s">
        <v>1087</v>
      </c>
      <c r="L192" s="68" t="s">
        <v>1088</v>
      </c>
      <c r="M192" s="67" t="s">
        <v>1089</v>
      </c>
      <c r="N192" s="58" t="s">
        <v>1085</v>
      </c>
      <c r="O192" s="58" t="s">
        <v>1086</v>
      </c>
      <c r="P192" s="58" t="s">
        <v>1600</v>
      </c>
      <c r="Q192" s="69">
        <v>45404</v>
      </c>
      <c r="R192" s="69">
        <v>45433</v>
      </c>
      <c r="S192" s="69" t="s">
        <v>1600</v>
      </c>
      <c r="T192" s="70">
        <f>(3*20*1)*(12000000/30/8)</f>
        <v>3000000</v>
      </c>
      <c r="U192" s="71">
        <v>185</v>
      </c>
      <c r="V192" s="77">
        <v>0.05</v>
      </c>
      <c r="W192" s="58" t="s">
        <v>1496</v>
      </c>
      <c r="X192" s="58" t="s">
        <v>207</v>
      </c>
      <c r="Y192" s="58" t="s">
        <v>1623</v>
      </c>
      <c r="Z192" s="58" t="s">
        <v>199</v>
      </c>
      <c r="AA192" s="58" t="s">
        <v>199</v>
      </c>
      <c r="AB192" s="42" t="s">
        <v>1621</v>
      </c>
      <c r="AC192" s="42" t="s">
        <v>248</v>
      </c>
      <c r="AD192" s="42" t="s">
        <v>199</v>
      </c>
      <c r="AE192" s="42" t="s">
        <v>199</v>
      </c>
      <c r="AF192" s="42" t="s">
        <v>199</v>
      </c>
      <c r="AG192" s="42" t="s">
        <v>199</v>
      </c>
      <c r="AH192" s="73" t="s">
        <v>199</v>
      </c>
      <c r="AI192" s="73" t="s">
        <v>199</v>
      </c>
      <c r="AJ192" s="67" t="s">
        <v>654</v>
      </c>
    </row>
    <row r="193" spans="2:36" ht="128.25" hidden="1" x14ac:dyDescent="0.2">
      <c r="B193" s="67" t="s">
        <v>453</v>
      </c>
      <c r="C193" s="43" t="s">
        <v>454</v>
      </c>
      <c r="D193" s="67" t="s">
        <v>1077</v>
      </c>
      <c r="E193" s="67" t="s">
        <v>1079</v>
      </c>
      <c r="F193" s="58" t="s">
        <v>1080</v>
      </c>
      <c r="G193" s="67" t="s">
        <v>1081</v>
      </c>
      <c r="H193" s="58" t="s">
        <v>199</v>
      </c>
      <c r="I193" s="58" t="s">
        <v>199</v>
      </c>
      <c r="J193" s="58" t="s">
        <v>199</v>
      </c>
      <c r="K193" s="67" t="s">
        <v>1090</v>
      </c>
      <c r="L193" s="67" t="s">
        <v>1091</v>
      </c>
      <c r="M193" s="67" t="s">
        <v>1092</v>
      </c>
      <c r="N193" s="58" t="s">
        <v>1085</v>
      </c>
      <c r="O193" s="58" t="s">
        <v>1086</v>
      </c>
      <c r="P193" s="58" t="s">
        <v>1600</v>
      </c>
      <c r="Q193" s="69">
        <v>45404</v>
      </c>
      <c r="R193" s="69">
        <v>45433</v>
      </c>
      <c r="S193" s="69" t="s">
        <v>1093</v>
      </c>
      <c r="T193" s="70">
        <f>(2.5*20*1)*(12000000/30/8)</f>
        <v>2500000</v>
      </c>
      <c r="U193" s="71">
        <v>185</v>
      </c>
      <c r="V193" s="77">
        <v>0.2</v>
      </c>
      <c r="W193" s="58" t="s">
        <v>1496</v>
      </c>
      <c r="X193" s="58" t="s">
        <v>207</v>
      </c>
      <c r="Y193" s="58" t="s">
        <v>199</v>
      </c>
      <c r="Z193" s="58" t="s">
        <v>199</v>
      </c>
      <c r="AA193" s="58" t="s">
        <v>199</v>
      </c>
      <c r="AB193" s="42" t="s">
        <v>1621</v>
      </c>
      <c r="AC193" s="42" t="s">
        <v>248</v>
      </c>
      <c r="AD193" s="42" t="s">
        <v>199</v>
      </c>
      <c r="AE193" s="42" t="s">
        <v>199</v>
      </c>
      <c r="AF193" s="42" t="s">
        <v>199</v>
      </c>
      <c r="AG193" s="42" t="s">
        <v>199</v>
      </c>
      <c r="AH193" s="73" t="s">
        <v>199</v>
      </c>
      <c r="AI193" s="73" t="s">
        <v>199</v>
      </c>
      <c r="AJ193" s="67" t="s">
        <v>654</v>
      </c>
    </row>
    <row r="194" spans="2:36" ht="128.25" hidden="1" x14ac:dyDescent="0.2">
      <c r="B194" s="67" t="s">
        <v>453</v>
      </c>
      <c r="C194" s="43" t="s">
        <v>454</v>
      </c>
      <c r="D194" s="67" t="s">
        <v>1077</v>
      </c>
      <c r="E194" s="67" t="s">
        <v>1079</v>
      </c>
      <c r="F194" s="58" t="s">
        <v>1080</v>
      </c>
      <c r="G194" s="67" t="s">
        <v>1081</v>
      </c>
      <c r="H194" s="58" t="s">
        <v>199</v>
      </c>
      <c r="I194" s="58" t="s">
        <v>199</v>
      </c>
      <c r="J194" s="58" t="s">
        <v>199</v>
      </c>
      <c r="K194" s="67" t="s">
        <v>1094</v>
      </c>
      <c r="L194" s="67" t="s">
        <v>1095</v>
      </c>
      <c r="M194" s="67" t="s">
        <v>1096</v>
      </c>
      <c r="N194" s="58" t="s">
        <v>1085</v>
      </c>
      <c r="O194" s="58" t="s">
        <v>1086</v>
      </c>
      <c r="P194" s="58" t="s">
        <v>1600</v>
      </c>
      <c r="Q194" s="69">
        <v>45404</v>
      </c>
      <c r="R194" s="69">
        <v>45426</v>
      </c>
      <c r="S194" s="69" t="s">
        <v>1093</v>
      </c>
      <c r="T194" s="70">
        <f>(4*20*1)*(12000000/30/8)</f>
        <v>4000000</v>
      </c>
      <c r="U194" s="71">
        <v>185</v>
      </c>
      <c r="V194" s="77">
        <v>0.1</v>
      </c>
      <c r="W194" s="58" t="s">
        <v>1496</v>
      </c>
      <c r="X194" s="58" t="s">
        <v>1576</v>
      </c>
      <c r="Y194" s="58" t="s">
        <v>199</v>
      </c>
      <c r="Z194" s="58" t="s">
        <v>199</v>
      </c>
      <c r="AA194" s="58" t="s">
        <v>199</v>
      </c>
      <c r="AB194" s="42" t="s">
        <v>1621</v>
      </c>
      <c r="AC194" s="42" t="s">
        <v>248</v>
      </c>
      <c r="AD194" s="42" t="s">
        <v>199</v>
      </c>
      <c r="AE194" s="42" t="s">
        <v>199</v>
      </c>
      <c r="AF194" s="42" t="s">
        <v>199</v>
      </c>
      <c r="AG194" s="42" t="s">
        <v>199</v>
      </c>
      <c r="AH194" s="73" t="s">
        <v>199</v>
      </c>
      <c r="AI194" s="73" t="s">
        <v>199</v>
      </c>
      <c r="AJ194" s="67" t="s">
        <v>774</v>
      </c>
    </row>
    <row r="195" spans="2:36" ht="228" hidden="1" x14ac:dyDescent="0.2">
      <c r="B195" s="67" t="s">
        <v>453</v>
      </c>
      <c r="C195" s="43" t="s">
        <v>454</v>
      </c>
      <c r="D195" s="67" t="s">
        <v>1077</v>
      </c>
      <c r="E195" s="67" t="s">
        <v>1079</v>
      </c>
      <c r="F195" s="58" t="s">
        <v>1080</v>
      </c>
      <c r="G195" s="67" t="s">
        <v>1081</v>
      </c>
      <c r="H195" s="58" t="s">
        <v>199</v>
      </c>
      <c r="I195" s="58" t="s">
        <v>199</v>
      </c>
      <c r="J195" s="58" t="s">
        <v>199</v>
      </c>
      <c r="K195" s="67" t="s">
        <v>1097</v>
      </c>
      <c r="L195" s="67" t="s">
        <v>1098</v>
      </c>
      <c r="M195" s="67" t="s">
        <v>1099</v>
      </c>
      <c r="N195" s="58" t="s">
        <v>1085</v>
      </c>
      <c r="O195" s="58" t="s">
        <v>1086</v>
      </c>
      <c r="P195" s="58" t="s">
        <v>1600</v>
      </c>
      <c r="Q195" s="69">
        <v>45427</v>
      </c>
      <c r="R195" s="69">
        <v>45450</v>
      </c>
      <c r="S195" s="69" t="s">
        <v>1093</v>
      </c>
      <c r="T195" s="70">
        <f>(4*20*1)*(12000000/30/8)</f>
        <v>4000000</v>
      </c>
      <c r="U195" s="71">
        <v>185</v>
      </c>
      <c r="V195" s="77">
        <v>0.1</v>
      </c>
      <c r="W195" s="58" t="s">
        <v>1496</v>
      </c>
      <c r="X195" s="58" t="s">
        <v>1576</v>
      </c>
      <c r="Y195" s="58" t="s">
        <v>199</v>
      </c>
      <c r="Z195" s="58" t="s">
        <v>199</v>
      </c>
      <c r="AA195" s="58" t="s">
        <v>199</v>
      </c>
      <c r="AB195" s="42" t="s">
        <v>1621</v>
      </c>
      <c r="AC195" s="42" t="s">
        <v>248</v>
      </c>
      <c r="AD195" s="42" t="s">
        <v>199</v>
      </c>
      <c r="AE195" s="42" t="s">
        <v>199</v>
      </c>
      <c r="AF195" s="42" t="s">
        <v>199</v>
      </c>
      <c r="AG195" s="42" t="s">
        <v>199</v>
      </c>
      <c r="AH195" s="73" t="s">
        <v>199</v>
      </c>
      <c r="AI195" s="73" t="s">
        <v>199</v>
      </c>
      <c r="AJ195" s="67" t="s">
        <v>774</v>
      </c>
    </row>
    <row r="196" spans="2:36" ht="128.25" hidden="1" x14ac:dyDescent="0.2">
      <c r="B196" s="67" t="s">
        <v>453</v>
      </c>
      <c r="C196" s="43" t="s">
        <v>454</v>
      </c>
      <c r="D196" s="67" t="s">
        <v>1077</v>
      </c>
      <c r="E196" s="67" t="s">
        <v>1079</v>
      </c>
      <c r="F196" s="58" t="s">
        <v>1080</v>
      </c>
      <c r="G196" s="67" t="s">
        <v>1081</v>
      </c>
      <c r="H196" s="58" t="s">
        <v>199</v>
      </c>
      <c r="I196" s="58" t="s">
        <v>199</v>
      </c>
      <c r="J196" s="58" t="s">
        <v>199</v>
      </c>
      <c r="K196" s="67" t="s">
        <v>1100</v>
      </c>
      <c r="L196" s="67" t="s">
        <v>1101</v>
      </c>
      <c r="M196" s="67" t="s">
        <v>1102</v>
      </c>
      <c r="N196" s="58" t="s">
        <v>1085</v>
      </c>
      <c r="O196" s="58" t="s">
        <v>1086</v>
      </c>
      <c r="P196" s="58" t="s">
        <v>1600</v>
      </c>
      <c r="Q196" s="69">
        <v>45454</v>
      </c>
      <c r="R196" s="69">
        <v>45460</v>
      </c>
      <c r="S196" s="69" t="s">
        <v>1093</v>
      </c>
      <c r="T196" s="70">
        <f>(5*20*0.3)*(12000000/30/8)</f>
        <v>1500000</v>
      </c>
      <c r="U196" s="71">
        <v>185</v>
      </c>
      <c r="V196" s="77">
        <v>0.05</v>
      </c>
      <c r="W196" s="58" t="s">
        <v>1496</v>
      </c>
      <c r="X196" s="58" t="s">
        <v>1576</v>
      </c>
      <c r="Y196" s="58" t="s">
        <v>199</v>
      </c>
      <c r="Z196" s="58" t="s">
        <v>199</v>
      </c>
      <c r="AA196" s="58" t="s">
        <v>199</v>
      </c>
      <c r="AB196" s="42" t="s">
        <v>1621</v>
      </c>
      <c r="AC196" s="42" t="s">
        <v>248</v>
      </c>
      <c r="AD196" s="42" t="s">
        <v>199</v>
      </c>
      <c r="AE196" s="42" t="s">
        <v>199</v>
      </c>
      <c r="AF196" s="42" t="s">
        <v>199</v>
      </c>
      <c r="AG196" s="42" t="s">
        <v>199</v>
      </c>
      <c r="AH196" s="73" t="s">
        <v>199</v>
      </c>
      <c r="AI196" s="73" t="s">
        <v>199</v>
      </c>
      <c r="AJ196" s="67" t="s">
        <v>774</v>
      </c>
    </row>
    <row r="197" spans="2:36" ht="128.25" hidden="1" x14ac:dyDescent="0.2">
      <c r="B197" s="67" t="s">
        <v>453</v>
      </c>
      <c r="C197" s="43" t="s">
        <v>454</v>
      </c>
      <c r="D197" s="67" t="s">
        <v>1077</v>
      </c>
      <c r="E197" s="67" t="s">
        <v>1079</v>
      </c>
      <c r="F197" s="58" t="s">
        <v>1080</v>
      </c>
      <c r="G197" s="67" t="s">
        <v>1081</v>
      </c>
      <c r="H197" s="58" t="s">
        <v>199</v>
      </c>
      <c r="I197" s="58" t="s">
        <v>199</v>
      </c>
      <c r="J197" s="58" t="s">
        <v>199</v>
      </c>
      <c r="K197" s="67" t="s">
        <v>1103</v>
      </c>
      <c r="L197" s="67" t="s">
        <v>1104</v>
      </c>
      <c r="M197" s="67" t="s">
        <v>1105</v>
      </c>
      <c r="N197" s="58" t="s">
        <v>1085</v>
      </c>
      <c r="O197" s="58" t="s">
        <v>1086</v>
      </c>
      <c r="P197" s="58" t="s">
        <v>1600</v>
      </c>
      <c r="Q197" s="69">
        <v>45461</v>
      </c>
      <c r="R197" s="69">
        <v>45471</v>
      </c>
      <c r="S197" s="69" t="s">
        <v>0</v>
      </c>
      <c r="T197" s="70">
        <f>(5*20*0.3)*(12000000/30/8)</f>
        <v>1500000</v>
      </c>
      <c r="U197" s="71">
        <v>185</v>
      </c>
      <c r="V197" s="77">
        <v>0.05</v>
      </c>
      <c r="W197" s="58" t="s">
        <v>1496</v>
      </c>
      <c r="X197" s="58" t="s">
        <v>1576</v>
      </c>
      <c r="Y197" s="58" t="s">
        <v>245</v>
      </c>
      <c r="Z197" s="58" t="s">
        <v>199</v>
      </c>
      <c r="AA197" s="58" t="s">
        <v>199</v>
      </c>
      <c r="AB197" s="42" t="s">
        <v>1621</v>
      </c>
      <c r="AC197" s="42" t="s">
        <v>248</v>
      </c>
      <c r="AD197" s="42" t="s">
        <v>199</v>
      </c>
      <c r="AE197" s="42" t="s">
        <v>199</v>
      </c>
      <c r="AF197" s="42" t="s">
        <v>199</v>
      </c>
      <c r="AG197" s="42" t="s">
        <v>199</v>
      </c>
      <c r="AH197" s="73" t="s">
        <v>199</v>
      </c>
      <c r="AI197" s="73" t="s">
        <v>199</v>
      </c>
      <c r="AJ197" s="67" t="s">
        <v>1106</v>
      </c>
    </row>
    <row r="198" spans="2:36" ht="128.25" hidden="1" x14ac:dyDescent="0.2">
      <c r="B198" s="67" t="s">
        <v>453</v>
      </c>
      <c r="C198" s="43" t="s">
        <v>454</v>
      </c>
      <c r="D198" s="67" t="s">
        <v>1077</v>
      </c>
      <c r="E198" s="67" t="s">
        <v>1107</v>
      </c>
      <c r="F198" s="58" t="s">
        <v>1080</v>
      </c>
      <c r="G198" s="58" t="s">
        <v>199</v>
      </c>
      <c r="H198" s="67" t="s">
        <v>1081</v>
      </c>
      <c r="I198" s="58" t="s">
        <v>199</v>
      </c>
      <c r="J198" s="58" t="s">
        <v>199</v>
      </c>
      <c r="K198" s="67" t="s">
        <v>1108</v>
      </c>
      <c r="L198" s="67" t="s">
        <v>1109</v>
      </c>
      <c r="M198" s="67" t="s">
        <v>1110</v>
      </c>
      <c r="N198" s="58" t="s">
        <v>1085</v>
      </c>
      <c r="O198" s="58" t="s">
        <v>1086</v>
      </c>
      <c r="P198" s="58" t="s">
        <v>1600</v>
      </c>
      <c r="Q198" s="69">
        <v>45475</v>
      </c>
      <c r="R198" s="69">
        <v>45541</v>
      </c>
      <c r="S198" s="69" t="s">
        <v>512</v>
      </c>
      <c r="T198" s="70">
        <f>(2*20*2.2)*(12000000/30/8)</f>
        <v>4400000</v>
      </c>
      <c r="U198" s="71">
        <v>185</v>
      </c>
      <c r="V198" s="77">
        <v>0.3</v>
      </c>
      <c r="W198" s="58" t="s">
        <v>1496</v>
      </c>
      <c r="X198" s="58" t="s">
        <v>207</v>
      </c>
      <c r="Y198" s="58" t="s">
        <v>199</v>
      </c>
      <c r="Z198" s="58" t="s">
        <v>199</v>
      </c>
      <c r="AA198" s="58" t="s">
        <v>199</v>
      </c>
      <c r="AB198" s="42" t="s">
        <v>1621</v>
      </c>
      <c r="AC198" s="42" t="s">
        <v>248</v>
      </c>
      <c r="AD198" s="42" t="s">
        <v>199</v>
      </c>
      <c r="AE198" s="42" t="s">
        <v>199</v>
      </c>
      <c r="AF198" s="42" t="s">
        <v>199</v>
      </c>
      <c r="AG198" s="42" t="s">
        <v>199</v>
      </c>
      <c r="AH198" s="73" t="s">
        <v>199</v>
      </c>
      <c r="AI198" s="73" t="s">
        <v>199</v>
      </c>
      <c r="AJ198" s="67" t="s">
        <v>654</v>
      </c>
    </row>
    <row r="199" spans="2:36" ht="128.25" hidden="1" x14ac:dyDescent="0.2">
      <c r="B199" s="67" t="s">
        <v>453</v>
      </c>
      <c r="C199" s="43" t="s">
        <v>454</v>
      </c>
      <c r="D199" s="67" t="s">
        <v>1077</v>
      </c>
      <c r="E199" s="67" t="s">
        <v>1107</v>
      </c>
      <c r="F199" s="58" t="s">
        <v>1080</v>
      </c>
      <c r="G199" s="58" t="s">
        <v>199</v>
      </c>
      <c r="H199" s="67" t="s">
        <v>1081</v>
      </c>
      <c r="I199" s="58" t="s">
        <v>199</v>
      </c>
      <c r="J199" s="58" t="s">
        <v>199</v>
      </c>
      <c r="K199" s="67" t="s">
        <v>1111</v>
      </c>
      <c r="L199" s="67" t="s">
        <v>1112</v>
      </c>
      <c r="M199" s="67" t="s">
        <v>1113</v>
      </c>
      <c r="N199" s="58" t="s">
        <v>1085</v>
      </c>
      <c r="O199" s="58" t="s">
        <v>1086</v>
      </c>
      <c r="P199" s="58" t="s">
        <v>1600</v>
      </c>
      <c r="Q199" s="69">
        <v>45544</v>
      </c>
      <c r="R199" s="69">
        <v>45576</v>
      </c>
      <c r="S199" s="69" t="s">
        <v>512</v>
      </c>
      <c r="T199" s="70">
        <f>(3*20*1)*(12000000/30/8)</f>
        <v>3000000</v>
      </c>
      <c r="U199" s="71">
        <v>185</v>
      </c>
      <c r="V199" s="77">
        <v>0.05</v>
      </c>
      <c r="W199" s="58" t="s">
        <v>1496</v>
      </c>
      <c r="X199" s="58" t="s">
        <v>207</v>
      </c>
      <c r="Y199" s="58" t="s">
        <v>199</v>
      </c>
      <c r="Z199" s="58" t="s">
        <v>199</v>
      </c>
      <c r="AA199" s="58" t="s">
        <v>199</v>
      </c>
      <c r="AB199" s="42" t="s">
        <v>1621</v>
      </c>
      <c r="AC199" s="42" t="s">
        <v>248</v>
      </c>
      <c r="AD199" s="42" t="s">
        <v>199</v>
      </c>
      <c r="AE199" s="42" t="s">
        <v>199</v>
      </c>
      <c r="AF199" s="42" t="s">
        <v>199</v>
      </c>
      <c r="AG199" s="42" t="s">
        <v>199</v>
      </c>
      <c r="AH199" s="73" t="s">
        <v>199</v>
      </c>
      <c r="AI199" s="73" t="s">
        <v>199</v>
      </c>
      <c r="AJ199" s="67" t="s">
        <v>654</v>
      </c>
    </row>
    <row r="200" spans="2:36" ht="128.25" hidden="1" x14ac:dyDescent="0.2">
      <c r="B200" s="67" t="s">
        <v>453</v>
      </c>
      <c r="C200" s="43" t="s">
        <v>454</v>
      </c>
      <c r="D200" s="67" t="s">
        <v>1077</v>
      </c>
      <c r="E200" s="67" t="s">
        <v>1107</v>
      </c>
      <c r="F200" s="58" t="s">
        <v>1080</v>
      </c>
      <c r="G200" s="58" t="s">
        <v>199</v>
      </c>
      <c r="H200" s="67" t="s">
        <v>1081</v>
      </c>
      <c r="I200" s="58" t="s">
        <v>199</v>
      </c>
      <c r="J200" s="58" t="s">
        <v>199</v>
      </c>
      <c r="K200" s="67" t="s">
        <v>1114</v>
      </c>
      <c r="L200" s="67" t="s">
        <v>1109</v>
      </c>
      <c r="M200" s="67" t="s">
        <v>1115</v>
      </c>
      <c r="N200" s="58" t="s">
        <v>1085</v>
      </c>
      <c r="O200" s="58" t="s">
        <v>1086</v>
      </c>
      <c r="P200" s="58" t="s">
        <v>1600</v>
      </c>
      <c r="Q200" s="69">
        <v>45544</v>
      </c>
      <c r="R200" s="69">
        <v>45596</v>
      </c>
      <c r="S200" s="69" t="s">
        <v>512</v>
      </c>
      <c r="T200" s="70">
        <f>(1*20*2.7)*(12000000/30/8)</f>
        <v>2700000</v>
      </c>
      <c r="U200" s="71">
        <v>185</v>
      </c>
      <c r="V200" s="77">
        <v>0.3</v>
      </c>
      <c r="W200" s="58" t="s">
        <v>1496</v>
      </c>
      <c r="X200" s="58" t="s">
        <v>199</v>
      </c>
      <c r="Y200" s="58" t="s">
        <v>199</v>
      </c>
      <c r="Z200" s="58" t="s">
        <v>199</v>
      </c>
      <c r="AA200" s="58" t="s">
        <v>199</v>
      </c>
      <c r="AB200" s="42" t="s">
        <v>1621</v>
      </c>
      <c r="AC200" s="42" t="s">
        <v>248</v>
      </c>
      <c r="AD200" s="42" t="s">
        <v>199</v>
      </c>
      <c r="AE200" s="42" t="s">
        <v>199</v>
      </c>
      <c r="AF200" s="42" t="s">
        <v>199</v>
      </c>
      <c r="AG200" s="42" t="s">
        <v>199</v>
      </c>
      <c r="AH200" s="73" t="s">
        <v>199</v>
      </c>
      <c r="AI200" s="73" t="s">
        <v>199</v>
      </c>
      <c r="AJ200" s="67" t="s">
        <v>654</v>
      </c>
    </row>
    <row r="201" spans="2:36" ht="128.25" hidden="1" x14ac:dyDescent="0.2">
      <c r="B201" s="67" t="s">
        <v>453</v>
      </c>
      <c r="C201" s="43" t="s">
        <v>454</v>
      </c>
      <c r="D201" s="67" t="s">
        <v>1077</v>
      </c>
      <c r="E201" s="67" t="s">
        <v>1107</v>
      </c>
      <c r="F201" s="58" t="s">
        <v>1080</v>
      </c>
      <c r="G201" s="58" t="s">
        <v>199</v>
      </c>
      <c r="H201" s="67" t="s">
        <v>1081</v>
      </c>
      <c r="I201" s="58" t="s">
        <v>199</v>
      </c>
      <c r="J201" s="58" t="s">
        <v>199</v>
      </c>
      <c r="K201" s="67" t="s">
        <v>1116</v>
      </c>
      <c r="L201" s="67" t="s">
        <v>1117</v>
      </c>
      <c r="M201" s="67" t="s">
        <v>1118</v>
      </c>
      <c r="N201" s="58" t="s">
        <v>1085</v>
      </c>
      <c r="O201" s="58" t="s">
        <v>1086</v>
      </c>
      <c r="P201" s="58" t="s">
        <v>1600</v>
      </c>
      <c r="Q201" s="69">
        <v>45597</v>
      </c>
      <c r="R201" s="69">
        <v>45625</v>
      </c>
      <c r="S201" s="69" t="s">
        <v>512</v>
      </c>
      <c r="T201" s="70">
        <f>(5*20*1)*(12000000/30/8)</f>
        <v>5000000</v>
      </c>
      <c r="U201" s="71">
        <v>185</v>
      </c>
      <c r="V201" s="77">
        <v>0.3</v>
      </c>
      <c r="W201" s="58" t="s">
        <v>1496</v>
      </c>
      <c r="X201" s="58" t="s">
        <v>207</v>
      </c>
      <c r="Y201" s="58" t="s">
        <v>1623</v>
      </c>
      <c r="Z201" s="58" t="s">
        <v>199</v>
      </c>
      <c r="AA201" s="58" t="s">
        <v>199</v>
      </c>
      <c r="AB201" s="42" t="s">
        <v>1621</v>
      </c>
      <c r="AC201" s="42" t="s">
        <v>248</v>
      </c>
      <c r="AD201" s="42" t="s">
        <v>199</v>
      </c>
      <c r="AE201" s="42" t="s">
        <v>199</v>
      </c>
      <c r="AF201" s="42" t="s">
        <v>199</v>
      </c>
      <c r="AG201" s="42" t="s">
        <v>199</v>
      </c>
      <c r="AH201" s="73" t="s">
        <v>199</v>
      </c>
      <c r="AI201" s="73" t="s">
        <v>199</v>
      </c>
      <c r="AJ201" s="67" t="s">
        <v>654</v>
      </c>
    </row>
    <row r="202" spans="2:36" ht="128.25" hidden="1" x14ac:dyDescent="0.2">
      <c r="B202" s="67" t="s">
        <v>453</v>
      </c>
      <c r="C202" s="43" t="s">
        <v>454</v>
      </c>
      <c r="D202" s="67" t="s">
        <v>1077</v>
      </c>
      <c r="E202" s="67" t="s">
        <v>1107</v>
      </c>
      <c r="F202" s="58" t="s">
        <v>1080</v>
      </c>
      <c r="G202" s="58" t="s">
        <v>199</v>
      </c>
      <c r="H202" s="67" t="s">
        <v>1081</v>
      </c>
      <c r="I202" s="58" t="s">
        <v>199</v>
      </c>
      <c r="J202" s="58" t="s">
        <v>199</v>
      </c>
      <c r="K202" s="67" t="s">
        <v>1119</v>
      </c>
      <c r="L202" s="67" t="s">
        <v>1112</v>
      </c>
      <c r="M202" s="67" t="s">
        <v>1120</v>
      </c>
      <c r="N202" s="58" t="s">
        <v>1085</v>
      </c>
      <c r="O202" s="58" t="s">
        <v>1086</v>
      </c>
      <c r="P202" s="58" t="s">
        <v>1600</v>
      </c>
      <c r="Q202" s="69">
        <v>45614</v>
      </c>
      <c r="R202" s="69">
        <v>45646</v>
      </c>
      <c r="S202" s="69" t="s">
        <v>512</v>
      </c>
      <c r="T202" s="70">
        <f>(2*20*1.1)*(12000000/30/8)</f>
        <v>2200000</v>
      </c>
      <c r="U202" s="71">
        <v>185</v>
      </c>
      <c r="V202" s="77">
        <v>0.05</v>
      </c>
      <c r="W202" s="58" t="s">
        <v>1496</v>
      </c>
      <c r="X202" s="58" t="s">
        <v>207</v>
      </c>
      <c r="Y202" s="58" t="s">
        <v>1623</v>
      </c>
      <c r="Z202" s="58" t="s">
        <v>199</v>
      </c>
      <c r="AA202" s="58" t="s">
        <v>199</v>
      </c>
      <c r="AB202" s="42" t="s">
        <v>1621</v>
      </c>
      <c r="AC202" s="42" t="s">
        <v>248</v>
      </c>
      <c r="AD202" s="42" t="s">
        <v>199</v>
      </c>
      <c r="AE202" s="42" t="s">
        <v>199</v>
      </c>
      <c r="AF202" s="42" t="s">
        <v>199</v>
      </c>
      <c r="AG202" s="42" t="s">
        <v>199</v>
      </c>
      <c r="AH202" s="73" t="s">
        <v>199</v>
      </c>
      <c r="AI202" s="73" t="s">
        <v>199</v>
      </c>
      <c r="AJ202" s="67" t="s">
        <v>654</v>
      </c>
    </row>
    <row r="203" spans="2:36" ht="171" hidden="1" x14ac:dyDescent="0.2">
      <c r="B203" s="67" t="s">
        <v>453</v>
      </c>
      <c r="C203" s="78" t="s">
        <v>850</v>
      </c>
      <c r="D203" s="67" t="s">
        <v>1128</v>
      </c>
      <c r="E203" s="67" t="s">
        <v>1130</v>
      </c>
      <c r="F203" s="58" t="s">
        <v>1080</v>
      </c>
      <c r="G203" s="67" t="s">
        <v>1131</v>
      </c>
      <c r="H203" s="58" t="s">
        <v>199</v>
      </c>
      <c r="I203" s="58" t="s">
        <v>199</v>
      </c>
      <c r="J203" s="58" t="s">
        <v>199</v>
      </c>
      <c r="K203" s="67" t="s">
        <v>1132</v>
      </c>
      <c r="L203" s="67" t="s">
        <v>1133</v>
      </c>
      <c r="M203" s="67" t="s">
        <v>1134</v>
      </c>
      <c r="N203" s="58" t="s">
        <v>1085</v>
      </c>
      <c r="O203" s="58"/>
      <c r="P203" s="58" t="s">
        <v>1600</v>
      </c>
      <c r="Q203" s="69">
        <v>45323</v>
      </c>
      <c r="R203" s="69">
        <v>45418</v>
      </c>
      <c r="S203" s="69" t="s">
        <v>1600</v>
      </c>
      <c r="T203" s="70">
        <f>(4*20*3)*(12000000/30/8)</f>
        <v>12000000</v>
      </c>
      <c r="U203" s="71">
        <v>185</v>
      </c>
      <c r="V203" s="77">
        <v>0.45</v>
      </c>
      <c r="W203" s="58" t="s">
        <v>1496</v>
      </c>
      <c r="X203" s="58" t="s">
        <v>207</v>
      </c>
      <c r="Y203" s="58" t="s">
        <v>1623</v>
      </c>
      <c r="Z203" s="58" t="s">
        <v>354</v>
      </c>
      <c r="AA203" s="58" t="s">
        <v>199</v>
      </c>
      <c r="AB203" s="42" t="s">
        <v>1621</v>
      </c>
      <c r="AC203" s="42" t="s">
        <v>248</v>
      </c>
      <c r="AD203" s="42" t="s">
        <v>199</v>
      </c>
      <c r="AE203" s="42" t="s">
        <v>199</v>
      </c>
      <c r="AF203" s="42" t="s">
        <v>199</v>
      </c>
      <c r="AG203" s="42" t="s">
        <v>199</v>
      </c>
      <c r="AH203" s="73" t="s">
        <v>199</v>
      </c>
      <c r="AI203" s="73" t="s">
        <v>199</v>
      </c>
      <c r="AJ203" s="67" t="s">
        <v>654</v>
      </c>
    </row>
    <row r="204" spans="2:36" ht="171" hidden="1" x14ac:dyDescent="0.2">
      <c r="B204" s="67" t="s">
        <v>453</v>
      </c>
      <c r="C204" s="78" t="s">
        <v>850</v>
      </c>
      <c r="D204" s="67" t="s">
        <v>1128</v>
      </c>
      <c r="E204" s="67" t="s">
        <v>1130</v>
      </c>
      <c r="F204" s="58" t="s">
        <v>1080</v>
      </c>
      <c r="G204" s="67" t="s">
        <v>1131</v>
      </c>
      <c r="H204" s="58" t="s">
        <v>199</v>
      </c>
      <c r="I204" s="58" t="s">
        <v>199</v>
      </c>
      <c r="J204" s="58" t="s">
        <v>199</v>
      </c>
      <c r="K204" s="67" t="s">
        <v>1135</v>
      </c>
      <c r="L204" s="67" t="s">
        <v>1136</v>
      </c>
      <c r="M204" s="67" t="s">
        <v>1137</v>
      </c>
      <c r="N204" s="58" t="s">
        <v>1085</v>
      </c>
      <c r="O204" s="58" t="s">
        <v>1138</v>
      </c>
      <c r="P204" s="58" t="s">
        <v>1600</v>
      </c>
      <c r="Q204" s="69">
        <v>45418</v>
      </c>
      <c r="R204" s="69">
        <v>45450</v>
      </c>
      <c r="S204" s="69" t="s">
        <v>1600</v>
      </c>
      <c r="T204" s="70">
        <f>(2*20*1)*(12000000/30/8)</f>
        <v>2000000</v>
      </c>
      <c r="U204" s="71">
        <v>185</v>
      </c>
      <c r="V204" s="77">
        <v>0.05</v>
      </c>
      <c r="W204" s="58" t="s">
        <v>1496</v>
      </c>
      <c r="X204" s="58" t="s">
        <v>207</v>
      </c>
      <c r="Y204" s="58" t="s">
        <v>1623</v>
      </c>
      <c r="Z204" s="58" t="s">
        <v>354</v>
      </c>
      <c r="AA204" s="58" t="s">
        <v>199</v>
      </c>
      <c r="AB204" s="42" t="s">
        <v>1621</v>
      </c>
      <c r="AC204" s="42" t="s">
        <v>248</v>
      </c>
      <c r="AD204" s="42" t="s">
        <v>199</v>
      </c>
      <c r="AE204" s="42" t="s">
        <v>199</v>
      </c>
      <c r="AF204" s="42" t="s">
        <v>199</v>
      </c>
      <c r="AG204" s="42" t="s">
        <v>199</v>
      </c>
      <c r="AH204" s="73" t="s">
        <v>199</v>
      </c>
      <c r="AI204" s="73" t="s">
        <v>199</v>
      </c>
      <c r="AJ204" s="67" t="s">
        <v>654</v>
      </c>
    </row>
    <row r="205" spans="2:36" ht="171" hidden="1" x14ac:dyDescent="0.2">
      <c r="B205" s="67" t="s">
        <v>453</v>
      </c>
      <c r="C205" s="78" t="s">
        <v>850</v>
      </c>
      <c r="D205" s="67" t="s">
        <v>1128</v>
      </c>
      <c r="E205" s="67" t="s">
        <v>1139</v>
      </c>
      <c r="F205" s="58" t="s">
        <v>1080</v>
      </c>
      <c r="G205" s="67" t="s">
        <v>1131</v>
      </c>
      <c r="H205" s="58" t="s">
        <v>199</v>
      </c>
      <c r="I205" s="58" t="s">
        <v>199</v>
      </c>
      <c r="J205" s="58" t="s">
        <v>199</v>
      </c>
      <c r="K205" s="67" t="s">
        <v>1140</v>
      </c>
      <c r="L205" s="67" t="s">
        <v>1141</v>
      </c>
      <c r="M205" s="67" t="s">
        <v>1142</v>
      </c>
      <c r="N205" s="58" t="s">
        <v>1085</v>
      </c>
      <c r="O205" s="58" t="s">
        <v>1138</v>
      </c>
      <c r="P205" s="58" t="s">
        <v>1600</v>
      </c>
      <c r="Q205" s="69">
        <v>45323</v>
      </c>
      <c r="R205" s="69">
        <v>45418</v>
      </c>
      <c r="S205" s="69" t="s">
        <v>1600</v>
      </c>
      <c r="T205" s="70">
        <f>(4.4*20*3)*(12000000/30/8)</f>
        <v>13200000</v>
      </c>
      <c r="U205" s="71">
        <v>185</v>
      </c>
      <c r="V205" s="77">
        <v>0.45</v>
      </c>
      <c r="W205" s="58" t="s">
        <v>207</v>
      </c>
      <c r="X205" s="58" t="s">
        <v>1623</v>
      </c>
      <c r="Y205" s="58" t="s">
        <v>354</v>
      </c>
      <c r="Z205" s="58" t="s">
        <v>199</v>
      </c>
      <c r="AA205" s="58" t="s">
        <v>199</v>
      </c>
      <c r="AB205" s="42" t="s">
        <v>1618</v>
      </c>
      <c r="AC205" s="42" t="s">
        <v>248</v>
      </c>
      <c r="AD205" s="42" t="s">
        <v>199</v>
      </c>
      <c r="AE205" s="42" t="s">
        <v>199</v>
      </c>
      <c r="AF205" s="42" t="s">
        <v>199</v>
      </c>
      <c r="AG205" s="42" t="s">
        <v>199</v>
      </c>
      <c r="AH205" s="73" t="s">
        <v>199</v>
      </c>
      <c r="AI205" s="73" t="s">
        <v>199</v>
      </c>
      <c r="AJ205" s="67" t="s">
        <v>654</v>
      </c>
    </row>
    <row r="206" spans="2:36" s="79" customFormat="1" ht="171" hidden="1" x14ac:dyDescent="0.2">
      <c r="B206" s="67" t="s">
        <v>453</v>
      </c>
      <c r="C206" s="78" t="s">
        <v>850</v>
      </c>
      <c r="D206" s="67" t="s">
        <v>1128</v>
      </c>
      <c r="E206" s="67" t="s">
        <v>1139</v>
      </c>
      <c r="F206" s="58" t="s">
        <v>1080</v>
      </c>
      <c r="G206" s="67" t="s">
        <v>1131</v>
      </c>
      <c r="H206" s="58" t="s">
        <v>199</v>
      </c>
      <c r="I206" s="58" t="s">
        <v>199</v>
      </c>
      <c r="J206" s="58" t="s">
        <v>199</v>
      </c>
      <c r="K206" s="67" t="s">
        <v>1143</v>
      </c>
      <c r="L206" s="67" t="s">
        <v>1144</v>
      </c>
      <c r="M206" s="67" t="s">
        <v>1145</v>
      </c>
      <c r="N206" s="58" t="s">
        <v>491</v>
      </c>
      <c r="O206" s="58" t="s">
        <v>1146</v>
      </c>
      <c r="P206" s="58" t="s">
        <v>1600</v>
      </c>
      <c r="Q206" s="69">
        <v>45418</v>
      </c>
      <c r="R206" s="69">
        <v>45450</v>
      </c>
      <c r="S206" s="69" t="s">
        <v>1600</v>
      </c>
      <c r="T206" s="25" t="s">
        <v>1518</v>
      </c>
      <c r="U206" s="25" t="s">
        <v>1518</v>
      </c>
      <c r="V206" s="77">
        <v>0.05</v>
      </c>
      <c r="W206" s="58" t="s">
        <v>207</v>
      </c>
      <c r="X206" s="58" t="s">
        <v>1623</v>
      </c>
      <c r="Y206" s="58" t="s">
        <v>354</v>
      </c>
      <c r="Z206" s="58" t="s">
        <v>199</v>
      </c>
      <c r="AA206" s="58" t="s">
        <v>199</v>
      </c>
      <c r="AB206" s="42" t="s">
        <v>1618</v>
      </c>
      <c r="AC206" s="42" t="s">
        <v>248</v>
      </c>
      <c r="AD206" s="42" t="s">
        <v>199</v>
      </c>
      <c r="AE206" s="42" t="s">
        <v>199</v>
      </c>
      <c r="AF206" s="42" t="s">
        <v>199</v>
      </c>
      <c r="AG206" s="58" t="s">
        <v>199</v>
      </c>
      <c r="AH206" s="73" t="s">
        <v>199</v>
      </c>
      <c r="AI206" s="73" t="s">
        <v>199</v>
      </c>
      <c r="AJ206" s="67" t="s">
        <v>654</v>
      </c>
    </row>
    <row r="207" spans="2:36" ht="171" hidden="1" x14ac:dyDescent="0.2">
      <c r="B207" s="67" t="s">
        <v>453</v>
      </c>
      <c r="C207" s="78" t="s">
        <v>850</v>
      </c>
      <c r="D207" s="67" t="s">
        <v>1128</v>
      </c>
      <c r="E207" s="67" t="s">
        <v>1139</v>
      </c>
      <c r="F207" s="58" t="s">
        <v>1080</v>
      </c>
      <c r="G207" s="67" t="s">
        <v>1131</v>
      </c>
      <c r="H207" s="58" t="s">
        <v>199</v>
      </c>
      <c r="I207" s="58" t="s">
        <v>199</v>
      </c>
      <c r="J207" s="58" t="s">
        <v>199</v>
      </c>
      <c r="K207" s="67" t="s">
        <v>1147</v>
      </c>
      <c r="L207" s="67" t="s">
        <v>1148</v>
      </c>
      <c r="M207" s="67" t="s">
        <v>1149</v>
      </c>
      <c r="N207" s="58" t="s">
        <v>491</v>
      </c>
      <c r="O207" s="58" t="s">
        <v>1146</v>
      </c>
      <c r="P207" s="58" t="s">
        <v>1600</v>
      </c>
      <c r="Q207" s="69">
        <v>45418</v>
      </c>
      <c r="R207" s="69">
        <v>45544</v>
      </c>
      <c r="S207" s="69" t="s">
        <v>1600</v>
      </c>
      <c r="T207" s="25" t="s">
        <v>1518</v>
      </c>
      <c r="U207" s="25" t="s">
        <v>1518</v>
      </c>
      <c r="V207" s="77">
        <v>0.15</v>
      </c>
      <c r="W207" s="58" t="s">
        <v>207</v>
      </c>
      <c r="X207" s="58" t="s">
        <v>1623</v>
      </c>
      <c r="Y207" s="58" t="s">
        <v>354</v>
      </c>
      <c r="Z207" s="58" t="s">
        <v>199</v>
      </c>
      <c r="AA207" s="58" t="s">
        <v>199</v>
      </c>
      <c r="AB207" s="42" t="s">
        <v>1618</v>
      </c>
      <c r="AC207" s="42" t="s">
        <v>248</v>
      </c>
      <c r="AD207" s="42" t="s">
        <v>199</v>
      </c>
      <c r="AE207" s="42" t="s">
        <v>199</v>
      </c>
      <c r="AF207" s="42" t="s">
        <v>199</v>
      </c>
      <c r="AG207" s="58" t="s">
        <v>199</v>
      </c>
      <c r="AH207" s="73" t="s">
        <v>199</v>
      </c>
      <c r="AI207" s="73" t="s">
        <v>199</v>
      </c>
      <c r="AJ207" s="67" t="s">
        <v>654</v>
      </c>
    </row>
    <row r="208" spans="2:36" ht="171" hidden="1" x14ac:dyDescent="0.2">
      <c r="B208" s="67" t="s">
        <v>453</v>
      </c>
      <c r="C208" s="78" t="s">
        <v>850</v>
      </c>
      <c r="D208" s="67" t="s">
        <v>1128</v>
      </c>
      <c r="E208" s="67" t="s">
        <v>1139</v>
      </c>
      <c r="F208" s="58" t="s">
        <v>1080</v>
      </c>
      <c r="G208" s="67" t="s">
        <v>1131</v>
      </c>
      <c r="H208" s="58" t="s">
        <v>199</v>
      </c>
      <c r="I208" s="58" t="s">
        <v>199</v>
      </c>
      <c r="J208" s="58" t="s">
        <v>199</v>
      </c>
      <c r="K208" s="67" t="s">
        <v>1150</v>
      </c>
      <c r="L208" s="67" t="s">
        <v>1151</v>
      </c>
      <c r="M208" s="67" t="s">
        <v>1152</v>
      </c>
      <c r="N208" s="58" t="s">
        <v>491</v>
      </c>
      <c r="O208" s="58" t="s">
        <v>1146</v>
      </c>
      <c r="P208" s="58" t="s">
        <v>1600</v>
      </c>
      <c r="Q208" s="69">
        <v>45545</v>
      </c>
      <c r="R208" s="69">
        <v>45576</v>
      </c>
      <c r="S208" s="69" t="s">
        <v>512</v>
      </c>
      <c r="T208" s="25" t="s">
        <v>1518</v>
      </c>
      <c r="U208" s="25" t="s">
        <v>1518</v>
      </c>
      <c r="V208" s="77">
        <v>0.05</v>
      </c>
      <c r="W208" s="58" t="s">
        <v>207</v>
      </c>
      <c r="X208" s="58" t="s">
        <v>1623</v>
      </c>
      <c r="Y208" s="58" t="s">
        <v>354</v>
      </c>
      <c r="Z208" s="58" t="s">
        <v>199</v>
      </c>
      <c r="AA208" s="58" t="s">
        <v>199</v>
      </c>
      <c r="AB208" s="42" t="s">
        <v>1618</v>
      </c>
      <c r="AC208" s="42" t="s">
        <v>248</v>
      </c>
      <c r="AD208" s="42" t="s">
        <v>199</v>
      </c>
      <c r="AE208" s="42" t="s">
        <v>199</v>
      </c>
      <c r="AF208" s="42" t="s">
        <v>199</v>
      </c>
      <c r="AG208" s="42" t="s">
        <v>199</v>
      </c>
      <c r="AH208" s="73" t="s">
        <v>199</v>
      </c>
      <c r="AI208" s="73" t="s">
        <v>199</v>
      </c>
      <c r="AJ208" s="67" t="s">
        <v>654</v>
      </c>
    </row>
    <row r="209" spans="2:36" ht="171" hidden="1" x14ac:dyDescent="0.2">
      <c r="B209" s="67" t="s">
        <v>453</v>
      </c>
      <c r="C209" s="78" t="s">
        <v>850</v>
      </c>
      <c r="D209" s="67" t="s">
        <v>1128</v>
      </c>
      <c r="E209" s="67" t="s">
        <v>1139</v>
      </c>
      <c r="F209" s="58" t="s">
        <v>1080</v>
      </c>
      <c r="G209" s="67" t="s">
        <v>1131</v>
      </c>
      <c r="H209" s="58" t="s">
        <v>199</v>
      </c>
      <c r="I209" s="58" t="s">
        <v>199</v>
      </c>
      <c r="J209" s="58" t="s">
        <v>199</v>
      </c>
      <c r="K209" s="67" t="s">
        <v>1153</v>
      </c>
      <c r="L209" s="67" t="s">
        <v>1154</v>
      </c>
      <c r="M209" s="67" t="s">
        <v>1155</v>
      </c>
      <c r="N209" s="58" t="s">
        <v>491</v>
      </c>
      <c r="O209" s="58" t="s">
        <v>1146</v>
      </c>
      <c r="P209" s="58" t="s">
        <v>1600</v>
      </c>
      <c r="Q209" s="69">
        <v>45580</v>
      </c>
      <c r="R209" s="69">
        <v>45614</v>
      </c>
      <c r="S209" s="69" t="s">
        <v>1600</v>
      </c>
      <c r="T209" s="25" t="s">
        <v>1518</v>
      </c>
      <c r="U209" s="25" t="s">
        <v>1518</v>
      </c>
      <c r="V209" s="77">
        <v>0.25</v>
      </c>
      <c r="W209" s="58" t="s">
        <v>207</v>
      </c>
      <c r="X209" s="58" t="s">
        <v>1623</v>
      </c>
      <c r="Y209" s="58" t="s">
        <v>354</v>
      </c>
      <c r="Z209" s="58" t="s">
        <v>199</v>
      </c>
      <c r="AA209" s="58" t="s">
        <v>199</v>
      </c>
      <c r="AB209" s="42" t="s">
        <v>1618</v>
      </c>
      <c r="AC209" s="42" t="s">
        <v>248</v>
      </c>
      <c r="AD209" s="42" t="s">
        <v>199</v>
      </c>
      <c r="AE209" s="42" t="s">
        <v>199</v>
      </c>
      <c r="AF209" s="42" t="s">
        <v>199</v>
      </c>
      <c r="AG209" s="42" t="s">
        <v>199</v>
      </c>
      <c r="AH209" s="73" t="s">
        <v>199</v>
      </c>
      <c r="AI209" s="73" t="s">
        <v>199</v>
      </c>
      <c r="AJ209" s="67" t="s">
        <v>654</v>
      </c>
    </row>
    <row r="210" spans="2:36" ht="171" hidden="1" x14ac:dyDescent="0.2">
      <c r="B210" s="67" t="s">
        <v>453</v>
      </c>
      <c r="C210" s="78" t="s">
        <v>850</v>
      </c>
      <c r="D210" s="67" t="s">
        <v>1128</v>
      </c>
      <c r="E210" s="67" t="s">
        <v>1139</v>
      </c>
      <c r="F210" s="58" t="s">
        <v>1080</v>
      </c>
      <c r="G210" s="67" t="s">
        <v>1131</v>
      </c>
      <c r="H210" s="58" t="s">
        <v>199</v>
      </c>
      <c r="I210" s="58" t="s">
        <v>199</v>
      </c>
      <c r="J210" s="58" t="s">
        <v>199</v>
      </c>
      <c r="K210" s="67" t="s">
        <v>1156</v>
      </c>
      <c r="L210" s="67" t="s">
        <v>1157</v>
      </c>
      <c r="M210" s="67" t="s">
        <v>1158</v>
      </c>
      <c r="N210" s="58" t="s">
        <v>491</v>
      </c>
      <c r="O210" s="58" t="s">
        <v>1146</v>
      </c>
      <c r="P210" s="58" t="s">
        <v>1600</v>
      </c>
      <c r="Q210" s="69">
        <v>45615</v>
      </c>
      <c r="R210" s="69">
        <v>45646</v>
      </c>
      <c r="S210" s="69" t="s">
        <v>512</v>
      </c>
      <c r="T210" s="25" t="s">
        <v>1518</v>
      </c>
      <c r="U210" s="25" t="s">
        <v>1518</v>
      </c>
      <c r="V210" s="77">
        <v>0.05</v>
      </c>
      <c r="W210" s="58" t="s">
        <v>207</v>
      </c>
      <c r="X210" s="58" t="s">
        <v>1623</v>
      </c>
      <c r="Y210" s="58" t="s">
        <v>354</v>
      </c>
      <c r="Z210" s="58" t="s">
        <v>199</v>
      </c>
      <c r="AA210" s="58" t="s">
        <v>199</v>
      </c>
      <c r="AB210" s="42" t="s">
        <v>1618</v>
      </c>
      <c r="AC210" s="42" t="s">
        <v>248</v>
      </c>
      <c r="AD210" s="42" t="s">
        <v>199</v>
      </c>
      <c r="AE210" s="42" t="s">
        <v>199</v>
      </c>
      <c r="AF210" s="42" t="s">
        <v>199</v>
      </c>
      <c r="AG210" s="42" t="s">
        <v>199</v>
      </c>
      <c r="AH210" s="73" t="s">
        <v>199</v>
      </c>
      <c r="AI210" s="73" t="s">
        <v>199</v>
      </c>
      <c r="AJ210" s="67" t="s">
        <v>654</v>
      </c>
    </row>
    <row r="211" spans="2:36" ht="171" hidden="1" x14ac:dyDescent="0.2">
      <c r="B211" s="67" t="s">
        <v>453</v>
      </c>
      <c r="C211" s="78" t="s">
        <v>850</v>
      </c>
      <c r="D211" s="67" t="s">
        <v>1128</v>
      </c>
      <c r="E211" s="67" t="s">
        <v>1159</v>
      </c>
      <c r="F211" s="58" t="s">
        <v>1080</v>
      </c>
      <c r="G211" s="67" t="s">
        <v>1131</v>
      </c>
      <c r="H211" s="58" t="s">
        <v>199</v>
      </c>
      <c r="I211" s="58" t="s">
        <v>199</v>
      </c>
      <c r="J211" s="58" t="s">
        <v>199</v>
      </c>
      <c r="K211" s="67" t="s">
        <v>1160</v>
      </c>
      <c r="L211" s="67" t="s">
        <v>1161</v>
      </c>
      <c r="M211" s="67" t="s">
        <v>1162</v>
      </c>
      <c r="N211" s="58" t="s">
        <v>491</v>
      </c>
      <c r="O211" s="58" t="s">
        <v>1146</v>
      </c>
      <c r="P211" s="58" t="s">
        <v>1600</v>
      </c>
      <c r="Q211" s="69">
        <v>45323</v>
      </c>
      <c r="R211" s="69">
        <v>45418</v>
      </c>
      <c r="S211" s="69" t="s">
        <v>1600</v>
      </c>
      <c r="T211" s="25" t="s">
        <v>1518</v>
      </c>
      <c r="U211" s="25" t="s">
        <v>1518</v>
      </c>
      <c r="V211" s="77">
        <v>0.45</v>
      </c>
      <c r="W211" s="58" t="s">
        <v>207</v>
      </c>
      <c r="X211" s="58" t="s">
        <v>1623</v>
      </c>
      <c r="Y211" s="58" t="s">
        <v>354</v>
      </c>
      <c r="Z211" s="58" t="s">
        <v>199</v>
      </c>
      <c r="AA211" s="58" t="s">
        <v>199</v>
      </c>
      <c r="AB211" s="42" t="s">
        <v>1621</v>
      </c>
      <c r="AC211" s="42" t="s">
        <v>248</v>
      </c>
      <c r="AD211" s="42" t="s">
        <v>199</v>
      </c>
      <c r="AE211" s="42" t="s">
        <v>199</v>
      </c>
      <c r="AF211" s="42" t="s">
        <v>199</v>
      </c>
      <c r="AG211" s="42" t="s">
        <v>199</v>
      </c>
      <c r="AH211" s="73" t="s">
        <v>199</v>
      </c>
      <c r="AI211" s="73" t="s">
        <v>199</v>
      </c>
      <c r="AJ211" s="67" t="s">
        <v>654</v>
      </c>
    </row>
    <row r="212" spans="2:36" ht="171" hidden="1" x14ac:dyDescent="0.2">
      <c r="B212" s="67" t="s">
        <v>453</v>
      </c>
      <c r="C212" s="78" t="s">
        <v>850</v>
      </c>
      <c r="D212" s="67" t="s">
        <v>1128</v>
      </c>
      <c r="E212" s="67" t="s">
        <v>1159</v>
      </c>
      <c r="F212" s="58" t="s">
        <v>1080</v>
      </c>
      <c r="G212" s="67" t="s">
        <v>1131</v>
      </c>
      <c r="H212" s="58" t="s">
        <v>199</v>
      </c>
      <c r="I212" s="58" t="s">
        <v>199</v>
      </c>
      <c r="J212" s="58" t="s">
        <v>199</v>
      </c>
      <c r="K212" s="67" t="s">
        <v>1163</v>
      </c>
      <c r="L212" s="67" t="s">
        <v>1164</v>
      </c>
      <c r="M212" s="67" t="s">
        <v>1165</v>
      </c>
      <c r="N212" s="58" t="s">
        <v>491</v>
      </c>
      <c r="O212" s="58" t="s">
        <v>1146</v>
      </c>
      <c r="P212" s="58" t="s">
        <v>1600</v>
      </c>
      <c r="Q212" s="69">
        <v>45418</v>
      </c>
      <c r="R212" s="69">
        <v>45450</v>
      </c>
      <c r="S212" s="69" t="s">
        <v>1600</v>
      </c>
      <c r="T212" s="25" t="s">
        <v>1518</v>
      </c>
      <c r="U212" s="25" t="s">
        <v>1518</v>
      </c>
      <c r="V212" s="77">
        <v>0.05</v>
      </c>
      <c r="W212" s="58" t="s">
        <v>207</v>
      </c>
      <c r="X212" s="58" t="s">
        <v>1623</v>
      </c>
      <c r="Y212" s="58" t="s">
        <v>354</v>
      </c>
      <c r="Z212" s="58" t="s">
        <v>199</v>
      </c>
      <c r="AA212" s="58" t="s">
        <v>199</v>
      </c>
      <c r="AB212" s="42" t="s">
        <v>1621</v>
      </c>
      <c r="AC212" s="42" t="s">
        <v>248</v>
      </c>
      <c r="AD212" s="42" t="s">
        <v>199</v>
      </c>
      <c r="AE212" s="42" t="s">
        <v>199</v>
      </c>
      <c r="AF212" s="42" t="s">
        <v>199</v>
      </c>
      <c r="AG212" s="42" t="s">
        <v>199</v>
      </c>
      <c r="AH212" s="73" t="s">
        <v>199</v>
      </c>
      <c r="AI212" s="73" t="s">
        <v>199</v>
      </c>
      <c r="AJ212" s="67" t="s">
        <v>654</v>
      </c>
    </row>
    <row r="213" spans="2:36" ht="171" hidden="1" x14ac:dyDescent="0.2">
      <c r="B213" s="67" t="s">
        <v>453</v>
      </c>
      <c r="C213" s="78" t="s">
        <v>850</v>
      </c>
      <c r="D213" s="67" t="s">
        <v>1128</v>
      </c>
      <c r="E213" s="67" t="s">
        <v>1159</v>
      </c>
      <c r="F213" s="58" t="s">
        <v>1080</v>
      </c>
      <c r="G213" s="67" t="s">
        <v>1131</v>
      </c>
      <c r="H213" s="58" t="s">
        <v>199</v>
      </c>
      <c r="I213" s="58" t="s">
        <v>199</v>
      </c>
      <c r="J213" s="58" t="s">
        <v>199</v>
      </c>
      <c r="K213" s="67" t="s">
        <v>1166</v>
      </c>
      <c r="L213" s="67" t="s">
        <v>1167</v>
      </c>
      <c r="M213" s="67" t="s">
        <v>1168</v>
      </c>
      <c r="N213" s="58" t="s">
        <v>491</v>
      </c>
      <c r="O213" s="58" t="s">
        <v>1146</v>
      </c>
      <c r="P213" s="58" t="s">
        <v>1600</v>
      </c>
      <c r="Q213" s="69">
        <v>45418</v>
      </c>
      <c r="R213" s="69">
        <v>45544</v>
      </c>
      <c r="S213" s="69" t="s">
        <v>1600</v>
      </c>
      <c r="T213" s="25" t="s">
        <v>1518</v>
      </c>
      <c r="U213" s="25" t="s">
        <v>1518</v>
      </c>
      <c r="V213" s="77">
        <v>0.15</v>
      </c>
      <c r="W213" s="58" t="s">
        <v>207</v>
      </c>
      <c r="X213" s="58" t="s">
        <v>1623</v>
      </c>
      <c r="Y213" s="58" t="s">
        <v>354</v>
      </c>
      <c r="Z213" s="58" t="s">
        <v>1726</v>
      </c>
      <c r="AA213" s="58" t="s">
        <v>199</v>
      </c>
      <c r="AB213" s="42" t="s">
        <v>1621</v>
      </c>
      <c r="AC213" s="42" t="s">
        <v>248</v>
      </c>
      <c r="AD213" s="42" t="s">
        <v>199</v>
      </c>
      <c r="AE213" s="42" t="s">
        <v>199</v>
      </c>
      <c r="AF213" s="42" t="s">
        <v>199</v>
      </c>
      <c r="AG213" s="42" t="s">
        <v>199</v>
      </c>
      <c r="AH213" s="73" t="s">
        <v>199</v>
      </c>
      <c r="AI213" s="73" t="s">
        <v>199</v>
      </c>
      <c r="AJ213" s="67" t="s">
        <v>654</v>
      </c>
    </row>
    <row r="214" spans="2:36" ht="171" hidden="1" x14ac:dyDescent="0.2">
      <c r="B214" s="67" t="s">
        <v>453</v>
      </c>
      <c r="C214" s="78" t="s">
        <v>850</v>
      </c>
      <c r="D214" s="67" t="s">
        <v>1128</v>
      </c>
      <c r="E214" s="67" t="s">
        <v>1159</v>
      </c>
      <c r="F214" s="58" t="s">
        <v>1080</v>
      </c>
      <c r="G214" s="67" t="s">
        <v>1131</v>
      </c>
      <c r="H214" s="58" t="s">
        <v>199</v>
      </c>
      <c r="I214" s="58" t="s">
        <v>199</v>
      </c>
      <c r="J214" s="58" t="s">
        <v>199</v>
      </c>
      <c r="K214" s="67" t="s">
        <v>1169</v>
      </c>
      <c r="L214" s="67" t="s">
        <v>1170</v>
      </c>
      <c r="M214" s="67" t="s">
        <v>1171</v>
      </c>
      <c r="N214" s="58" t="s">
        <v>491</v>
      </c>
      <c r="O214" s="58" t="s">
        <v>1146</v>
      </c>
      <c r="P214" s="58" t="s">
        <v>1600</v>
      </c>
      <c r="Q214" s="69">
        <v>45545</v>
      </c>
      <c r="R214" s="69">
        <v>45576</v>
      </c>
      <c r="S214" s="69" t="s">
        <v>512</v>
      </c>
      <c r="T214" s="25" t="s">
        <v>1518</v>
      </c>
      <c r="U214" s="25" t="s">
        <v>1518</v>
      </c>
      <c r="V214" s="77">
        <v>0.05</v>
      </c>
      <c r="W214" s="58" t="s">
        <v>207</v>
      </c>
      <c r="X214" s="58" t="s">
        <v>1623</v>
      </c>
      <c r="Y214" s="58" t="s">
        <v>354</v>
      </c>
      <c r="Z214" s="58" t="s">
        <v>1726</v>
      </c>
      <c r="AA214" s="58" t="s">
        <v>199</v>
      </c>
      <c r="AB214" s="42" t="s">
        <v>1621</v>
      </c>
      <c r="AC214" s="42" t="s">
        <v>248</v>
      </c>
      <c r="AD214" s="42" t="s">
        <v>199</v>
      </c>
      <c r="AE214" s="42" t="s">
        <v>199</v>
      </c>
      <c r="AF214" s="42" t="s">
        <v>199</v>
      </c>
      <c r="AG214" s="42" t="s">
        <v>199</v>
      </c>
      <c r="AH214" s="73" t="s">
        <v>199</v>
      </c>
      <c r="AI214" s="73" t="s">
        <v>199</v>
      </c>
      <c r="AJ214" s="67" t="s">
        <v>654</v>
      </c>
    </row>
    <row r="215" spans="2:36" ht="171" hidden="1" x14ac:dyDescent="0.2">
      <c r="B215" s="67" t="s">
        <v>453</v>
      </c>
      <c r="C215" s="78" t="s">
        <v>850</v>
      </c>
      <c r="D215" s="67" t="s">
        <v>1128</v>
      </c>
      <c r="E215" s="67" t="s">
        <v>1159</v>
      </c>
      <c r="F215" s="58" t="s">
        <v>1080</v>
      </c>
      <c r="G215" s="67" t="s">
        <v>1131</v>
      </c>
      <c r="H215" s="58" t="s">
        <v>199</v>
      </c>
      <c r="I215" s="58" t="s">
        <v>199</v>
      </c>
      <c r="J215" s="58" t="s">
        <v>199</v>
      </c>
      <c r="K215" s="67" t="s">
        <v>1172</v>
      </c>
      <c r="L215" s="67" t="s">
        <v>1173</v>
      </c>
      <c r="M215" s="67" t="s">
        <v>1174</v>
      </c>
      <c r="N215" s="58" t="s">
        <v>491</v>
      </c>
      <c r="O215" s="58" t="s">
        <v>1146</v>
      </c>
      <c r="P215" s="58" t="s">
        <v>1600</v>
      </c>
      <c r="Q215" s="69">
        <v>45580</v>
      </c>
      <c r="R215" s="69">
        <v>45614</v>
      </c>
      <c r="S215" s="69" t="s">
        <v>1600</v>
      </c>
      <c r="T215" s="25" t="s">
        <v>1518</v>
      </c>
      <c r="U215" s="25" t="s">
        <v>1518</v>
      </c>
      <c r="V215" s="77">
        <v>0.25</v>
      </c>
      <c r="W215" s="58" t="s">
        <v>207</v>
      </c>
      <c r="X215" s="58" t="s">
        <v>1623</v>
      </c>
      <c r="Y215" s="58" t="s">
        <v>354</v>
      </c>
      <c r="Z215" s="58" t="s">
        <v>1726</v>
      </c>
      <c r="AA215" s="58" t="s">
        <v>199</v>
      </c>
      <c r="AB215" s="42" t="s">
        <v>1621</v>
      </c>
      <c r="AC215" s="42" t="s">
        <v>248</v>
      </c>
      <c r="AD215" s="42" t="s">
        <v>199</v>
      </c>
      <c r="AE215" s="42" t="s">
        <v>199</v>
      </c>
      <c r="AF215" s="42" t="s">
        <v>199</v>
      </c>
      <c r="AG215" s="42" t="s">
        <v>199</v>
      </c>
      <c r="AH215" s="73" t="s">
        <v>199</v>
      </c>
      <c r="AI215" s="73" t="s">
        <v>199</v>
      </c>
      <c r="AJ215" s="67" t="s">
        <v>654</v>
      </c>
    </row>
    <row r="216" spans="2:36" ht="171" hidden="1" x14ac:dyDescent="0.2">
      <c r="B216" s="67" t="s">
        <v>453</v>
      </c>
      <c r="C216" s="78" t="s">
        <v>850</v>
      </c>
      <c r="D216" s="67" t="s">
        <v>1128</v>
      </c>
      <c r="E216" s="67" t="s">
        <v>1159</v>
      </c>
      <c r="F216" s="58" t="s">
        <v>1080</v>
      </c>
      <c r="G216" s="67" t="s">
        <v>1131</v>
      </c>
      <c r="H216" s="58" t="s">
        <v>199</v>
      </c>
      <c r="I216" s="58" t="s">
        <v>199</v>
      </c>
      <c r="J216" s="58" t="s">
        <v>199</v>
      </c>
      <c r="K216" s="67" t="s">
        <v>1175</v>
      </c>
      <c r="L216" s="67" t="s">
        <v>1176</v>
      </c>
      <c r="M216" s="67" t="s">
        <v>1177</v>
      </c>
      <c r="N216" s="58" t="s">
        <v>491</v>
      </c>
      <c r="O216" s="58" t="s">
        <v>1146</v>
      </c>
      <c r="P216" s="58" t="s">
        <v>1600</v>
      </c>
      <c r="Q216" s="69">
        <v>45615</v>
      </c>
      <c r="R216" s="69">
        <v>45646</v>
      </c>
      <c r="S216" s="69" t="s">
        <v>512</v>
      </c>
      <c r="T216" s="25" t="s">
        <v>1518</v>
      </c>
      <c r="U216" s="25" t="s">
        <v>1518</v>
      </c>
      <c r="V216" s="77">
        <v>0.05</v>
      </c>
      <c r="W216" s="58" t="s">
        <v>207</v>
      </c>
      <c r="X216" s="58" t="s">
        <v>1623</v>
      </c>
      <c r="Y216" s="58" t="s">
        <v>354</v>
      </c>
      <c r="Z216" s="58" t="s">
        <v>1726</v>
      </c>
      <c r="AA216" s="58" t="s">
        <v>199</v>
      </c>
      <c r="AB216" s="42" t="s">
        <v>1621</v>
      </c>
      <c r="AC216" s="42" t="s">
        <v>248</v>
      </c>
      <c r="AD216" s="42" t="s">
        <v>199</v>
      </c>
      <c r="AE216" s="42" t="s">
        <v>199</v>
      </c>
      <c r="AF216" s="42" t="s">
        <v>199</v>
      </c>
      <c r="AG216" s="42" t="s">
        <v>199</v>
      </c>
      <c r="AH216" s="73" t="s">
        <v>199</v>
      </c>
      <c r="AI216" s="73" t="s">
        <v>199</v>
      </c>
      <c r="AJ216" s="67" t="s">
        <v>654</v>
      </c>
    </row>
    <row r="217" spans="2:36" ht="171" x14ac:dyDescent="0.2">
      <c r="B217" s="42" t="s">
        <v>453</v>
      </c>
      <c r="C217" s="43" t="s">
        <v>850</v>
      </c>
      <c r="D217" s="42" t="s">
        <v>1178</v>
      </c>
      <c r="E217" s="42" t="s">
        <v>1179</v>
      </c>
      <c r="F217" s="42" t="s">
        <v>1122</v>
      </c>
      <c r="G217" s="42" t="s">
        <v>854</v>
      </c>
      <c r="H217" s="42" t="s">
        <v>199</v>
      </c>
      <c r="I217" s="42" t="s">
        <v>199</v>
      </c>
      <c r="J217" s="42" t="s">
        <v>199</v>
      </c>
      <c r="K217" s="42" t="s">
        <v>1180</v>
      </c>
      <c r="L217" s="42" t="s">
        <v>1181</v>
      </c>
      <c r="M217" s="44" t="s">
        <v>1752</v>
      </c>
      <c r="N217" s="42" t="s">
        <v>672</v>
      </c>
      <c r="O217" s="42" t="s">
        <v>1183</v>
      </c>
      <c r="P217" s="58" t="s">
        <v>1600</v>
      </c>
      <c r="Q217" s="45">
        <v>45505</v>
      </c>
      <c r="R217" s="45">
        <v>45596</v>
      </c>
      <c r="S217" s="45" t="s">
        <v>1611</v>
      </c>
      <c r="T217" s="61">
        <v>4000000</v>
      </c>
      <c r="U217" s="80">
        <v>190</v>
      </c>
      <c r="V217" s="42">
        <v>30</v>
      </c>
      <c r="W217" s="42" t="s">
        <v>245</v>
      </c>
      <c r="X217" s="58" t="s">
        <v>199</v>
      </c>
      <c r="Y217" s="58" t="s">
        <v>199</v>
      </c>
      <c r="Z217" s="58" t="s">
        <v>199</v>
      </c>
      <c r="AA217" s="58" t="s">
        <v>199</v>
      </c>
      <c r="AB217" s="42" t="s">
        <v>1618</v>
      </c>
      <c r="AC217" s="42" t="s">
        <v>248</v>
      </c>
      <c r="AD217" s="42" t="s">
        <v>199</v>
      </c>
      <c r="AE217" s="42" t="s">
        <v>199</v>
      </c>
      <c r="AF217" s="42" t="s">
        <v>199</v>
      </c>
      <c r="AG217" s="58" t="s">
        <v>199</v>
      </c>
      <c r="AH217" s="42" t="s">
        <v>199</v>
      </c>
      <c r="AI217" s="42" t="s">
        <v>199</v>
      </c>
      <c r="AJ217" s="42" t="s">
        <v>1184</v>
      </c>
    </row>
    <row r="218" spans="2:36" ht="171" x14ac:dyDescent="0.2">
      <c r="B218" s="42" t="s">
        <v>453</v>
      </c>
      <c r="C218" s="43" t="s">
        <v>850</v>
      </c>
      <c r="D218" s="42" t="s">
        <v>1178</v>
      </c>
      <c r="E218" s="42" t="s">
        <v>1179</v>
      </c>
      <c r="F218" s="42" t="s">
        <v>1122</v>
      </c>
      <c r="G218" s="42" t="s">
        <v>854</v>
      </c>
      <c r="H218" s="42" t="s">
        <v>199</v>
      </c>
      <c r="I218" s="42" t="s">
        <v>199</v>
      </c>
      <c r="J218" s="42" t="s">
        <v>199</v>
      </c>
      <c r="K218" s="42" t="s">
        <v>1185</v>
      </c>
      <c r="L218" s="42" t="s">
        <v>1186</v>
      </c>
      <c r="M218" s="44" t="s">
        <v>1187</v>
      </c>
      <c r="N218" s="42" t="s">
        <v>672</v>
      </c>
      <c r="O218" s="42" t="s">
        <v>1188</v>
      </c>
      <c r="P218" s="58" t="s">
        <v>1600</v>
      </c>
      <c r="Q218" s="45">
        <v>45505</v>
      </c>
      <c r="R218" s="45">
        <v>45580</v>
      </c>
      <c r="S218" s="45" t="s">
        <v>1611</v>
      </c>
      <c r="T218" s="61">
        <v>3000000</v>
      </c>
      <c r="U218" s="80">
        <v>190</v>
      </c>
      <c r="V218" s="42">
        <v>25</v>
      </c>
      <c r="W218" s="42" t="s">
        <v>245</v>
      </c>
      <c r="X218" s="58" t="s">
        <v>199</v>
      </c>
      <c r="Y218" s="58" t="s">
        <v>199</v>
      </c>
      <c r="Z218" s="58" t="s">
        <v>199</v>
      </c>
      <c r="AA218" s="58" t="s">
        <v>199</v>
      </c>
      <c r="AB218" s="42" t="s">
        <v>1618</v>
      </c>
      <c r="AC218" s="42" t="s">
        <v>248</v>
      </c>
      <c r="AD218" s="42" t="s">
        <v>199</v>
      </c>
      <c r="AE218" s="42" t="s">
        <v>199</v>
      </c>
      <c r="AF218" s="42" t="s">
        <v>199</v>
      </c>
      <c r="AG218" s="58" t="s">
        <v>199</v>
      </c>
      <c r="AH218" s="42" t="s">
        <v>199</v>
      </c>
      <c r="AI218" s="42" t="s">
        <v>199</v>
      </c>
      <c r="AJ218" s="42" t="s">
        <v>649</v>
      </c>
    </row>
    <row r="219" spans="2:36" ht="171" x14ac:dyDescent="0.2">
      <c r="B219" s="42" t="s">
        <v>453</v>
      </c>
      <c r="C219" s="43" t="s">
        <v>850</v>
      </c>
      <c r="D219" s="42" t="s">
        <v>1178</v>
      </c>
      <c r="E219" s="42" t="s">
        <v>1179</v>
      </c>
      <c r="F219" s="42" t="s">
        <v>1122</v>
      </c>
      <c r="G219" s="42" t="s">
        <v>854</v>
      </c>
      <c r="H219" s="42" t="s">
        <v>199</v>
      </c>
      <c r="I219" s="42" t="s">
        <v>199</v>
      </c>
      <c r="J219" s="42" t="s">
        <v>199</v>
      </c>
      <c r="K219" s="42" t="s">
        <v>1753</v>
      </c>
      <c r="L219" s="42" t="s">
        <v>1190</v>
      </c>
      <c r="M219" s="44" t="s">
        <v>1191</v>
      </c>
      <c r="N219" s="42" t="s">
        <v>672</v>
      </c>
      <c r="O219" s="42" t="s">
        <v>199</v>
      </c>
      <c r="P219" s="58" t="s">
        <v>1600</v>
      </c>
      <c r="Q219" s="45">
        <v>45597</v>
      </c>
      <c r="R219" s="45">
        <v>45626</v>
      </c>
      <c r="S219" s="45" t="s">
        <v>1600</v>
      </c>
      <c r="T219" s="61">
        <v>400000</v>
      </c>
      <c r="U219" s="80">
        <v>190</v>
      </c>
      <c r="V219" s="42">
        <v>20</v>
      </c>
      <c r="W219" s="42" t="s">
        <v>245</v>
      </c>
      <c r="X219" s="58" t="s">
        <v>199</v>
      </c>
      <c r="Y219" s="58" t="s">
        <v>199</v>
      </c>
      <c r="Z219" s="58" t="s">
        <v>199</v>
      </c>
      <c r="AA219" s="58" t="s">
        <v>199</v>
      </c>
      <c r="AB219" s="42" t="s">
        <v>1618</v>
      </c>
      <c r="AC219" s="42" t="s">
        <v>248</v>
      </c>
      <c r="AD219" s="42" t="s">
        <v>199</v>
      </c>
      <c r="AE219" s="42" t="s">
        <v>199</v>
      </c>
      <c r="AF219" s="42" t="s">
        <v>199</v>
      </c>
      <c r="AG219" s="58" t="s">
        <v>199</v>
      </c>
      <c r="AH219" s="42" t="s">
        <v>199</v>
      </c>
      <c r="AI219" s="42" t="s">
        <v>199</v>
      </c>
      <c r="AJ219" s="42" t="s">
        <v>1184</v>
      </c>
    </row>
    <row r="220" spans="2:36" ht="171" x14ac:dyDescent="0.2">
      <c r="B220" s="42" t="s">
        <v>453</v>
      </c>
      <c r="C220" s="43" t="s">
        <v>850</v>
      </c>
      <c r="D220" s="42" t="s">
        <v>1178</v>
      </c>
      <c r="E220" s="42" t="s">
        <v>1179</v>
      </c>
      <c r="F220" s="42" t="s">
        <v>1122</v>
      </c>
      <c r="G220" s="42" t="s">
        <v>854</v>
      </c>
      <c r="H220" s="42" t="s">
        <v>199</v>
      </c>
      <c r="I220" s="42" t="s">
        <v>199</v>
      </c>
      <c r="J220" s="42" t="s">
        <v>199</v>
      </c>
      <c r="K220" s="42" t="s">
        <v>1192</v>
      </c>
      <c r="L220" s="42" t="s">
        <v>1754</v>
      </c>
      <c r="M220" s="44" t="s">
        <v>1194</v>
      </c>
      <c r="N220" s="42" t="s">
        <v>672</v>
      </c>
      <c r="O220" s="42" t="s">
        <v>1195</v>
      </c>
      <c r="P220" s="58" t="s">
        <v>1600</v>
      </c>
      <c r="Q220" s="45">
        <v>45597</v>
      </c>
      <c r="R220" s="45">
        <v>45626</v>
      </c>
      <c r="S220" s="45" t="s">
        <v>1611</v>
      </c>
      <c r="T220" s="61">
        <v>3600000</v>
      </c>
      <c r="U220" s="62">
        <v>190</v>
      </c>
      <c r="V220" s="42">
        <v>15</v>
      </c>
      <c r="W220" s="42" t="s">
        <v>245</v>
      </c>
      <c r="X220" s="58" t="s">
        <v>199</v>
      </c>
      <c r="Y220" s="58" t="s">
        <v>199</v>
      </c>
      <c r="Z220" s="58" t="s">
        <v>199</v>
      </c>
      <c r="AA220" s="58" t="s">
        <v>199</v>
      </c>
      <c r="AB220" s="42" t="s">
        <v>1618</v>
      </c>
      <c r="AC220" s="42" t="s">
        <v>248</v>
      </c>
      <c r="AD220" s="42" t="s">
        <v>199</v>
      </c>
      <c r="AE220" s="42" t="s">
        <v>199</v>
      </c>
      <c r="AF220" s="42" t="s">
        <v>199</v>
      </c>
      <c r="AG220" s="58" t="s">
        <v>199</v>
      </c>
      <c r="AH220" s="42" t="s">
        <v>199</v>
      </c>
      <c r="AI220" s="42" t="s">
        <v>199</v>
      </c>
      <c r="AJ220" s="42" t="s">
        <v>1196</v>
      </c>
    </row>
    <row r="221" spans="2:36" ht="171" x14ac:dyDescent="0.2">
      <c r="B221" s="42" t="s">
        <v>453</v>
      </c>
      <c r="C221" s="43" t="s">
        <v>850</v>
      </c>
      <c r="D221" s="42" t="s">
        <v>1178</v>
      </c>
      <c r="E221" s="42" t="s">
        <v>1179</v>
      </c>
      <c r="F221" s="42" t="s">
        <v>1122</v>
      </c>
      <c r="G221" s="42" t="s">
        <v>854</v>
      </c>
      <c r="H221" s="42" t="s">
        <v>199</v>
      </c>
      <c r="I221" s="42" t="s">
        <v>199</v>
      </c>
      <c r="J221" s="42" t="s">
        <v>199</v>
      </c>
      <c r="K221" s="42" t="s">
        <v>1197</v>
      </c>
      <c r="L221" s="42" t="s">
        <v>1755</v>
      </c>
      <c r="M221" s="42" t="s">
        <v>1199</v>
      </c>
      <c r="N221" s="42" t="s">
        <v>672</v>
      </c>
      <c r="O221" s="42" t="s">
        <v>1195</v>
      </c>
      <c r="P221" s="58" t="s">
        <v>1600</v>
      </c>
      <c r="Q221" s="45">
        <v>45597</v>
      </c>
      <c r="R221" s="45">
        <v>45626</v>
      </c>
      <c r="S221" s="45" t="s">
        <v>1611</v>
      </c>
      <c r="T221" s="61">
        <v>2000000</v>
      </c>
      <c r="U221" s="62">
        <v>190</v>
      </c>
      <c r="V221" s="42">
        <v>10</v>
      </c>
      <c r="W221" s="42" t="s">
        <v>245</v>
      </c>
      <c r="X221" s="58" t="s">
        <v>199</v>
      </c>
      <c r="Y221" s="58" t="s">
        <v>199</v>
      </c>
      <c r="Z221" s="58" t="s">
        <v>199</v>
      </c>
      <c r="AA221" s="58" t="s">
        <v>199</v>
      </c>
      <c r="AB221" s="42" t="s">
        <v>1618</v>
      </c>
      <c r="AC221" s="42" t="s">
        <v>248</v>
      </c>
      <c r="AD221" s="42" t="s">
        <v>199</v>
      </c>
      <c r="AE221" s="42" t="s">
        <v>199</v>
      </c>
      <c r="AF221" s="42" t="s">
        <v>199</v>
      </c>
      <c r="AG221" s="58" t="s">
        <v>199</v>
      </c>
      <c r="AH221" s="42" t="s">
        <v>199</v>
      </c>
      <c r="AI221" s="42" t="s">
        <v>199</v>
      </c>
      <c r="AJ221" s="42" t="s">
        <v>1184</v>
      </c>
    </row>
    <row r="222" spans="2:36" ht="171" hidden="1" x14ac:dyDescent="0.2">
      <c r="B222" s="42" t="s">
        <v>453</v>
      </c>
      <c r="C222" s="43" t="s">
        <v>850</v>
      </c>
      <c r="D222" s="42" t="s">
        <v>1178</v>
      </c>
      <c r="E222" s="42" t="s">
        <v>1200</v>
      </c>
      <c r="F222" s="42" t="s">
        <v>1122</v>
      </c>
      <c r="G222" s="42" t="s">
        <v>854</v>
      </c>
      <c r="H222" s="42" t="s">
        <v>199</v>
      </c>
      <c r="I222" s="42" t="s">
        <v>199</v>
      </c>
      <c r="J222" s="42" t="s">
        <v>199</v>
      </c>
      <c r="K222" s="42" t="s">
        <v>1201</v>
      </c>
      <c r="L222" s="42" t="s">
        <v>1202</v>
      </c>
      <c r="M222" s="51" t="s">
        <v>1203</v>
      </c>
      <c r="N222" s="53" t="s">
        <v>805</v>
      </c>
      <c r="O222" s="42" t="s">
        <v>1204</v>
      </c>
      <c r="P222" s="42" t="s">
        <v>1600</v>
      </c>
      <c r="Q222" s="45">
        <v>45306</v>
      </c>
      <c r="R222" s="45">
        <v>45319</v>
      </c>
      <c r="S222" s="25" t="s">
        <v>1611</v>
      </c>
      <c r="T222" s="61">
        <f>(3.5*20*0.5)*(10000000/30/8)</f>
        <v>1458333.3333333333</v>
      </c>
      <c r="U222" s="62">
        <v>189</v>
      </c>
      <c r="V222" s="46">
        <v>0.1</v>
      </c>
      <c r="W222" s="42" t="s">
        <v>829</v>
      </c>
      <c r="X222" s="42" t="s">
        <v>354</v>
      </c>
      <c r="Y222" s="58" t="s">
        <v>199</v>
      </c>
      <c r="Z222" s="58" t="s">
        <v>199</v>
      </c>
      <c r="AA222" s="58" t="s">
        <v>199</v>
      </c>
      <c r="AB222" s="42" t="s">
        <v>1618</v>
      </c>
      <c r="AC222" s="42" t="s">
        <v>199</v>
      </c>
      <c r="AD222" s="42" t="s">
        <v>199</v>
      </c>
      <c r="AE222" s="42" t="s">
        <v>199</v>
      </c>
      <c r="AF222" s="42" t="s">
        <v>199</v>
      </c>
      <c r="AG222" s="42" t="s">
        <v>199</v>
      </c>
      <c r="AH222" s="42" t="s">
        <v>199</v>
      </c>
      <c r="AI222" s="42" t="s">
        <v>199</v>
      </c>
      <c r="AJ222" s="42" t="s">
        <v>199</v>
      </c>
    </row>
    <row r="223" spans="2:36" ht="171" hidden="1" x14ac:dyDescent="0.2">
      <c r="B223" s="42" t="s">
        <v>453</v>
      </c>
      <c r="C223" s="43" t="s">
        <v>850</v>
      </c>
      <c r="D223" s="42" t="s">
        <v>1178</v>
      </c>
      <c r="E223" s="42" t="s">
        <v>1200</v>
      </c>
      <c r="F223" s="42" t="s">
        <v>1122</v>
      </c>
      <c r="G223" s="42" t="s">
        <v>854</v>
      </c>
      <c r="H223" s="42" t="s">
        <v>199</v>
      </c>
      <c r="I223" s="42" t="s">
        <v>199</v>
      </c>
      <c r="J223" s="42" t="s">
        <v>199</v>
      </c>
      <c r="K223" s="42" t="s">
        <v>1206</v>
      </c>
      <c r="L223" s="42" t="s">
        <v>1207</v>
      </c>
      <c r="M223" s="51" t="s">
        <v>1208</v>
      </c>
      <c r="N223" s="53" t="s">
        <v>805</v>
      </c>
      <c r="O223" s="42" t="s">
        <v>1204</v>
      </c>
      <c r="P223" s="42" t="s">
        <v>1600</v>
      </c>
      <c r="Q223" s="45">
        <v>45319</v>
      </c>
      <c r="R223" s="45">
        <v>45350</v>
      </c>
      <c r="S223" s="25" t="s">
        <v>1611</v>
      </c>
      <c r="T223" s="61">
        <f>(4.5*20*1)*(10000000/30/8)</f>
        <v>3750000</v>
      </c>
      <c r="U223" s="80">
        <v>189</v>
      </c>
      <c r="V223" s="46">
        <v>0.1</v>
      </c>
      <c r="W223" s="42" t="s">
        <v>829</v>
      </c>
      <c r="X223" s="42" t="s">
        <v>354</v>
      </c>
      <c r="Y223" s="58" t="s">
        <v>199</v>
      </c>
      <c r="Z223" s="58" t="s">
        <v>199</v>
      </c>
      <c r="AA223" s="58" t="s">
        <v>199</v>
      </c>
      <c r="AB223" s="42" t="s">
        <v>1618</v>
      </c>
      <c r="AC223" s="42" t="s">
        <v>199</v>
      </c>
      <c r="AD223" s="42" t="s">
        <v>199</v>
      </c>
      <c r="AE223" s="42" t="s">
        <v>199</v>
      </c>
      <c r="AF223" s="42" t="s">
        <v>199</v>
      </c>
      <c r="AG223" s="42" t="s">
        <v>199</v>
      </c>
      <c r="AH223" s="42" t="s">
        <v>199</v>
      </c>
      <c r="AI223" s="42" t="s">
        <v>199</v>
      </c>
      <c r="AJ223" s="42" t="s">
        <v>199</v>
      </c>
    </row>
    <row r="224" spans="2:36" ht="171" hidden="1" x14ac:dyDescent="0.2">
      <c r="B224" s="42" t="s">
        <v>453</v>
      </c>
      <c r="C224" s="43" t="s">
        <v>850</v>
      </c>
      <c r="D224" s="42" t="s">
        <v>1178</v>
      </c>
      <c r="E224" s="42" t="s">
        <v>1200</v>
      </c>
      <c r="F224" s="42" t="s">
        <v>1122</v>
      </c>
      <c r="G224" s="42" t="s">
        <v>854</v>
      </c>
      <c r="H224" s="42" t="s">
        <v>199</v>
      </c>
      <c r="I224" s="42" t="s">
        <v>199</v>
      </c>
      <c r="J224" s="42" t="s">
        <v>199</v>
      </c>
      <c r="K224" s="42" t="s">
        <v>1209</v>
      </c>
      <c r="L224" s="42" t="s">
        <v>1210</v>
      </c>
      <c r="M224" s="51" t="s">
        <v>1756</v>
      </c>
      <c r="N224" s="53" t="s">
        <v>805</v>
      </c>
      <c r="O224" s="42" t="s">
        <v>1204</v>
      </c>
      <c r="P224" s="42" t="s">
        <v>1600</v>
      </c>
      <c r="Q224" s="45">
        <v>45323</v>
      </c>
      <c r="R224" s="45">
        <v>45337</v>
      </c>
      <c r="S224" s="25" t="s">
        <v>1611</v>
      </c>
      <c r="T224" s="61">
        <f>(5.5*20*1)*(10000000/30/8)</f>
        <v>4583333.333333333</v>
      </c>
      <c r="U224" s="62">
        <v>189</v>
      </c>
      <c r="V224" s="46">
        <v>0.1</v>
      </c>
      <c r="W224" s="42" t="s">
        <v>829</v>
      </c>
      <c r="X224" s="42" t="s">
        <v>354</v>
      </c>
      <c r="Y224" s="58" t="s">
        <v>199</v>
      </c>
      <c r="Z224" s="58" t="s">
        <v>199</v>
      </c>
      <c r="AA224" s="58" t="s">
        <v>199</v>
      </c>
      <c r="AB224" s="42" t="s">
        <v>1618</v>
      </c>
      <c r="AC224" s="42" t="s">
        <v>199</v>
      </c>
      <c r="AD224" s="42" t="s">
        <v>199</v>
      </c>
      <c r="AE224" s="42" t="s">
        <v>199</v>
      </c>
      <c r="AF224" s="42" t="s">
        <v>199</v>
      </c>
      <c r="AG224" s="42" t="s">
        <v>199</v>
      </c>
      <c r="AH224" s="42" t="s">
        <v>199</v>
      </c>
      <c r="AI224" s="42" t="s">
        <v>199</v>
      </c>
      <c r="AJ224" s="42" t="s">
        <v>199</v>
      </c>
    </row>
    <row r="225" spans="2:36" ht="171" hidden="1" x14ac:dyDescent="0.2">
      <c r="B225" s="42" t="s">
        <v>453</v>
      </c>
      <c r="C225" s="43" t="s">
        <v>850</v>
      </c>
      <c r="D225" s="42" t="s">
        <v>1178</v>
      </c>
      <c r="E225" s="42" t="s">
        <v>1200</v>
      </c>
      <c r="F225" s="42" t="s">
        <v>1122</v>
      </c>
      <c r="G225" s="42" t="s">
        <v>854</v>
      </c>
      <c r="H225" s="42" t="s">
        <v>199</v>
      </c>
      <c r="I225" s="42" t="s">
        <v>199</v>
      </c>
      <c r="J225" s="42" t="s">
        <v>199</v>
      </c>
      <c r="K225" s="42" t="s">
        <v>1757</v>
      </c>
      <c r="L225" s="42" t="s">
        <v>1758</v>
      </c>
      <c r="M225" s="51" t="s">
        <v>1759</v>
      </c>
      <c r="N225" s="53" t="s">
        <v>805</v>
      </c>
      <c r="O225" s="42" t="s">
        <v>1204</v>
      </c>
      <c r="P225" s="42" t="s">
        <v>1600</v>
      </c>
      <c r="Q225" s="45">
        <v>45337</v>
      </c>
      <c r="R225" s="45">
        <v>45342</v>
      </c>
      <c r="S225" s="25" t="s">
        <v>1611</v>
      </c>
      <c r="T225" s="61">
        <f>(2.3*20*0.2)*(10000000/30/8)</f>
        <v>383333.33333333337</v>
      </c>
      <c r="U225" s="62">
        <v>189</v>
      </c>
      <c r="V225" s="46">
        <v>0.1</v>
      </c>
      <c r="W225" s="42" t="s">
        <v>829</v>
      </c>
      <c r="X225" s="42" t="s">
        <v>1215</v>
      </c>
      <c r="Y225" s="42" t="s">
        <v>354</v>
      </c>
      <c r="Z225" s="58" t="s">
        <v>199</v>
      </c>
      <c r="AA225" s="58" t="s">
        <v>199</v>
      </c>
      <c r="AB225" s="42" t="s">
        <v>1618</v>
      </c>
      <c r="AC225" s="42" t="s">
        <v>199</v>
      </c>
      <c r="AD225" s="42" t="s">
        <v>199</v>
      </c>
      <c r="AE225" s="42" t="s">
        <v>199</v>
      </c>
      <c r="AF225" s="42" t="s">
        <v>199</v>
      </c>
      <c r="AG225" s="42" t="s">
        <v>199</v>
      </c>
      <c r="AH225" s="42" t="s">
        <v>199</v>
      </c>
      <c r="AI225" s="42" t="s">
        <v>199</v>
      </c>
      <c r="AJ225" s="42" t="s">
        <v>199</v>
      </c>
    </row>
    <row r="226" spans="2:36" ht="171" hidden="1" x14ac:dyDescent="0.2">
      <c r="B226" s="42" t="s">
        <v>453</v>
      </c>
      <c r="C226" s="43" t="s">
        <v>850</v>
      </c>
      <c r="D226" s="42" t="s">
        <v>1178</v>
      </c>
      <c r="E226" s="42" t="s">
        <v>1200</v>
      </c>
      <c r="F226" s="42" t="s">
        <v>1122</v>
      </c>
      <c r="G226" s="42" t="s">
        <v>854</v>
      </c>
      <c r="H226" s="42" t="s">
        <v>199</v>
      </c>
      <c r="I226" s="42" t="s">
        <v>199</v>
      </c>
      <c r="J226" s="42" t="s">
        <v>199</v>
      </c>
      <c r="K226" s="42" t="s">
        <v>1760</v>
      </c>
      <c r="L226" s="42" t="s">
        <v>1761</v>
      </c>
      <c r="M226" s="51" t="s">
        <v>1762</v>
      </c>
      <c r="N226" s="53" t="s">
        <v>805</v>
      </c>
      <c r="O226" s="42" t="s">
        <v>1204</v>
      </c>
      <c r="P226" s="42" t="s">
        <v>1600</v>
      </c>
      <c r="Q226" s="45">
        <v>45342</v>
      </c>
      <c r="R226" s="45">
        <v>45366</v>
      </c>
      <c r="S226" s="25" t="s">
        <v>1611</v>
      </c>
      <c r="T226" s="61">
        <f>(5.6*20*0.8)*(10000000/30/8)</f>
        <v>3733333.3333333335</v>
      </c>
      <c r="U226" s="62">
        <v>189</v>
      </c>
      <c r="V226" s="46">
        <v>0.1</v>
      </c>
      <c r="W226" s="42" t="s">
        <v>829</v>
      </c>
      <c r="X226" s="42" t="s">
        <v>1215</v>
      </c>
      <c r="Y226" s="42" t="s">
        <v>354</v>
      </c>
      <c r="Z226" s="58" t="s">
        <v>199</v>
      </c>
      <c r="AA226" s="58" t="s">
        <v>199</v>
      </c>
      <c r="AB226" s="42" t="s">
        <v>1618</v>
      </c>
      <c r="AC226" s="42" t="s">
        <v>199</v>
      </c>
      <c r="AD226" s="42" t="s">
        <v>199</v>
      </c>
      <c r="AE226" s="42" t="s">
        <v>199</v>
      </c>
      <c r="AF226" s="42" t="s">
        <v>199</v>
      </c>
      <c r="AG226" s="42" t="s">
        <v>199</v>
      </c>
      <c r="AH226" s="42" t="s">
        <v>199</v>
      </c>
      <c r="AI226" s="42" t="s">
        <v>199</v>
      </c>
      <c r="AJ226" s="42" t="s">
        <v>199</v>
      </c>
    </row>
    <row r="227" spans="2:36" ht="171" hidden="1" x14ac:dyDescent="0.2">
      <c r="B227" s="42" t="s">
        <v>453</v>
      </c>
      <c r="C227" s="43" t="s">
        <v>850</v>
      </c>
      <c r="D227" s="42" t="s">
        <v>1178</v>
      </c>
      <c r="E227" s="42" t="s">
        <v>1200</v>
      </c>
      <c r="F227" s="42" t="s">
        <v>1122</v>
      </c>
      <c r="G227" s="42" t="s">
        <v>854</v>
      </c>
      <c r="H227" s="42" t="s">
        <v>199</v>
      </c>
      <c r="I227" s="42" t="s">
        <v>199</v>
      </c>
      <c r="J227" s="42" t="s">
        <v>199</v>
      </c>
      <c r="K227" s="42" t="s">
        <v>1219</v>
      </c>
      <c r="L227" s="42" t="s">
        <v>1220</v>
      </c>
      <c r="M227" s="51" t="s">
        <v>1221</v>
      </c>
      <c r="N227" s="53" t="s">
        <v>805</v>
      </c>
      <c r="O227" s="42" t="s">
        <v>1204</v>
      </c>
      <c r="P227" s="42" t="s">
        <v>1600</v>
      </c>
      <c r="Q227" s="45">
        <v>45342</v>
      </c>
      <c r="R227" s="45">
        <v>45381</v>
      </c>
      <c r="S227" s="25" t="s">
        <v>1611</v>
      </c>
      <c r="T227" s="61">
        <f>(5.6*20*1.3)*(10000000/30/8)</f>
        <v>6066666.666666666</v>
      </c>
      <c r="U227" s="62">
        <v>189</v>
      </c>
      <c r="V227" s="46">
        <v>0.1</v>
      </c>
      <c r="W227" s="42" t="s">
        <v>829</v>
      </c>
      <c r="X227" s="42" t="s">
        <v>1215</v>
      </c>
      <c r="Y227" s="42" t="s">
        <v>1222</v>
      </c>
      <c r="Z227" s="42" t="s">
        <v>354</v>
      </c>
      <c r="AA227" s="58" t="s">
        <v>199</v>
      </c>
      <c r="AB227" s="42" t="s">
        <v>1618</v>
      </c>
      <c r="AC227" s="42" t="s">
        <v>199</v>
      </c>
      <c r="AD227" s="42" t="s">
        <v>199</v>
      </c>
      <c r="AE227" s="42" t="s">
        <v>199</v>
      </c>
      <c r="AF227" s="42" t="s">
        <v>199</v>
      </c>
      <c r="AG227" s="42" t="s">
        <v>199</v>
      </c>
      <c r="AH227" s="42" t="s">
        <v>199</v>
      </c>
      <c r="AI227" s="42" t="s">
        <v>199</v>
      </c>
      <c r="AJ227" s="42" t="s">
        <v>199</v>
      </c>
    </row>
    <row r="228" spans="2:36" ht="171" hidden="1" x14ac:dyDescent="0.2">
      <c r="B228" s="42" t="s">
        <v>453</v>
      </c>
      <c r="C228" s="43" t="s">
        <v>850</v>
      </c>
      <c r="D228" s="42" t="s">
        <v>1178</v>
      </c>
      <c r="E228" s="42" t="s">
        <v>1200</v>
      </c>
      <c r="F228" s="42" t="s">
        <v>1122</v>
      </c>
      <c r="G228" s="42" t="s">
        <v>854</v>
      </c>
      <c r="H228" s="42" t="s">
        <v>199</v>
      </c>
      <c r="I228" s="42" t="s">
        <v>199</v>
      </c>
      <c r="J228" s="42" t="s">
        <v>199</v>
      </c>
      <c r="K228" s="42" t="s">
        <v>1223</v>
      </c>
      <c r="L228" s="42" t="s">
        <v>1224</v>
      </c>
      <c r="M228" s="51" t="s">
        <v>1225</v>
      </c>
      <c r="N228" s="53" t="s">
        <v>805</v>
      </c>
      <c r="O228" s="42" t="s">
        <v>1204</v>
      </c>
      <c r="P228" s="42" t="s">
        <v>1600</v>
      </c>
      <c r="Q228" s="45">
        <v>45383</v>
      </c>
      <c r="R228" s="45">
        <v>45427</v>
      </c>
      <c r="S228" s="25" t="s">
        <v>1611</v>
      </c>
      <c r="T228" s="61">
        <f>(2.3*20*1.5)*(10000000/30/8)</f>
        <v>2875000</v>
      </c>
      <c r="U228" s="62">
        <v>189</v>
      </c>
      <c r="V228" s="46">
        <v>0.1</v>
      </c>
      <c r="W228" s="42" t="s">
        <v>829</v>
      </c>
      <c r="X228" s="42" t="s">
        <v>1215</v>
      </c>
      <c r="Y228" s="42" t="s">
        <v>1222</v>
      </c>
      <c r="Z228" s="42" t="s">
        <v>354</v>
      </c>
      <c r="AA228" s="58" t="s">
        <v>199</v>
      </c>
      <c r="AB228" s="42" t="s">
        <v>1618</v>
      </c>
      <c r="AC228" s="42" t="s">
        <v>199</v>
      </c>
      <c r="AD228" s="42" t="s">
        <v>199</v>
      </c>
      <c r="AE228" s="42" t="s">
        <v>199</v>
      </c>
      <c r="AF228" s="42" t="s">
        <v>199</v>
      </c>
      <c r="AG228" s="42" t="s">
        <v>199</v>
      </c>
      <c r="AH228" s="42" t="s">
        <v>199</v>
      </c>
      <c r="AI228" s="42" t="s">
        <v>199</v>
      </c>
      <c r="AJ228" s="42" t="s">
        <v>199</v>
      </c>
    </row>
    <row r="229" spans="2:36" ht="171" hidden="1" x14ac:dyDescent="0.2">
      <c r="B229" s="42" t="s">
        <v>453</v>
      </c>
      <c r="C229" s="43" t="s">
        <v>850</v>
      </c>
      <c r="D229" s="42" t="s">
        <v>1178</v>
      </c>
      <c r="E229" s="42" t="s">
        <v>1200</v>
      </c>
      <c r="F229" s="42" t="s">
        <v>1122</v>
      </c>
      <c r="G229" s="42" t="s">
        <v>854</v>
      </c>
      <c r="H229" s="42" t="s">
        <v>199</v>
      </c>
      <c r="I229" s="42" t="s">
        <v>199</v>
      </c>
      <c r="J229" s="42" t="s">
        <v>199</v>
      </c>
      <c r="K229" s="42" t="s">
        <v>1226</v>
      </c>
      <c r="L229" s="42" t="s">
        <v>1227</v>
      </c>
      <c r="M229" s="51" t="s">
        <v>1228</v>
      </c>
      <c r="N229" s="53" t="s">
        <v>805</v>
      </c>
      <c r="O229" s="42" t="s">
        <v>1204</v>
      </c>
      <c r="P229" s="42" t="s">
        <v>1600</v>
      </c>
      <c r="Q229" s="45">
        <v>45397</v>
      </c>
      <c r="R229" s="45">
        <v>45473</v>
      </c>
      <c r="S229" s="25" t="s">
        <v>1611</v>
      </c>
      <c r="T229" s="61">
        <f>(5.6*20*2.5)*(10000000/30/8)</f>
        <v>11666666.666666666</v>
      </c>
      <c r="U229" s="62">
        <v>189</v>
      </c>
      <c r="V229" s="46">
        <v>0.1</v>
      </c>
      <c r="W229" s="42" t="s">
        <v>829</v>
      </c>
      <c r="X229" s="42" t="s">
        <v>1215</v>
      </c>
      <c r="Y229" s="42" t="s">
        <v>1222</v>
      </c>
      <c r="Z229" s="42" t="s">
        <v>354</v>
      </c>
      <c r="AA229" s="58" t="s">
        <v>199</v>
      </c>
      <c r="AB229" s="42" t="s">
        <v>1618</v>
      </c>
      <c r="AC229" s="42" t="s">
        <v>199</v>
      </c>
      <c r="AD229" s="42" t="s">
        <v>199</v>
      </c>
      <c r="AE229" s="42" t="s">
        <v>199</v>
      </c>
      <c r="AF229" s="42" t="s">
        <v>199</v>
      </c>
      <c r="AG229" s="42" t="s">
        <v>199</v>
      </c>
      <c r="AH229" s="42" t="s">
        <v>199</v>
      </c>
      <c r="AI229" s="42" t="s">
        <v>199</v>
      </c>
      <c r="AJ229" s="42" t="s">
        <v>199</v>
      </c>
    </row>
    <row r="230" spans="2:36" ht="171" hidden="1" x14ac:dyDescent="0.2">
      <c r="B230" s="42" t="s">
        <v>453</v>
      </c>
      <c r="C230" s="43" t="s">
        <v>850</v>
      </c>
      <c r="D230" s="42" t="s">
        <v>1178</v>
      </c>
      <c r="E230" s="42" t="s">
        <v>1200</v>
      </c>
      <c r="F230" s="42" t="s">
        <v>1122</v>
      </c>
      <c r="G230" s="42" t="s">
        <v>854</v>
      </c>
      <c r="H230" s="42" t="s">
        <v>199</v>
      </c>
      <c r="I230" s="42" t="s">
        <v>199</v>
      </c>
      <c r="J230" s="42" t="s">
        <v>199</v>
      </c>
      <c r="K230" s="42" t="s">
        <v>1229</v>
      </c>
      <c r="L230" s="42" t="s">
        <v>1230</v>
      </c>
      <c r="M230" s="51" t="s">
        <v>1231</v>
      </c>
      <c r="N230" s="53" t="s">
        <v>805</v>
      </c>
      <c r="O230" s="42" t="s">
        <v>1204</v>
      </c>
      <c r="P230" s="42" t="s">
        <v>1600</v>
      </c>
      <c r="Q230" s="45">
        <v>45352</v>
      </c>
      <c r="R230" s="45">
        <v>45397</v>
      </c>
      <c r="S230" s="25" t="s">
        <v>1611</v>
      </c>
      <c r="T230" s="61">
        <f>(4*20*1.5)*(10000000/30/8)</f>
        <v>5000000</v>
      </c>
      <c r="U230" s="62">
        <v>189</v>
      </c>
      <c r="V230" s="46">
        <v>0.1</v>
      </c>
      <c r="W230" s="42" t="s">
        <v>829</v>
      </c>
      <c r="X230" s="42" t="s">
        <v>1222</v>
      </c>
      <c r="Y230" s="42" t="s">
        <v>354</v>
      </c>
      <c r="Z230" s="58" t="s">
        <v>199</v>
      </c>
      <c r="AA230" s="58" t="s">
        <v>199</v>
      </c>
      <c r="AB230" s="42" t="s">
        <v>1618</v>
      </c>
      <c r="AC230" s="42" t="s">
        <v>199</v>
      </c>
      <c r="AD230" s="42" t="s">
        <v>199</v>
      </c>
      <c r="AE230" s="42" t="s">
        <v>199</v>
      </c>
      <c r="AF230" s="42" t="s">
        <v>199</v>
      </c>
      <c r="AG230" s="42" t="s">
        <v>199</v>
      </c>
      <c r="AH230" s="42" t="s">
        <v>199</v>
      </c>
      <c r="AI230" s="42" t="s">
        <v>199</v>
      </c>
      <c r="AJ230" s="42" t="s">
        <v>199</v>
      </c>
    </row>
    <row r="231" spans="2:36" ht="171" hidden="1" x14ac:dyDescent="0.2">
      <c r="B231" s="42" t="s">
        <v>453</v>
      </c>
      <c r="C231" s="43" t="s">
        <v>850</v>
      </c>
      <c r="D231" s="42" t="s">
        <v>1178</v>
      </c>
      <c r="E231" s="42" t="s">
        <v>1200</v>
      </c>
      <c r="F231" s="42" t="s">
        <v>1122</v>
      </c>
      <c r="G231" s="42" t="s">
        <v>854</v>
      </c>
      <c r="H231" s="42" t="s">
        <v>199</v>
      </c>
      <c r="I231" s="42" t="s">
        <v>199</v>
      </c>
      <c r="J231" s="42" t="s">
        <v>199</v>
      </c>
      <c r="K231" s="42" t="s">
        <v>1232</v>
      </c>
      <c r="L231" s="42" t="s">
        <v>1233</v>
      </c>
      <c r="M231" s="51" t="s">
        <v>1234</v>
      </c>
      <c r="N231" s="53" t="s">
        <v>805</v>
      </c>
      <c r="O231" s="42" t="s">
        <v>1204</v>
      </c>
      <c r="P231" s="42" t="s">
        <v>1600</v>
      </c>
      <c r="Q231" s="45">
        <v>45397</v>
      </c>
      <c r="R231" s="45">
        <v>45412</v>
      </c>
      <c r="S231" s="25" t="s">
        <v>1611</v>
      </c>
      <c r="T231" s="61">
        <f>(2.3*20*0.5)*(10000000/30/8)</f>
        <v>958333.33333333326</v>
      </c>
      <c r="U231" s="62">
        <v>189</v>
      </c>
      <c r="V231" s="46">
        <v>0.1</v>
      </c>
      <c r="W231" s="42" t="s">
        <v>829</v>
      </c>
      <c r="X231" s="42" t="s">
        <v>1222</v>
      </c>
      <c r="Y231" s="42" t="s">
        <v>354</v>
      </c>
      <c r="Z231" s="58" t="s">
        <v>199</v>
      </c>
      <c r="AA231" s="58" t="s">
        <v>199</v>
      </c>
      <c r="AB231" s="42" t="s">
        <v>1618</v>
      </c>
      <c r="AC231" s="42" t="s">
        <v>199</v>
      </c>
      <c r="AD231" s="42" t="s">
        <v>199</v>
      </c>
      <c r="AE231" s="42" t="s">
        <v>199</v>
      </c>
      <c r="AF231" s="42" t="s">
        <v>199</v>
      </c>
      <c r="AG231" s="42" t="s">
        <v>199</v>
      </c>
      <c r="AH231" s="42" t="s">
        <v>199</v>
      </c>
      <c r="AI231" s="42" t="s">
        <v>199</v>
      </c>
      <c r="AJ231" s="42" t="s">
        <v>199</v>
      </c>
    </row>
    <row r="232" spans="2:36" ht="185.25" hidden="1" x14ac:dyDescent="0.2">
      <c r="B232" s="42" t="s">
        <v>453</v>
      </c>
      <c r="C232" s="43" t="s">
        <v>850</v>
      </c>
      <c r="D232" s="42" t="s">
        <v>1235</v>
      </c>
      <c r="E232" s="42" t="s">
        <v>1200</v>
      </c>
      <c r="F232" s="42" t="s">
        <v>1122</v>
      </c>
      <c r="G232" s="42" t="s">
        <v>855</v>
      </c>
      <c r="H232" s="42" t="s">
        <v>199</v>
      </c>
      <c r="I232" s="42" t="s">
        <v>199</v>
      </c>
      <c r="J232" s="42" t="s">
        <v>199</v>
      </c>
      <c r="K232" s="42" t="s">
        <v>1237</v>
      </c>
      <c r="L232" s="42" t="s">
        <v>1763</v>
      </c>
      <c r="M232" s="42" t="s">
        <v>1238</v>
      </c>
      <c r="N232" s="42" t="s">
        <v>1239</v>
      </c>
      <c r="O232" s="42"/>
      <c r="P232" s="42" t="s">
        <v>1600</v>
      </c>
      <c r="Q232" s="45">
        <v>45306</v>
      </c>
      <c r="R232" s="45">
        <v>45380</v>
      </c>
      <c r="S232" s="45" t="s">
        <v>1611</v>
      </c>
      <c r="T232" s="52"/>
      <c r="U232" s="52"/>
      <c r="V232" s="81">
        <v>0.5</v>
      </c>
      <c r="W232" s="42" t="s">
        <v>355</v>
      </c>
      <c r="X232" s="42" t="s">
        <v>207</v>
      </c>
      <c r="Y232" s="58" t="s">
        <v>199</v>
      </c>
      <c r="Z232" s="58" t="s">
        <v>199</v>
      </c>
      <c r="AA232" s="58" t="s">
        <v>199</v>
      </c>
      <c r="AB232" s="42" t="s">
        <v>1616</v>
      </c>
      <c r="AC232" s="42" t="s">
        <v>199</v>
      </c>
      <c r="AD232" s="42" t="s">
        <v>199</v>
      </c>
      <c r="AE232" s="42" t="s">
        <v>199</v>
      </c>
      <c r="AF232" s="42" t="s">
        <v>199</v>
      </c>
      <c r="AG232" s="42" t="s">
        <v>199</v>
      </c>
      <c r="AH232" s="42" t="s">
        <v>199</v>
      </c>
      <c r="AI232" s="42" t="s">
        <v>199</v>
      </c>
      <c r="AJ232" s="42" t="s">
        <v>497</v>
      </c>
    </row>
    <row r="233" spans="2:36" ht="185.25" hidden="1" x14ac:dyDescent="0.2">
      <c r="B233" s="42" t="s">
        <v>453</v>
      </c>
      <c r="C233" s="43" t="s">
        <v>850</v>
      </c>
      <c r="D233" s="42" t="s">
        <v>1235</v>
      </c>
      <c r="E233" s="42" t="s">
        <v>1200</v>
      </c>
      <c r="F233" s="42" t="s">
        <v>1122</v>
      </c>
      <c r="G233" s="42" t="s">
        <v>855</v>
      </c>
      <c r="H233" s="42" t="s">
        <v>199</v>
      </c>
      <c r="I233" s="42" t="s">
        <v>199</v>
      </c>
      <c r="J233" s="42" t="s">
        <v>199</v>
      </c>
      <c r="K233" s="42" t="s">
        <v>1764</v>
      </c>
      <c r="L233" s="42" t="s">
        <v>1765</v>
      </c>
      <c r="M233" s="42" t="s">
        <v>1242</v>
      </c>
      <c r="N233" s="42" t="s">
        <v>1239</v>
      </c>
      <c r="O233" s="42"/>
      <c r="P233" s="42" t="s">
        <v>1766</v>
      </c>
      <c r="Q233" s="45">
        <v>45306</v>
      </c>
      <c r="R233" s="45">
        <v>45641</v>
      </c>
      <c r="S233" s="45" t="s">
        <v>1611</v>
      </c>
      <c r="T233" s="52"/>
      <c r="U233" s="52"/>
      <c r="V233" s="81">
        <v>0.5</v>
      </c>
      <c r="W233" s="42" t="s">
        <v>355</v>
      </c>
      <c r="X233" s="42" t="s">
        <v>207</v>
      </c>
      <c r="Y233" s="58" t="s">
        <v>199</v>
      </c>
      <c r="Z233" s="58" t="s">
        <v>199</v>
      </c>
      <c r="AA233" s="58" t="s">
        <v>199</v>
      </c>
      <c r="AB233" s="42" t="s">
        <v>1616</v>
      </c>
      <c r="AC233" s="42" t="s">
        <v>199</v>
      </c>
      <c r="AD233" s="42" t="s">
        <v>199</v>
      </c>
      <c r="AE233" s="42" t="s">
        <v>199</v>
      </c>
      <c r="AF233" s="42" t="s">
        <v>199</v>
      </c>
      <c r="AG233" s="42" t="s">
        <v>199</v>
      </c>
      <c r="AH233" s="42" t="s">
        <v>199</v>
      </c>
      <c r="AI233" s="42" t="s">
        <v>199</v>
      </c>
      <c r="AJ233" s="42" t="s">
        <v>497</v>
      </c>
    </row>
    <row r="234" spans="2:36" ht="171" hidden="1" x14ac:dyDescent="0.2">
      <c r="B234" s="42" t="s">
        <v>453</v>
      </c>
      <c r="C234" s="43" t="s">
        <v>850</v>
      </c>
      <c r="D234" s="42" t="s">
        <v>1235</v>
      </c>
      <c r="E234" s="42" t="s">
        <v>1200</v>
      </c>
      <c r="F234" s="42" t="s">
        <v>1122</v>
      </c>
      <c r="G234" s="42" t="s">
        <v>854</v>
      </c>
      <c r="H234" s="42" t="s">
        <v>199</v>
      </c>
      <c r="I234" s="42" t="s">
        <v>199</v>
      </c>
      <c r="J234" s="42" t="s">
        <v>199</v>
      </c>
      <c r="K234" s="42" t="s">
        <v>1243</v>
      </c>
      <c r="L234" s="42" t="s">
        <v>1767</v>
      </c>
      <c r="M234" s="42" t="s">
        <v>1245</v>
      </c>
      <c r="N234" s="42" t="s">
        <v>501</v>
      </c>
      <c r="O234" s="42" t="s">
        <v>1246</v>
      </c>
      <c r="P234" s="42" t="s">
        <v>99</v>
      </c>
      <c r="Q234" s="52">
        <v>45444</v>
      </c>
      <c r="R234" s="52">
        <v>45646</v>
      </c>
      <c r="S234" s="45" t="s">
        <v>1611</v>
      </c>
      <c r="T234" s="61">
        <f>(2*20*6.7)*(12000000/30/8)</f>
        <v>13400000</v>
      </c>
      <c r="U234" s="62">
        <v>183</v>
      </c>
      <c r="V234" s="42"/>
      <c r="W234" s="42" t="s">
        <v>1626</v>
      </c>
      <c r="X234" s="42" t="s">
        <v>199</v>
      </c>
      <c r="Y234" s="42" t="s">
        <v>199</v>
      </c>
      <c r="Z234" s="42" t="s">
        <v>199</v>
      </c>
      <c r="AA234" s="42" t="s">
        <v>199</v>
      </c>
      <c r="AB234" s="42" t="s">
        <v>1618</v>
      </c>
      <c r="AC234" s="42" t="s">
        <v>248</v>
      </c>
      <c r="AD234" s="42" t="s">
        <v>199</v>
      </c>
      <c r="AE234" s="42" t="s">
        <v>199</v>
      </c>
      <c r="AF234" s="42" t="s">
        <v>199</v>
      </c>
      <c r="AG234" s="42" t="s">
        <v>199</v>
      </c>
      <c r="AH234" s="42" t="s">
        <v>199</v>
      </c>
      <c r="AI234" s="42" t="s">
        <v>199</v>
      </c>
      <c r="AJ234" s="42" t="s">
        <v>654</v>
      </c>
    </row>
    <row r="235" spans="2:36" ht="171" hidden="1" x14ac:dyDescent="0.2">
      <c r="B235" s="42" t="s">
        <v>453</v>
      </c>
      <c r="C235" s="43" t="s">
        <v>850</v>
      </c>
      <c r="D235" s="42" t="s">
        <v>1178</v>
      </c>
      <c r="E235" s="42" t="s">
        <v>1247</v>
      </c>
      <c r="F235" s="42" t="s">
        <v>1122</v>
      </c>
      <c r="G235" s="42" t="s">
        <v>854</v>
      </c>
      <c r="H235" s="42" t="s">
        <v>199</v>
      </c>
      <c r="I235" s="42" t="s">
        <v>199</v>
      </c>
      <c r="J235" s="42" t="s">
        <v>199</v>
      </c>
      <c r="K235" s="42" t="s">
        <v>1248</v>
      </c>
      <c r="L235" s="51" t="s">
        <v>1249</v>
      </c>
      <c r="M235" s="51" t="s">
        <v>1250</v>
      </c>
      <c r="N235" s="53" t="s">
        <v>805</v>
      </c>
      <c r="O235" s="42" t="s">
        <v>1204</v>
      </c>
      <c r="P235" s="42" t="s">
        <v>99</v>
      </c>
      <c r="Q235" s="45">
        <v>45337</v>
      </c>
      <c r="R235" s="45">
        <v>45366</v>
      </c>
      <c r="S235" s="25" t="s">
        <v>1611</v>
      </c>
      <c r="T235" s="61">
        <f>(4.6*20*1)*(10000000/30/8)</f>
        <v>3833333.333333333</v>
      </c>
      <c r="U235" s="62">
        <v>189</v>
      </c>
      <c r="V235" s="46">
        <v>0.2</v>
      </c>
      <c r="W235" s="42" t="s">
        <v>829</v>
      </c>
      <c r="X235" s="42" t="s">
        <v>354</v>
      </c>
      <c r="Y235" s="58" t="s">
        <v>199</v>
      </c>
      <c r="Z235" s="58" t="s">
        <v>199</v>
      </c>
      <c r="AA235" s="58" t="s">
        <v>199</v>
      </c>
      <c r="AB235" s="42" t="s">
        <v>1621</v>
      </c>
      <c r="AC235" s="42" t="s">
        <v>199</v>
      </c>
      <c r="AD235" s="58" t="s">
        <v>199</v>
      </c>
      <c r="AE235" s="42" t="s">
        <v>199</v>
      </c>
      <c r="AF235" s="42" t="s">
        <v>199</v>
      </c>
      <c r="AG235" s="42" t="s">
        <v>199</v>
      </c>
      <c r="AH235" s="42" t="s">
        <v>199</v>
      </c>
      <c r="AI235" s="42" t="s">
        <v>199</v>
      </c>
      <c r="AJ235" s="42" t="s">
        <v>199</v>
      </c>
    </row>
    <row r="236" spans="2:36" ht="171" hidden="1" x14ac:dyDescent="0.2">
      <c r="B236" s="42" t="s">
        <v>453</v>
      </c>
      <c r="C236" s="43" t="s">
        <v>850</v>
      </c>
      <c r="D236" s="42" t="s">
        <v>1178</v>
      </c>
      <c r="E236" s="42" t="s">
        <v>1247</v>
      </c>
      <c r="F236" s="42" t="s">
        <v>1122</v>
      </c>
      <c r="G236" s="42" t="s">
        <v>854</v>
      </c>
      <c r="H236" s="42" t="s">
        <v>199</v>
      </c>
      <c r="I236" s="42" t="s">
        <v>199</v>
      </c>
      <c r="J236" s="42" t="s">
        <v>199</v>
      </c>
      <c r="K236" s="42" t="s">
        <v>1251</v>
      </c>
      <c r="L236" s="51" t="s">
        <v>1252</v>
      </c>
      <c r="M236" s="51" t="s">
        <v>1253</v>
      </c>
      <c r="N236" s="53" t="s">
        <v>805</v>
      </c>
      <c r="O236" s="42" t="s">
        <v>1204</v>
      </c>
      <c r="P236" s="42" t="s">
        <v>99</v>
      </c>
      <c r="Q236" s="45">
        <v>45366</v>
      </c>
      <c r="R236" s="45">
        <v>45381</v>
      </c>
      <c r="S236" s="25" t="s">
        <v>1611</v>
      </c>
      <c r="T236" s="61">
        <f>(3.2*20*0.5)*(10000000/30/8)</f>
        <v>1333333.3333333333</v>
      </c>
      <c r="U236" s="62">
        <v>189</v>
      </c>
      <c r="V236" s="46">
        <v>0.2</v>
      </c>
      <c r="W236" s="42" t="s">
        <v>829</v>
      </c>
      <c r="X236" s="42" t="s">
        <v>354</v>
      </c>
      <c r="Y236" s="58" t="s">
        <v>199</v>
      </c>
      <c r="Z236" s="58" t="s">
        <v>199</v>
      </c>
      <c r="AA236" s="58" t="s">
        <v>199</v>
      </c>
      <c r="AB236" s="42" t="s">
        <v>1621</v>
      </c>
      <c r="AC236" s="42" t="s">
        <v>199</v>
      </c>
      <c r="AD236" s="42" t="s">
        <v>199</v>
      </c>
      <c r="AE236" s="42" t="s">
        <v>199</v>
      </c>
      <c r="AF236" s="42" t="s">
        <v>199</v>
      </c>
      <c r="AG236" s="42" t="s">
        <v>199</v>
      </c>
      <c r="AH236" s="42" t="s">
        <v>199</v>
      </c>
      <c r="AI236" s="42" t="s">
        <v>199</v>
      </c>
      <c r="AJ236" s="42" t="s">
        <v>199</v>
      </c>
    </row>
    <row r="237" spans="2:36" ht="171" hidden="1" x14ac:dyDescent="0.2">
      <c r="B237" s="42" t="s">
        <v>453</v>
      </c>
      <c r="C237" s="43" t="s">
        <v>850</v>
      </c>
      <c r="D237" s="42" t="s">
        <v>1178</v>
      </c>
      <c r="E237" s="42" t="s">
        <v>1247</v>
      </c>
      <c r="F237" s="42" t="s">
        <v>1122</v>
      </c>
      <c r="G237" s="42" t="s">
        <v>854</v>
      </c>
      <c r="H237" s="42" t="s">
        <v>199</v>
      </c>
      <c r="I237" s="42" t="s">
        <v>199</v>
      </c>
      <c r="J237" s="42" t="s">
        <v>199</v>
      </c>
      <c r="K237" s="42" t="s">
        <v>1254</v>
      </c>
      <c r="L237" s="51" t="s">
        <v>1768</v>
      </c>
      <c r="M237" s="51" t="s">
        <v>1256</v>
      </c>
      <c r="N237" s="53" t="s">
        <v>805</v>
      </c>
      <c r="O237" s="42" t="s">
        <v>1204</v>
      </c>
      <c r="P237" s="42" t="s">
        <v>99</v>
      </c>
      <c r="Q237" s="45">
        <v>45381</v>
      </c>
      <c r="R237" s="45">
        <v>45397</v>
      </c>
      <c r="S237" s="25" t="s">
        <v>1611</v>
      </c>
      <c r="T237" s="61">
        <f>(4.8*20*0.5)*(10000000/30/8)</f>
        <v>2000000</v>
      </c>
      <c r="U237" s="62">
        <v>189</v>
      </c>
      <c r="V237" s="46">
        <v>0.2</v>
      </c>
      <c r="W237" s="42" t="s">
        <v>829</v>
      </c>
      <c r="X237" s="42" t="s">
        <v>354</v>
      </c>
      <c r="Y237" s="58" t="s">
        <v>199</v>
      </c>
      <c r="Z237" s="58" t="s">
        <v>199</v>
      </c>
      <c r="AA237" s="58" t="s">
        <v>199</v>
      </c>
      <c r="AB237" s="42" t="s">
        <v>1621</v>
      </c>
      <c r="AC237" s="42" t="s">
        <v>199</v>
      </c>
      <c r="AD237" s="42" t="s">
        <v>199</v>
      </c>
      <c r="AE237" s="42" t="s">
        <v>199</v>
      </c>
      <c r="AF237" s="42" t="s">
        <v>199</v>
      </c>
      <c r="AG237" s="42" t="s">
        <v>199</v>
      </c>
      <c r="AH237" s="42" t="s">
        <v>199</v>
      </c>
      <c r="AI237" s="42" t="s">
        <v>199</v>
      </c>
      <c r="AJ237" s="42" t="s">
        <v>199</v>
      </c>
    </row>
    <row r="238" spans="2:36" ht="171" hidden="1" x14ac:dyDescent="0.2">
      <c r="B238" s="42" t="s">
        <v>453</v>
      </c>
      <c r="C238" s="43" t="s">
        <v>850</v>
      </c>
      <c r="D238" s="42" t="s">
        <v>1178</v>
      </c>
      <c r="E238" s="42" t="s">
        <v>1247</v>
      </c>
      <c r="F238" s="42" t="s">
        <v>1122</v>
      </c>
      <c r="G238" s="42" t="s">
        <v>854</v>
      </c>
      <c r="H238" s="42" t="s">
        <v>199</v>
      </c>
      <c r="I238" s="42" t="s">
        <v>199</v>
      </c>
      <c r="J238" s="42" t="s">
        <v>199</v>
      </c>
      <c r="K238" s="42" t="s">
        <v>1257</v>
      </c>
      <c r="L238" s="42" t="s">
        <v>1769</v>
      </c>
      <c r="M238" s="51" t="s">
        <v>1259</v>
      </c>
      <c r="N238" s="53" t="s">
        <v>805</v>
      </c>
      <c r="O238" s="42" t="s">
        <v>1204</v>
      </c>
      <c r="P238" s="42" t="s">
        <v>99</v>
      </c>
      <c r="Q238" s="45">
        <v>45444</v>
      </c>
      <c r="R238" s="45">
        <v>45458</v>
      </c>
      <c r="S238" s="25" t="s">
        <v>1611</v>
      </c>
      <c r="T238" s="61">
        <f>(4*20*0.5)*(10000000/30/8)</f>
        <v>1666666.6666666665</v>
      </c>
      <c r="U238" s="62">
        <v>189</v>
      </c>
      <c r="V238" s="46">
        <v>0.2</v>
      </c>
      <c r="W238" s="42" t="s">
        <v>829</v>
      </c>
      <c r="X238" s="42" t="s">
        <v>354</v>
      </c>
      <c r="Y238" s="58" t="s">
        <v>199</v>
      </c>
      <c r="Z238" s="58" t="s">
        <v>199</v>
      </c>
      <c r="AA238" s="58" t="s">
        <v>199</v>
      </c>
      <c r="AB238" s="42" t="s">
        <v>1621</v>
      </c>
      <c r="AC238" s="42" t="s">
        <v>199</v>
      </c>
      <c r="AD238" s="42" t="s">
        <v>199</v>
      </c>
      <c r="AE238" s="42" t="s">
        <v>199</v>
      </c>
      <c r="AF238" s="42" t="s">
        <v>199</v>
      </c>
      <c r="AG238" s="42" t="s">
        <v>199</v>
      </c>
      <c r="AH238" s="42" t="s">
        <v>199</v>
      </c>
      <c r="AI238" s="42" t="s">
        <v>199</v>
      </c>
      <c r="AJ238" s="42" t="s">
        <v>199</v>
      </c>
    </row>
    <row r="239" spans="2:36" ht="171" hidden="1" x14ac:dyDescent="0.2">
      <c r="B239" s="42" t="s">
        <v>453</v>
      </c>
      <c r="C239" s="43" t="s">
        <v>850</v>
      </c>
      <c r="D239" s="42" t="s">
        <v>1178</v>
      </c>
      <c r="E239" s="42" t="s">
        <v>1247</v>
      </c>
      <c r="F239" s="42" t="s">
        <v>1122</v>
      </c>
      <c r="G239" s="42" t="s">
        <v>854</v>
      </c>
      <c r="H239" s="42" t="s">
        <v>199</v>
      </c>
      <c r="I239" s="42" t="s">
        <v>199</v>
      </c>
      <c r="J239" s="42" t="s">
        <v>199</v>
      </c>
      <c r="K239" s="42" t="s">
        <v>1260</v>
      </c>
      <c r="L239" s="42" t="s">
        <v>1770</v>
      </c>
      <c r="M239" s="51" t="s">
        <v>1262</v>
      </c>
      <c r="N239" s="53" t="s">
        <v>805</v>
      </c>
      <c r="O239" s="42" t="s">
        <v>1204</v>
      </c>
      <c r="P239" s="42" t="s">
        <v>99</v>
      </c>
      <c r="Q239" s="45">
        <v>45458</v>
      </c>
      <c r="R239" s="45">
        <v>45488</v>
      </c>
      <c r="S239" s="25" t="s">
        <v>1611</v>
      </c>
      <c r="T239" s="61">
        <f>(3.2*20*1)*(10000000/30/8)</f>
        <v>2666666.6666666665</v>
      </c>
      <c r="U239" s="62">
        <v>189</v>
      </c>
      <c r="V239" s="46">
        <v>0.2</v>
      </c>
      <c r="W239" s="42" t="s">
        <v>829</v>
      </c>
      <c r="X239" s="42" t="s">
        <v>354</v>
      </c>
      <c r="Y239" s="58" t="s">
        <v>199</v>
      </c>
      <c r="Z239" s="58" t="s">
        <v>199</v>
      </c>
      <c r="AA239" s="58" t="s">
        <v>199</v>
      </c>
      <c r="AB239" s="42" t="s">
        <v>1621</v>
      </c>
      <c r="AC239" s="42" t="s">
        <v>199</v>
      </c>
      <c r="AD239" s="42" t="s">
        <v>199</v>
      </c>
      <c r="AE239" s="42" t="s">
        <v>199</v>
      </c>
      <c r="AF239" s="42" t="s">
        <v>199</v>
      </c>
      <c r="AG239" s="42" t="s">
        <v>199</v>
      </c>
      <c r="AH239" s="42" t="s">
        <v>199</v>
      </c>
      <c r="AI239" s="42" t="s">
        <v>199</v>
      </c>
      <c r="AJ239" s="42" t="s">
        <v>199</v>
      </c>
    </row>
    <row r="240" spans="2:36" ht="171" hidden="1" x14ac:dyDescent="0.2">
      <c r="B240" s="42" t="s">
        <v>453</v>
      </c>
      <c r="C240" s="43" t="s">
        <v>850</v>
      </c>
      <c r="D240" s="42" t="s">
        <v>1178</v>
      </c>
      <c r="E240" s="42" t="s">
        <v>1263</v>
      </c>
      <c r="F240" s="42" t="s">
        <v>1122</v>
      </c>
      <c r="G240" s="42" t="s">
        <v>854</v>
      </c>
      <c r="H240" s="42" t="s">
        <v>199</v>
      </c>
      <c r="I240" s="42" t="s">
        <v>199</v>
      </c>
      <c r="J240" s="42" t="s">
        <v>199</v>
      </c>
      <c r="K240" s="42" t="s">
        <v>1771</v>
      </c>
      <c r="L240" s="42" t="s">
        <v>1265</v>
      </c>
      <c r="M240" s="51" t="s">
        <v>1266</v>
      </c>
      <c r="N240" s="53" t="s">
        <v>805</v>
      </c>
      <c r="O240" s="42" t="s">
        <v>1204</v>
      </c>
      <c r="P240" s="42" t="s">
        <v>99</v>
      </c>
      <c r="Q240" s="45">
        <v>45474</v>
      </c>
      <c r="R240" s="45">
        <v>45488</v>
      </c>
      <c r="S240" s="25" t="s">
        <v>1611</v>
      </c>
      <c r="T240" s="61">
        <f>(3.2*20*0.5)*(10000000/30/8)</f>
        <v>1333333.3333333333</v>
      </c>
      <c r="U240" s="62">
        <v>189</v>
      </c>
      <c r="V240" s="46">
        <v>0.05</v>
      </c>
      <c r="W240" s="42" t="s">
        <v>829</v>
      </c>
      <c r="X240" s="42" t="s">
        <v>354</v>
      </c>
      <c r="Y240" s="58" t="s">
        <v>199</v>
      </c>
      <c r="Z240" s="58" t="s">
        <v>199</v>
      </c>
      <c r="AA240" s="58" t="s">
        <v>199</v>
      </c>
      <c r="AB240" s="42" t="s">
        <v>1621</v>
      </c>
      <c r="AC240" s="42" t="s">
        <v>199</v>
      </c>
      <c r="AD240" s="42" t="s">
        <v>199</v>
      </c>
      <c r="AE240" s="42" t="s">
        <v>199</v>
      </c>
      <c r="AF240" s="42" t="s">
        <v>199</v>
      </c>
      <c r="AG240" s="42" t="s">
        <v>199</v>
      </c>
      <c r="AH240" s="42" t="s">
        <v>199</v>
      </c>
      <c r="AI240" s="42" t="s">
        <v>199</v>
      </c>
      <c r="AJ240" s="42" t="s">
        <v>199</v>
      </c>
    </row>
    <row r="241" spans="2:36" ht="171" hidden="1" x14ac:dyDescent="0.2">
      <c r="B241" s="42" t="s">
        <v>453</v>
      </c>
      <c r="C241" s="43" t="s">
        <v>850</v>
      </c>
      <c r="D241" s="42" t="s">
        <v>1178</v>
      </c>
      <c r="E241" s="42" t="s">
        <v>1263</v>
      </c>
      <c r="F241" s="42" t="s">
        <v>1122</v>
      </c>
      <c r="G241" s="42" t="s">
        <v>854</v>
      </c>
      <c r="H241" s="42" t="s">
        <v>199</v>
      </c>
      <c r="I241" s="42" t="s">
        <v>199</v>
      </c>
      <c r="J241" s="42" t="s">
        <v>199</v>
      </c>
      <c r="K241" s="42" t="s">
        <v>1772</v>
      </c>
      <c r="L241" s="42" t="s">
        <v>1268</v>
      </c>
      <c r="M241" s="51" t="s">
        <v>1773</v>
      </c>
      <c r="N241" s="53" t="s">
        <v>805</v>
      </c>
      <c r="O241" s="42" t="s">
        <v>1204</v>
      </c>
      <c r="P241" s="42" t="s">
        <v>99</v>
      </c>
      <c r="Q241" s="45">
        <v>45488</v>
      </c>
      <c r="R241" s="45">
        <v>45503</v>
      </c>
      <c r="S241" s="25" t="s">
        <v>1611</v>
      </c>
      <c r="T241" s="61">
        <f>(4.8*20*0.5)*(10000000/30/8)</f>
        <v>2000000</v>
      </c>
      <c r="U241" s="62">
        <v>189</v>
      </c>
      <c r="V241" s="46">
        <v>0.1</v>
      </c>
      <c r="W241" s="42" t="s">
        <v>829</v>
      </c>
      <c r="X241" s="42" t="s">
        <v>1222</v>
      </c>
      <c r="Y241" s="42" t="s">
        <v>354</v>
      </c>
      <c r="Z241" s="58" t="s">
        <v>199</v>
      </c>
      <c r="AA241" s="58" t="s">
        <v>199</v>
      </c>
      <c r="AB241" s="42" t="s">
        <v>1621</v>
      </c>
      <c r="AC241" s="42" t="s">
        <v>199</v>
      </c>
      <c r="AD241" s="42" t="s">
        <v>199</v>
      </c>
      <c r="AE241" s="42" t="s">
        <v>199</v>
      </c>
      <c r="AF241" s="42" t="s">
        <v>199</v>
      </c>
      <c r="AG241" s="42" t="s">
        <v>199</v>
      </c>
      <c r="AH241" s="42" t="s">
        <v>199</v>
      </c>
      <c r="AI241" s="42" t="s">
        <v>199</v>
      </c>
      <c r="AJ241" s="42" t="s">
        <v>199</v>
      </c>
    </row>
    <row r="242" spans="2:36" ht="171" hidden="1" x14ac:dyDescent="0.2">
      <c r="B242" s="42" t="s">
        <v>453</v>
      </c>
      <c r="C242" s="43" t="s">
        <v>850</v>
      </c>
      <c r="D242" s="42" t="s">
        <v>1178</v>
      </c>
      <c r="E242" s="42" t="s">
        <v>1263</v>
      </c>
      <c r="F242" s="42" t="s">
        <v>1122</v>
      </c>
      <c r="G242" s="42" t="s">
        <v>854</v>
      </c>
      <c r="H242" s="42" t="s">
        <v>199</v>
      </c>
      <c r="I242" s="42" t="s">
        <v>199</v>
      </c>
      <c r="J242" s="42" t="s">
        <v>199</v>
      </c>
      <c r="K242" s="42" t="s">
        <v>1270</v>
      </c>
      <c r="L242" s="42" t="s">
        <v>1271</v>
      </c>
      <c r="M242" s="51" t="s">
        <v>1272</v>
      </c>
      <c r="N242" s="53" t="s">
        <v>805</v>
      </c>
      <c r="O242" s="42" t="s">
        <v>1204</v>
      </c>
      <c r="P242" s="42" t="s">
        <v>99</v>
      </c>
      <c r="Q242" s="45">
        <v>45505</v>
      </c>
      <c r="R242" s="45">
        <v>45534</v>
      </c>
      <c r="S242" s="25" t="s">
        <v>1611</v>
      </c>
      <c r="T242" s="61">
        <f>(6*20*1)*(10000000/30/8)</f>
        <v>5000000</v>
      </c>
      <c r="U242" s="62">
        <v>189</v>
      </c>
      <c r="V242" s="46">
        <v>0.15</v>
      </c>
      <c r="W242" s="42" t="s">
        <v>829</v>
      </c>
      <c r="X242" s="42" t="s">
        <v>354</v>
      </c>
      <c r="Y242" s="58" t="s">
        <v>199</v>
      </c>
      <c r="Z242" s="58" t="s">
        <v>199</v>
      </c>
      <c r="AA242" s="58" t="s">
        <v>199</v>
      </c>
      <c r="AB242" s="42" t="s">
        <v>1621</v>
      </c>
      <c r="AC242" s="42" t="s">
        <v>199</v>
      </c>
      <c r="AD242" s="42" t="s">
        <v>199</v>
      </c>
      <c r="AE242" s="42" t="s">
        <v>199</v>
      </c>
      <c r="AF242" s="42" t="s">
        <v>199</v>
      </c>
      <c r="AG242" s="42" t="s">
        <v>199</v>
      </c>
      <c r="AH242" s="42" t="s">
        <v>199</v>
      </c>
      <c r="AI242" s="42" t="s">
        <v>199</v>
      </c>
      <c r="AJ242" s="42" t="s">
        <v>199</v>
      </c>
    </row>
    <row r="243" spans="2:36" ht="171" hidden="1" x14ac:dyDescent="0.2">
      <c r="B243" s="42" t="s">
        <v>453</v>
      </c>
      <c r="C243" s="43" t="s">
        <v>850</v>
      </c>
      <c r="D243" s="42" t="s">
        <v>1178</v>
      </c>
      <c r="E243" s="42" t="s">
        <v>1263</v>
      </c>
      <c r="F243" s="42" t="s">
        <v>1122</v>
      </c>
      <c r="G243" s="42" t="s">
        <v>854</v>
      </c>
      <c r="H243" s="42" t="s">
        <v>199</v>
      </c>
      <c r="I243" s="42" t="s">
        <v>199</v>
      </c>
      <c r="J243" s="42" t="s">
        <v>199</v>
      </c>
      <c r="K243" s="42" t="s">
        <v>1273</v>
      </c>
      <c r="L243" s="42" t="s">
        <v>1274</v>
      </c>
      <c r="M243" s="51" t="s">
        <v>1275</v>
      </c>
      <c r="N243" s="53" t="s">
        <v>805</v>
      </c>
      <c r="O243" s="42" t="s">
        <v>1204</v>
      </c>
      <c r="P243" s="42" t="s">
        <v>99</v>
      </c>
      <c r="Q243" s="45">
        <v>45536</v>
      </c>
      <c r="R243" s="45">
        <v>45565</v>
      </c>
      <c r="S243" s="25" t="s">
        <v>1611</v>
      </c>
      <c r="T243" s="61">
        <f>(5.6*20*1)*(10000000/30/8)</f>
        <v>4666666.666666666</v>
      </c>
      <c r="U243" s="62">
        <v>189</v>
      </c>
      <c r="V243" s="46">
        <v>0.15</v>
      </c>
      <c r="W243" s="42" t="s">
        <v>829</v>
      </c>
      <c r="X243" s="42" t="s">
        <v>354</v>
      </c>
      <c r="Y243" s="58" t="s">
        <v>199</v>
      </c>
      <c r="Z243" s="58" t="s">
        <v>199</v>
      </c>
      <c r="AA243" s="58" t="s">
        <v>199</v>
      </c>
      <c r="AB243" s="42" t="s">
        <v>1621</v>
      </c>
      <c r="AC243" s="42" t="s">
        <v>199</v>
      </c>
      <c r="AD243" s="42" t="s">
        <v>199</v>
      </c>
      <c r="AE243" s="42" t="s">
        <v>199</v>
      </c>
      <c r="AF243" s="42" t="s">
        <v>199</v>
      </c>
      <c r="AG243" s="42" t="s">
        <v>199</v>
      </c>
      <c r="AH243" s="42" t="s">
        <v>199</v>
      </c>
      <c r="AI243" s="42" t="s">
        <v>199</v>
      </c>
      <c r="AJ243" s="42" t="s">
        <v>199</v>
      </c>
    </row>
    <row r="244" spans="2:36" ht="171" hidden="1" x14ac:dyDescent="0.2">
      <c r="B244" s="42" t="s">
        <v>453</v>
      </c>
      <c r="C244" s="43" t="s">
        <v>850</v>
      </c>
      <c r="D244" s="42" t="s">
        <v>1178</v>
      </c>
      <c r="E244" s="42" t="s">
        <v>1263</v>
      </c>
      <c r="F244" s="42" t="s">
        <v>1122</v>
      </c>
      <c r="G244" s="42" t="s">
        <v>854</v>
      </c>
      <c r="H244" s="42" t="s">
        <v>199</v>
      </c>
      <c r="I244" s="42" t="s">
        <v>199</v>
      </c>
      <c r="J244" s="42" t="s">
        <v>199</v>
      </c>
      <c r="K244" s="42" t="s">
        <v>1276</v>
      </c>
      <c r="L244" s="42" t="s">
        <v>1277</v>
      </c>
      <c r="M244" s="51" t="s">
        <v>1278</v>
      </c>
      <c r="N244" s="53" t="s">
        <v>805</v>
      </c>
      <c r="O244" s="42" t="s">
        <v>1204</v>
      </c>
      <c r="P244" s="42" t="s">
        <v>99</v>
      </c>
      <c r="Q244" s="45">
        <v>45536</v>
      </c>
      <c r="R244" s="45">
        <v>45550</v>
      </c>
      <c r="S244" s="25" t="s">
        <v>1611</v>
      </c>
      <c r="T244" s="61">
        <f>(6*20*0.5)*(10000000/30/8)</f>
        <v>2500000</v>
      </c>
      <c r="U244" s="62">
        <v>189</v>
      </c>
      <c r="V244" s="46">
        <v>0.05</v>
      </c>
      <c r="W244" s="42" t="s">
        <v>829</v>
      </c>
      <c r="X244" s="42" t="s">
        <v>354</v>
      </c>
      <c r="Y244" s="58" t="s">
        <v>199</v>
      </c>
      <c r="Z244" s="58" t="s">
        <v>199</v>
      </c>
      <c r="AA244" s="58" t="s">
        <v>199</v>
      </c>
      <c r="AB244" s="42" t="s">
        <v>1621</v>
      </c>
      <c r="AC244" s="42" t="s">
        <v>199</v>
      </c>
      <c r="AD244" s="42" t="s">
        <v>199</v>
      </c>
      <c r="AE244" s="42" t="s">
        <v>199</v>
      </c>
      <c r="AF244" s="42" t="s">
        <v>199</v>
      </c>
      <c r="AG244" s="42" t="s">
        <v>199</v>
      </c>
      <c r="AH244" s="42" t="s">
        <v>199</v>
      </c>
      <c r="AI244" s="42" t="s">
        <v>199</v>
      </c>
      <c r="AJ244" s="42" t="s">
        <v>199</v>
      </c>
    </row>
    <row r="245" spans="2:36" ht="171" hidden="1" x14ac:dyDescent="0.2">
      <c r="B245" s="42" t="s">
        <v>453</v>
      </c>
      <c r="C245" s="43" t="s">
        <v>850</v>
      </c>
      <c r="D245" s="42" t="s">
        <v>1178</v>
      </c>
      <c r="E245" s="42" t="s">
        <v>1263</v>
      </c>
      <c r="F245" s="42" t="s">
        <v>1122</v>
      </c>
      <c r="G245" s="42" t="s">
        <v>854</v>
      </c>
      <c r="H245" s="42" t="s">
        <v>199</v>
      </c>
      <c r="I245" s="42" t="s">
        <v>199</v>
      </c>
      <c r="J245" s="42" t="s">
        <v>199</v>
      </c>
      <c r="K245" s="42" t="s">
        <v>1774</v>
      </c>
      <c r="L245" s="42" t="s">
        <v>1280</v>
      </c>
      <c r="M245" s="51" t="s">
        <v>1281</v>
      </c>
      <c r="N245" s="53" t="s">
        <v>805</v>
      </c>
      <c r="O245" s="42" t="s">
        <v>1204</v>
      </c>
      <c r="P245" s="42" t="s">
        <v>99</v>
      </c>
      <c r="Q245" s="45">
        <v>45550</v>
      </c>
      <c r="R245" s="45">
        <v>45580</v>
      </c>
      <c r="S245" s="25" t="s">
        <v>1611</v>
      </c>
      <c r="T245" s="61">
        <f>(5.6*20*1)*(10000000/30/8)</f>
        <v>4666666.666666666</v>
      </c>
      <c r="U245" s="62">
        <v>189</v>
      </c>
      <c r="V245" s="46">
        <v>0.05</v>
      </c>
      <c r="W245" s="42" t="s">
        <v>829</v>
      </c>
      <c r="X245" s="42" t="s">
        <v>1222</v>
      </c>
      <c r="Y245" s="42" t="s">
        <v>354</v>
      </c>
      <c r="Z245" s="58" t="s">
        <v>199</v>
      </c>
      <c r="AA245" s="58" t="s">
        <v>199</v>
      </c>
      <c r="AB245" s="42" t="s">
        <v>1621</v>
      </c>
      <c r="AC245" s="42" t="s">
        <v>199</v>
      </c>
      <c r="AD245" s="42" t="s">
        <v>199</v>
      </c>
      <c r="AE245" s="42" t="s">
        <v>199</v>
      </c>
      <c r="AF245" s="42" t="s">
        <v>199</v>
      </c>
      <c r="AG245" s="42" t="s">
        <v>199</v>
      </c>
      <c r="AH245" s="42" t="s">
        <v>199</v>
      </c>
      <c r="AI245" s="42" t="s">
        <v>199</v>
      </c>
      <c r="AJ245" s="42" t="s">
        <v>199</v>
      </c>
    </row>
    <row r="246" spans="2:36" ht="171" hidden="1" x14ac:dyDescent="0.2">
      <c r="B246" s="42" t="s">
        <v>453</v>
      </c>
      <c r="C246" s="43" t="s">
        <v>850</v>
      </c>
      <c r="D246" s="42" t="s">
        <v>1178</v>
      </c>
      <c r="E246" s="42" t="s">
        <v>1263</v>
      </c>
      <c r="F246" s="42" t="s">
        <v>1122</v>
      </c>
      <c r="G246" s="42" t="s">
        <v>854</v>
      </c>
      <c r="H246" s="42" t="s">
        <v>199</v>
      </c>
      <c r="I246" s="42" t="s">
        <v>199</v>
      </c>
      <c r="J246" s="42" t="s">
        <v>199</v>
      </c>
      <c r="K246" s="42" t="s">
        <v>1282</v>
      </c>
      <c r="L246" s="42" t="s">
        <v>1283</v>
      </c>
      <c r="M246" s="51" t="s">
        <v>1284</v>
      </c>
      <c r="N246" s="53" t="s">
        <v>805</v>
      </c>
      <c r="O246" s="42" t="s">
        <v>1204</v>
      </c>
      <c r="P246" s="42" t="s">
        <v>99</v>
      </c>
      <c r="Q246" s="45">
        <v>45580</v>
      </c>
      <c r="R246" s="45">
        <v>45595</v>
      </c>
      <c r="S246" s="25" t="s">
        <v>1611</v>
      </c>
      <c r="T246" s="61">
        <f>(6*20*0.5)*(10000000/30/8)</f>
        <v>2500000</v>
      </c>
      <c r="U246" s="62">
        <v>189</v>
      </c>
      <c r="V246" s="46">
        <v>0.1</v>
      </c>
      <c r="W246" s="42" t="s">
        <v>829</v>
      </c>
      <c r="X246" s="42" t="s">
        <v>1222</v>
      </c>
      <c r="Y246" s="42" t="s">
        <v>354</v>
      </c>
      <c r="Z246" s="58" t="s">
        <v>199</v>
      </c>
      <c r="AA246" s="58" t="s">
        <v>199</v>
      </c>
      <c r="AB246" s="42" t="s">
        <v>1621</v>
      </c>
      <c r="AC246" s="42" t="s">
        <v>199</v>
      </c>
      <c r="AD246" s="42" t="s">
        <v>199</v>
      </c>
      <c r="AE246" s="42" t="s">
        <v>199</v>
      </c>
      <c r="AF246" s="42" t="s">
        <v>199</v>
      </c>
      <c r="AG246" s="42" t="s">
        <v>199</v>
      </c>
      <c r="AH246" s="42" t="s">
        <v>199</v>
      </c>
      <c r="AI246" s="42" t="s">
        <v>199</v>
      </c>
      <c r="AJ246" s="42" t="s">
        <v>199</v>
      </c>
    </row>
    <row r="247" spans="2:36" ht="171" hidden="1" x14ac:dyDescent="0.2">
      <c r="B247" s="42" t="s">
        <v>453</v>
      </c>
      <c r="C247" s="43" t="s">
        <v>850</v>
      </c>
      <c r="D247" s="42" t="s">
        <v>1178</v>
      </c>
      <c r="E247" s="42" t="s">
        <v>1263</v>
      </c>
      <c r="F247" s="42" t="s">
        <v>1122</v>
      </c>
      <c r="G247" s="42" t="s">
        <v>854</v>
      </c>
      <c r="H247" s="42" t="s">
        <v>199</v>
      </c>
      <c r="I247" s="42" t="s">
        <v>199</v>
      </c>
      <c r="J247" s="42" t="s">
        <v>199</v>
      </c>
      <c r="K247" s="42" t="s">
        <v>1285</v>
      </c>
      <c r="L247" s="42" t="s">
        <v>1286</v>
      </c>
      <c r="M247" s="51" t="s">
        <v>1287</v>
      </c>
      <c r="N247" s="53" t="s">
        <v>805</v>
      </c>
      <c r="O247" s="42" t="s">
        <v>1204</v>
      </c>
      <c r="P247" s="42" t="s">
        <v>99</v>
      </c>
      <c r="Q247" s="45">
        <v>45566</v>
      </c>
      <c r="R247" s="45">
        <v>45626</v>
      </c>
      <c r="S247" s="25" t="s">
        <v>1611</v>
      </c>
      <c r="T247" s="61">
        <f>(4.8*20*2)*(10000000/30/8)</f>
        <v>8000000</v>
      </c>
      <c r="U247" s="62">
        <v>189</v>
      </c>
      <c r="V247" s="46">
        <v>0.1</v>
      </c>
      <c r="W247" s="42" t="s">
        <v>829</v>
      </c>
      <c r="X247" s="42" t="s">
        <v>1222</v>
      </c>
      <c r="Y247" s="42" t="s">
        <v>354</v>
      </c>
      <c r="Z247" s="58" t="s">
        <v>199</v>
      </c>
      <c r="AA247" s="58" t="s">
        <v>199</v>
      </c>
      <c r="AB247" s="42" t="s">
        <v>1621</v>
      </c>
      <c r="AC247" s="42" t="s">
        <v>199</v>
      </c>
      <c r="AD247" s="42" t="s">
        <v>199</v>
      </c>
      <c r="AE247" s="42" t="s">
        <v>199</v>
      </c>
      <c r="AF247" s="42" t="s">
        <v>199</v>
      </c>
      <c r="AG247" s="42" t="s">
        <v>199</v>
      </c>
      <c r="AH247" s="42" t="s">
        <v>199</v>
      </c>
      <c r="AI247" s="42" t="s">
        <v>199</v>
      </c>
      <c r="AJ247" s="42" t="s">
        <v>199</v>
      </c>
    </row>
    <row r="248" spans="2:36" ht="171" hidden="1" x14ac:dyDescent="0.2">
      <c r="B248" s="42" t="s">
        <v>453</v>
      </c>
      <c r="C248" s="43" t="s">
        <v>850</v>
      </c>
      <c r="D248" s="42" t="s">
        <v>1178</v>
      </c>
      <c r="E248" s="42" t="s">
        <v>1263</v>
      </c>
      <c r="F248" s="42" t="s">
        <v>1122</v>
      </c>
      <c r="G248" s="42" t="s">
        <v>854</v>
      </c>
      <c r="H248" s="42" t="s">
        <v>199</v>
      </c>
      <c r="I248" s="42" t="s">
        <v>199</v>
      </c>
      <c r="J248" s="42" t="s">
        <v>199</v>
      </c>
      <c r="K248" s="42" t="s">
        <v>1288</v>
      </c>
      <c r="L248" s="42" t="s">
        <v>1775</v>
      </c>
      <c r="M248" s="42" t="s">
        <v>1290</v>
      </c>
      <c r="N248" s="53" t="s">
        <v>805</v>
      </c>
      <c r="O248" s="42" t="s">
        <v>1204</v>
      </c>
      <c r="P248" s="42" t="s">
        <v>99</v>
      </c>
      <c r="Q248" s="45">
        <v>45597</v>
      </c>
      <c r="R248" s="45">
        <v>45641</v>
      </c>
      <c r="S248" s="25" t="s">
        <v>1611</v>
      </c>
      <c r="T248" s="61">
        <f>(4*20*1.5)*(10000000/30/8)</f>
        <v>5000000</v>
      </c>
      <c r="U248" s="62">
        <v>189</v>
      </c>
      <c r="V248" s="46">
        <v>0.05</v>
      </c>
      <c r="W248" s="42" t="s">
        <v>829</v>
      </c>
      <c r="X248" s="42" t="s">
        <v>354</v>
      </c>
      <c r="Y248" s="58" t="s">
        <v>199</v>
      </c>
      <c r="Z248" s="58" t="s">
        <v>199</v>
      </c>
      <c r="AA248" s="58" t="s">
        <v>199</v>
      </c>
      <c r="AB248" s="42" t="s">
        <v>1621</v>
      </c>
      <c r="AC248" s="42" t="s">
        <v>199</v>
      </c>
      <c r="AD248" s="42" t="s">
        <v>199</v>
      </c>
      <c r="AE248" s="42" t="s">
        <v>199</v>
      </c>
      <c r="AF248" s="42" t="s">
        <v>199</v>
      </c>
      <c r="AG248" s="42" t="s">
        <v>199</v>
      </c>
      <c r="AH248" s="42" t="s">
        <v>199</v>
      </c>
      <c r="AI248" s="42" t="s">
        <v>199</v>
      </c>
      <c r="AJ248" s="42" t="s">
        <v>199</v>
      </c>
    </row>
    <row r="249" spans="2:36" ht="171" hidden="1" x14ac:dyDescent="0.2">
      <c r="B249" s="42" t="s">
        <v>453</v>
      </c>
      <c r="C249" s="43" t="s">
        <v>850</v>
      </c>
      <c r="D249" s="42" t="s">
        <v>1178</v>
      </c>
      <c r="E249" s="42" t="s">
        <v>1263</v>
      </c>
      <c r="F249" s="42" t="s">
        <v>1122</v>
      </c>
      <c r="G249" s="42" t="s">
        <v>854</v>
      </c>
      <c r="H249" s="42" t="s">
        <v>199</v>
      </c>
      <c r="I249" s="42" t="s">
        <v>199</v>
      </c>
      <c r="J249" s="42" t="s">
        <v>199</v>
      </c>
      <c r="K249" s="42" t="s">
        <v>1776</v>
      </c>
      <c r="L249" s="42" t="s">
        <v>1777</v>
      </c>
      <c r="M249" s="42" t="s">
        <v>1293</v>
      </c>
      <c r="N249" s="53" t="s">
        <v>805</v>
      </c>
      <c r="O249" s="42" t="s">
        <v>1204</v>
      </c>
      <c r="P249" s="42" t="s">
        <v>99</v>
      </c>
      <c r="Q249" s="45">
        <v>45597</v>
      </c>
      <c r="R249" s="45">
        <v>45641</v>
      </c>
      <c r="S249" s="25" t="s">
        <v>1611</v>
      </c>
      <c r="T249" s="61">
        <f>(5.6*20*1.5)*(10000000/30/8)</f>
        <v>7000000</v>
      </c>
      <c r="U249" s="62">
        <v>189</v>
      </c>
      <c r="V249" s="46">
        <v>0.05</v>
      </c>
      <c r="W249" s="42" t="s">
        <v>829</v>
      </c>
      <c r="X249" s="42" t="s">
        <v>1222</v>
      </c>
      <c r="Y249" s="42" t="s">
        <v>354</v>
      </c>
      <c r="Z249" s="58" t="s">
        <v>199</v>
      </c>
      <c r="AA249" s="58" t="s">
        <v>199</v>
      </c>
      <c r="AB249" s="42" t="s">
        <v>1621</v>
      </c>
      <c r="AC249" s="42" t="s">
        <v>199</v>
      </c>
      <c r="AD249" s="42" t="s">
        <v>199</v>
      </c>
      <c r="AE249" s="42" t="s">
        <v>199</v>
      </c>
      <c r="AF249" s="42" t="s">
        <v>199</v>
      </c>
      <c r="AG249" s="42" t="s">
        <v>199</v>
      </c>
      <c r="AH249" s="42" t="s">
        <v>199</v>
      </c>
      <c r="AI249" s="42" t="s">
        <v>199</v>
      </c>
      <c r="AJ249" s="42" t="s">
        <v>199</v>
      </c>
    </row>
    <row r="250" spans="2:36" ht="171" hidden="1" x14ac:dyDescent="0.2">
      <c r="B250" s="42" t="s">
        <v>453</v>
      </c>
      <c r="C250" s="43" t="s">
        <v>850</v>
      </c>
      <c r="D250" s="42" t="s">
        <v>1178</v>
      </c>
      <c r="E250" s="42" t="s">
        <v>1263</v>
      </c>
      <c r="F250" s="42" t="s">
        <v>1122</v>
      </c>
      <c r="G250" s="42" t="s">
        <v>854</v>
      </c>
      <c r="H250" s="42" t="s">
        <v>199</v>
      </c>
      <c r="I250" s="42" t="s">
        <v>199</v>
      </c>
      <c r="J250" s="42" t="s">
        <v>199</v>
      </c>
      <c r="K250" s="42" t="s">
        <v>1294</v>
      </c>
      <c r="L250" s="42" t="s">
        <v>1295</v>
      </c>
      <c r="M250" s="42" t="s">
        <v>1296</v>
      </c>
      <c r="N250" s="53" t="s">
        <v>805</v>
      </c>
      <c r="O250" s="42" t="s">
        <v>1297</v>
      </c>
      <c r="P250" s="42" t="s">
        <v>99</v>
      </c>
      <c r="Q250" s="45">
        <v>45597</v>
      </c>
      <c r="R250" s="45">
        <v>45641</v>
      </c>
      <c r="S250" s="25" t="s">
        <v>1611</v>
      </c>
      <c r="T250" s="61">
        <f>(6.4*20*1.5)*(10000000/30/8)</f>
        <v>8000000</v>
      </c>
      <c r="U250" s="62">
        <v>189</v>
      </c>
      <c r="V250" s="46">
        <v>0.1</v>
      </c>
      <c r="W250" s="42" t="s">
        <v>829</v>
      </c>
      <c r="X250" s="42" t="s">
        <v>1215</v>
      </c>
      <c r="Y250" s="42" t="s">
        <v>1222</v>
      </c>
      <c r="Z250" s="42" t="s">
        <v>354</v>
      </c>
      <c r="AA250" s="58" t="s">
        <v>199</v>
      </c>
      <c r="AB250" s="42" t="s">
        <v>1621</v>
      </c>
      <c r="AC250" s="42" t="s">
        <v>199</v>
      </c>
      <c r="AD250" s="42" t="s">
        <v>199</v>
      </c>
      <c r="AE250" s="42" t="s">
        <v>199</v>
      </c>
      <c r="AF250" s="42" t="s">
        <v>199</v>
      </c>
      <c r="AG250" s="42" t="s">
        <v>199</v>
      </c>
      <c r="AH250" s="42" t="s">
        <v>199</v>
      </c>
      <c r="AI250" s="42" t="s">
        <v>199</v>
      </c>
      <c r="AJ250" s="42" t="s">
        <v>199</v>
      </c>
    </row>
    <row r="251" spans="2:36" ht="171" hidden="1" x14ac:dyDescent="0.2">
      <c r="B251" s="42" t="s">
        <v>453</v>
      </c>
      <c r="C251" s="43" t="s">
        <v>850</v>
      </c>
      <c r="D251" s="42" t="s">
        <v>1178</v>
      </c>
      <c r="E251" s="42" t="s">
        <v>1263</v>
      </c>
      <c r="F251" s="42" t="s">
        <v>1122</v>
      </c>
      <c r="G251" s="42" t="s">
        <v>854</v>
      </c>
      <c r="H251" s="42" t="s">
        <v>199</v>
      </c>
      <c r="I251" s="42" t="s">
        <v>199</v>
      </c>
      <c r="J251" s="42" t="s">
        <v>199</v>
      </c>
      <c r="K251" s="42" t="s">
        <v>1298</v>
      </c>
      <c r="L251" s="42" t="s">
        <v>1299</v>
      </c>
      <c r="M251" s="42" t="s">
        <v>1300</v>
      </c>
      <c r="N251" s="53" t="s">
        <v>805</v>
      </c>
      <c r="O251" s="42" t="s">
        <v>1204</v>
      </c>
      <c r="P251" s="42" t="s">
        <v>99</v>
      </c>
      <c r="Q251" s="45">
        <v>45597</v>
      </c>
      <c r="R251" s="45">
        <v>45641</v>
      </c>
      <c r="S251" s="25" t="s">
        <v>1611</v>
      </c>
      <c r="T251" s="61">
        <f>(2.3*20*1.5)*(10000000/30/8)</f>
        <v>2875000</v>
      </c>
      <c r="U251" s="62">
        <v>189</v>
      </c>
      <c r="V251" s="46">
        <v>0.05</v>
      </c>
      <c r="W251" s="42" t="s">
        <v>829</v>
      </c>
      <c r="X251" s="42" t="s">
        <v>1215</v>
      </c>
      <c r="Y251" s="42" t="s">
        <v>1222</v>
      </c>
      <c r="Z251" s="42" t="s">
        <v>354</v>
      </c>
      <c r="AA251" s="58" t="s">
        <v>199</v>
      </c>
      <c r="AB251" s="42" t="s">
        <v>1621</v>
      </c>
      <c r="AC251" s="42" t="s">
        <v>199</v>
      </c>
      <c r="AD251" s="42" t="s">
        <v>199</v>
      </c>
      <c r="AE251" s="42" t="s">
        <v>199</v>
      </c>
      <c r="AF251" s="42" t="s">
        <v>199</v>
      </c>
      <c r="AG251" s="42" t="s">
        <v>199</v>
      </c>
      <c r="AH251" s="42" t="s">
        <v>199</v>
      </c>
      <c r="AI251" s="42" t="s">
        <v>199</v>
      </c>
      <c r="AJ251" s="42" t="s">
        <v>199</v>
      </c>
    </row>
    <row r="252" spans="2:36" ht="171" hidden="1" x14ac:dyDescent="0.2">
      <c r="B252" s="42" t="s">
        <v>453</v>
      </c>
      <c r="C252" s="43" t="s">
        <v>850</v>
      </c>
      <c r="D252" s="42" t="s">
        <v>1178</v>
      </c>
      <c r="E252" s="42" t="s">
        <v>1301</v>
      </c>
      <c r="F252" s="42" t="s">
        <v>1122</v>
      </c>
      <c r="G252" s="42" t="s">
        <v>199</v>
      </c>
      <c r="H252" s="42" t="s">
        <v>199</v>
      </c>
      <c r="I252" s="42" t="s">
        <v>199</v>
      </c>
      <c r="J252" s="42" t="s">
        <v>199</v>
      </c>
      <c r="K252" s="42" t="s">
        <v>1302</v>
      </c>
      <c r="L252" s="42" t="s">
        <v>1302</v>
      </c>
      <c r="M252" s="42" t="s">
        <v>1303</v>
      </c>
      <c r="N252" s="53" t="s">
        <v>805</v>
      </c>
      <c r="O252" s="42" t="s">
        <v>1204</v>
      </c>
      <c r="P252" s="42" t="s">
        <v>1600</v>
      </c>
      <c r="Q252" s="82">
        <v>45352</v>
      </c>
      <c r="R252" s="82">
        <v>45458</v>
      </c>
      <c r="S252" s="45" t="s">
        <v>1611</v>
      </c>
      <c r="T252" s="61">
        <f>(5.6*20*2.5)*(10000000/30/8)</f>
        <v>11666666.666666666</v>
      </c>
      <c r="U252" s="62">
        <v>189</v>
      </c>
      <c r="V252" s="42"/>
      <c r="W252" s="42" t="s">
        <v>354</v>
      </c>
      <c r="X252" s="42" t="s">
        <v>829</v>
      </c>
      <c r="Y252" s="58" t="s">
        <v>199</v>
      </c>
      <c r="Z252" s="58" t="s">
        <v>199</v>
      </c>
      <c r="AA252" s="58" t="s">
        <v>199</v>
      </c>
      <c r="AB252" s="42" t="s">
        <v>1621</v>
      </c>
      <c r="AC252" s="42" t="s">
        <v>199</v>
      </c>
      <c r="AD252" s="42" t="s">
        <v>199</v>
      </c>
      <c r="AE252" s="42" t="s">
        <v>199</v>
      </c>
      <c r="AF252" s="42" t="s">
        <v>199</v>
      </c>
      <c r="AG252" s="42" t="s">
        <v>199</v>
      </c>
      <c r="AH252" s="42" t="s">
        <v>199</v>
      </c>
      <c r="AI252" s="42" t="s">
        <v>199</v>
      </c>
      <c r="AJ252" s="42" t="s">
        <v>654</v>
      </c>
    </row>
    <row r="253" spans="2:36" ht="171" hidden="1" x14ac:dyDescent="0.2">
      <c r="B253" s="42" t="s">
        <v>453</v>
      </c>
      <c r="C253" s="43" t="s">
        <v>850</v>
      </c>
      <c r="D253" s="42" t="s">
        <v>1178</v>
      </c>
      <c r="E253" s="42" t="s">
        <v>1301</v>
      </c>
      <c r="F253" s="42" t="s">
        <v>1122</v>
      </c>
      <c r="G253" s="42" t="s">
        <v>199</v>
      </c>
      <c r="H253" s="42" t="s">
        <v>199</v>
      </c>
      <c r="I253" s="42" t="s">
        <v>199</v>
      </c>
      <c r="J253" s="42" t="s">
        <v>199</v>
      </c>
      <c r="K253" s="42" t="s">
        <v>1778</v>
      </c>
      <c r="L253" s="42" t="s">
        <v>1779</v>
      </c>
      <c r="M253" s="42" t="s">
        <v>1306</v>
      </c>
      <c r="N253" s="53" t="s">
        <v>805</v>
      </c>
      <c r="O253" s="42" t="s">
        <v>1204</v>
      </c>
      <c r="P253" s="42" t="s">
        <v>1600</v>
      </c>
      <c r="Q253" s="45">
        <v>45458</v>
      </c>
      <c r="R253" s="45">
        <v>45488</v>
      </c>
      <c r="S253" s="45" t="s">
        <v>1611</v>
      </c>
      <c r="T253" s="61">
        <f>(3.2*20*1)*(10000000/30/8)</f>
        <v>2666666.6666666665</v>
      </c>
      <c r="U253" s="62">
        <v>189</v>
      </c>
      <c r="V253" s="42"/>
      <c r="W253" s="42" t="s">
        <v>354</v>
      </c>
      <c r="X253" s="42" t="s">
        <v>829</v>
      </c>
      <c r="Y253" s="42" t="s">
        <v>1596</v>
      </c>
      <c r="Z253" s="58" t="s">
        <v>199</v>
      </c>
      <c r="AA253" s="58" t="s">
        <v>199</v>
      </c>
      <c r="AB253" s="42" t="s">
        <v>1621</v>
      </c>
      <c r="AC253" s="42" t="s">
        <v>199</v>
      </c>
      <c r="AD253" s="42" t="s">
        <v>199</v>
      </c>
      <c r="AE253" s="42" t="s">
        <v>199</v>
      </c>
      <c r="AF253" s="42" t="s">
        <v>199</v>
      </c>
      <c r="AG253" s="42" t="s">
        <v>199</v>
      </c>
      <c r="AH253" s="42" t="s">
        <v>402</v>
      </c>
      <c r="AI253" s="42" t="s">
        <v>403</v>
      </c>
      <c r="AJ253" s="42" t="s">
        <v>654</v>
      </c>
    </row>
    <row r="254" spans="2:36" ht="171" hidden="1" x14ac:dyDescent="0.2">
      <c r="B254" s="42" t="s">
        <v>453</v>
      </c>
      <c r="C254" s="43" t="s">
        <v>850</v>
      </c>
      <c r="D254" s="42" t="s">
        <v>1178</v>
      </c>
      <c r="E254" s="42" t="s">
        <v>1301</v>
      </c>
      <c r="F254" s="42" t="s">
        <v>1122</v>
      </c>
      <c r="G254" s="42" t="s">
        <v>199</v>
      </c>
      <c r="H254" s="42" t="s">
        <v>199</v>
      </c>
      <c r="I254" s="42" t="s">
        <v>199</v>
      </c>
      <c r="J254" s="42" t="s">
        <v>199</v>
      </c>
      <c r="K254" s="42" t="s">
        <v>1307</v>
      </c>
      <c r="L254" s="42" t="s">
        <v>1308</v>
      </c>
      <c r="M254" s="42" t="s">
        <v>1309</v>
      </c>
      <c r="N254" s="53" t="s">
        <v>805</v>
      </c>
      <c r="O254" s="42" t="s">
        <v>1204</v>
      </c>
      <c r="P254" s="42" t="s">
        <v>1600</v>
      </c>
      <c r="Q254" s="52">
        <v>45352</v>
      </c>
      <c r="R254" s="52">
        <v>45046</v>
      </c>
      <c r="S254" s="45" t="s">
        <v>1611</v>
      </c>
      <c r="T254" s="61">
        <f>(5.6*20*2)*(10000000/30/8)</f>
        <v>9333333.3333333321</v>
      </c>
      <c r="U254" s="62">
        <v>189</v>
      </c>
      <c r="V254" s="42"/>
      <c r="W254" s="42" t="s">
        <v>354</v>
      </c>
      <c r="X254" s="42" t="s">
        <v>829</v>
      </c>
      <c r="Y254" s="42" t="s">
        <v>1623</v>
      </c>
      <c r="Z254" s="58" t="s">
        <v>199</v>
      </c>
      <c r="AA254" s="58" t="s">
        <v>199</v>
      </c>
      <c r="AB254" s="42" t="s">
        <v>1621</v>
      </c>
      <c r="AC254" s="42" t="s">
        <v>199</v>
      </c>
      <c r="AD254" s="42" t="s">
        <v>199</v>
      </c>
      <c r="AE254" s="42" t="s">
        <v>199</v>
      </c>
      <c r="AF254" s="42" t="s">
        <v>199</v>
      </c>
      <c r="AG254" s="42" t="s">
        <v>199</v>
      </c>
      <c r="AH254" s="42" t="s">
        <v>199</v>
      </c>
      <c r="AI254" s="42" t="s">
        <v>199</v>
      </c>
      <c r="AJ254" s="42" t="s">
        <v>654</v>
      </c>
    </row>
    <row r="255" spans="2:36" ht="185.25" hidden="1" x14ac:dyDescent="0.2">
      <c r="B255" s="42" t="s">
        <v>453</v>
      </c>
      <c r="C255" s="43" t="s">
        <v>850</v>
      </c>
      <c r="D255" s="42" t="s">
        <v>1235</v>
      </c>
      <c r="E255" s="42" t="s">
        <v>1323</v>
      </c>
      <c r="F255" s="42" t="s">
        <v>1122</v>
      </c>
      <c r="G255" s="42" t="s">
        <v>855</v>
      </c>
      <c r="H255" s="42" t="s">
        <v>199</v>
      </c>
      <c r="I255" s="42" t="s">
        <v>199</v>
      </c>
      <c r="J255" s="42" t="s">
        <v>199</v>
      </c>
      <c r="K255" s="42" t="s">
        <v>1780</v>
      </c>
      <c r="L255" s="42" t="s">
        <v>1781</v>
      </c>
      <c r="M255" s="42" t="s">
        <v>1782</v>
      </c>
      <c r="N255" s="42" t="s">
        <v>1239</v>
      </c>
      <c r="O255" s="42"/>
      <c r="P255" s="42" t="s">
        <v>99</v>
      </c>
      <c r="Q255" s="45">
        <v>45306</v>
      </c>
      <c r="R255" s="45">
        <v>45380</v>
      </c>
      <c r="S255" s="45" t="s">
        <v>1611</v>
      </c>
      <c r="T255" s="52"/>
      <c r="U255" s="52"/>
      <c r="V255" s="81">
        <v>0.3</v>
      </c>
      <c r="W255" s="42" t="s">
        <v>207</v>
      </c>
      <c r="X255" s="42" t="s">
        <v>355</v>
      </c>
      <c r="Y255" s="42" t="s">
        <v>199</v>
      </c>
      <c r="Z255" s="42" t="s">
        <v>199</v>
      </c>
      <c r="AA255" s="58" t="s">
        <v>199</v>
      </c>
      <c r="AB255" s="42" t="s">
        <v>1616</v>
      </c>
      <c r="AC255" s="42" t="s">
        <v>199</v>
      </c>
      <c r="AD255" s="42" t="s">
        <v>199</v>
      </c>
      <c r="AE255" s="42" t="s">
        <v>199</v>
      </c>
      <c r="AF255" s="42" t="s">
        <v>199</v>
      </c>
      <c r="AG255" s="42" t="s">
        <v>199</v>
      </c>
      <c r="AH255" s="42" t="s">
        <v>199</v>
      </c>
      <c r="AI255" s="42" t="s">
        <v>199</v>
      </c>
      <c r="AJ255" s="42" t="s">
        <v>497</v>
      </c>
    </row>
    <row r="256" spans="2:36" ht="185.25" hidden="1" x14ac:dyDescent="0.2">
      <c r="B256" s="42" t="s">
        <v>453</v>
      </c>
      <c r="C256" s="43" t="s">
        <v>850</v>
      </c>
      <c r="D256" s="42" t="s">
        <v>1235</v>
      </c>
      <c r="E256" s="42" t="s">
        <v>1323</v>
      </c>
      <c r="F256" s="42" t="s">
        <v>1122</v>
      </c>
      <c r="G256" s="42" t="s">
        <v>855</v>
      </c>
      <c r="H256" s="42" t="s">
        <v>199</v>
      </c>
      <c r="I256" s="42" t="s">
        <v>199</v>
      </c>
      <c r="J256" s="42" t="s">
        <v>199</v>
      </c>
      <c r="K256" s="42" t="s">
        <v>1327</v>
      </c>
      <c r="L256" s="42" t="s">
        <v>1328</v>
      </c>
      <c r="M256" s="42" t="s">
        <v>1329</v>
      </c>
      <c r="N256" s="42" t="s">
        <v>1239</v>
      </c>
      <c r="O256" s="42"/>
      <c r="P256" s="42" t="s">
        <v>99</v>
      </c>
      <c r="Q256" s="45">
        <v>45306</v>
      </c>
      <c r="R256" s="45">
        <v>45656</v>
      </c>
      <c r="S256" s="45" t="s">
        <v>1611</v>
      </c>
      <c r="T256" s="52"/>
      <c r="U256" s="52"/>
      <c r="V256" s="81">
        <v>0.7</v>
      </c>
      <c r="W256" s="42" t="s">
        <v>1626</v>
      </c>
      <c r="X256" s="42" t="s">
        <v>355</v>
      </c>
      <c r="Y256" s="42" t="s">
        <v>199</v>
      </c>
      <c r="Z256" s="42" t="s">
        <v>199</v>
      </c>
      <c r="AA256" s="58" t="s">
        <v>199</v>
      </c>
      <c r="AB256" s="42" t="s">
        <v>1616</v>
      </c>
      <c r="AC256" s="42" t="s">
        <v>199</v>
      </c>
      <c r="AD256" s="42" t="s">
        <v>199</v>
      </c>
      <c r="AE256" s="42" t="s">
        <v>199</v>
      </c>
      <c r="AF256" s="42" t="s">
        <v>199</v>
      </c>
      <c r="AG256" s="42" t="s">
        <v>199</v>
      </c>
      <c r="AH256" s="42" t="s">
        <v>199</v>
      </c>
      <c r="AI256" s="42" t="s">
        <v>199</v>
      </c>
      <c r="AJ256" s="42" t="s">
        <v>497</v>
      </c>
    </row>
    <row r="257" spans="2:36" ht="185.25" hidden="1" x14ac:dyDescent="0.2">
      <c r="B257" s="42" t="s">
        <v>453</v>
      </c>
      <c r="C257" s="43" t="s">
        <v>850</v>
      </c>
      <c r="D257" s="42" t="s">
        <v>1235</v>
      </c>
      <c r="E257" s="42" t="s">
        <v>1330</v>
      </c>
      <c r="F257" s="42" t="s">
        <v>1122</v>
      </c>
      <c r="G257" s="42" t="s">
        <v>855</v>
      </c>
      <c r="H257" s="42" t="s">
        <v>199</v>
      </c>
      <c r="I257" s="42" t="s">
        <v>199</v>
      </c>
      <c r="J257" s="42" t="s">
        <v>199</v>
      </c>
      <c r="K257" s="42" t="s">
        <v>1331</v>
      </c>
      <c r="L257" s="42" t="s">
        <v>1783</v>
      </c>
      <c r="M257" s="42" t="s">
        <v>1330</v>
      </c>
      <c r="N257" s="42" t="s">
        <v>1239</v>
      </c>
      <c r="O257" s="42"/>
      <c r="P257" s="42" t="s">
        <v>1604</v>
      </c>
      <c r="Q257" s="45">
        <v>45306</v>
      </c>
      <c r="R257" s="45">
        <v>45380</v>
      </c>
      <c r="S257" s="45" t="s">
        <v>1611</v>
      </c>
      <c r="T257" s="52"/>
      <c r="U257" s="52"/>
      <c r="V257" s="81">
        <v>0.3</v>
      </c>
      <c r="W257" s="42" t="s">
        <v>355</v>
      </c>
      <c r="X257" s="42" t="s">
        <v>207</v>
      </c>
      <c r="Y257" s="42" t="s">
        <v>199</v>
      </c>
      <c r="Z257" s="42" t="s">
        <v>199</v>
      </c>
      <c r="AA257" s="58" t="s">
        <v>199</v>
      </c>
      <c r="AB257" s="42" t="s">
        <v>1616</v>
      </c>
      <c r="AC257" s="42" t="s">
        <v>1621</v>
      </c>
      <c r="AD257" s="42" t="s">
        <v>199</v>
      </c>
      <c r="AE257" s="42" t="s">
        <v>199</v>
      </c>
      <c r="AF257" s="42" t="s">
        <v>199</v>
      </c>
      <c r="AG257" s="42" t="s">
        <v>199</v>
      </c>
      <c r="AH257" s="42" t="s">
        <v>199</v>
      </c>
      <c r="AI257" s="42" t="s">
        <v>199</v>
      </c>
      <c r="AJ257" s="42" t="s">
        <v>497</v>
      </c>
    </row>
    <row r="258" spans="2:36" ht="185.25" hidden="1" x14ac:dyDescent="0.2">
      <c r="B258" s="42" t="s">
        <v>453</v>
      </c>
      <c r="C258" s="43" t="s">
        <v>850</v>
      </c>
      <c r="D258" s="42" t="s">
        <v>1235</v>
      </c>
      <c r="E258" s="42" t="s">
        <v>1330</v>
      </c>
      <c r="F258" s="42" t="s">
        <v>1122</v>
      </c>
      <c r="G258" s="42" t="s">
        <v>855</v>
      </c>
      <c r="H258" s="42" t="s">
        <v>199</v>
      </c>
      <c r="I258" s="42" t="s">
        <v>199</v>
      </c>
      <c r="J258" s="42" t="s">
        <v>199</v>
      </c>
      <c r="K258" s="42" t="s">
        <v>1333</v>
      </c>
      <c r="L258" s="42" t="s">
        <v>1784</v>
      </c>
      <c r="M258" s="42" t="s">
        <v>1329</v>
      </c>
      <c r="N258" s="42" t="s">
        <v>1239</v>
      </c>
      <c r="O258" s="42"/>
      <c r="P258" s="42" t="s">
        <v>1604</v>
      </c>
      <c r="Q258" s="45">
        <v>45383</v>
      </c>
      <c r="R258" s="45">
        <v>45641</v>
      </c>
      <c r="S258" s="45" t="s">
        <v>1600</v>
      </c>
      <c r="T258" s="52"/>
      <c r="U258" s="52"/>
      <c r="V258" s="81">
        <v>0.7</v>
      </c>
      <c r="W258" s="42" t="s">
        <v>355</v>
      </c>
      <c r="X258" s="42" t="s">
        <v>1626</v>
      </c>
      <c r="Y258" s="42" t="s">
        <v>199</v>
      </c>
      <c r="Z258" s="42" t="s">
        <v>199</v>
      </c>
      <c r="AA258" s="58" t="s">
        <v>199</v>
      </c>
      <c r="AB258" s="42" t="s">
        <v>1616</v>
      </c>
      <c r="AC258" s="42" t="s">
        <v>199</v>
      </c>
      <c r="AD258" s="42" t="s">
        <v>199</v>
      </c>
      <c r="AE258" s="42" t="s">
        <v>199</v>
      </c>
      <c r="AF258" s="42" t="s">
        <v>199</v>
      </c>
      <c r="AG258" s="42" t="s">
        <v>199</v>
      </c>
      <c r="AH258" s="42" t="s">
        <v>199</v>
      </c>
      <c r="AI258" s="42" t="s">
        <v>199</v>
      </c>
      <c r="AJ258" s="42" t="s">
        <v>497</v>
      </c>
    </row>
    <row r="259" spans="2:36" ht="185.25" hidden="1" x14ac:dyDescent="0.2">
      <c r="B259" s="42" t="s">
        <v>453</v>
      </c>
      <c r="C259" s="43" t="s">
        <v>850</v>
      </c>
      <c r="D259" s="42" t="s">
        <v>1235</v>
      </c>
      <c r="E259" s="42" t="s">
        <v>1335</v>
      </c>
      <c r="F259" s="42" t="s">
        <v>1122</v>
      </c>
      <c r="G259" s="42" t="s">
        <v>855</v>
      </c>
      <c r="H259" s="42" t="s">
        <v>199</v>
      </c>
      <c r="I259" s="42" t="s">
        <v>199</v>
      </c>
      <c r="J259" s="42" t="s">
        <v>199</v>
      </c>
      <c r="K259" s="42" t="s">
        <v>1336</v>
      </c>
      <c r="L259" s="42" t="s">
        <v>1337</v>
      </c>
      <c r="M259" s="42" t="s">
        <v>1785</v>
      </c>
      <c r="N259" s="42" t="s">
        <v>1239</v>
      </c>
      <c r="O259" s="42" t="s">
        <v>1322</v>
      </c>
      <c r="P259" s="42" t="s">
        <v>1786</v>
      </c>
      <c r="Q259" s="45">
        <v>45306</v>
      </c>
      <c r="R259" s="45">
        <v>45380</v>
      </c>
      <c r="S259" s="45" t="s">
        <v>1611</v>
      </c>
      <c r="T259" s="52"/>
      <c r="U259" s="52"/>
      <c r="V259" s="81">
        <v>1</v>
      </c>
      <c r="W259" s="42" t="s">
        <v>355</v>
      </c>
      <c r="X259" s="42" t="s">
        <v>199</v>
      </c>
      <c r="Y259" s="42" t="s">
        <v>199</v>
      </c>
      <c r="Z259" s="42" t="s">
        <v>199</v>
      </c>
      <c r="AA259" s="42" t="s">
        <v>199</v>
      </c>
      <c r="AB259" s="42" t="s">
        <v>1616</v>
      </c>
      <c r="AC259" s="42" t="s">
        <v>199</v>
      </c>
      <c r="AD259" s="42" t="s">
        <v>199</v>
      </c>
      <c r="AE259" s="42" t="s">
        <v>199</v>
      </c>
      <c r="AF259" s="42" t="s">
        <v>199</v>
      </c>
      <c r="AG259" s="42" t="s">
        <v>199</v>
      </c>
      <c r="AH259" s="42" t="s">
        <v>199</v>
      </c>
      <c r="AI259" s="42" t="s">
        <v>199</v>
      </c>
      <c r="AJ259" s="42" t="s">
        <v>497</v>
      </c>
    </row>
    <row r="260" spans="2:36" ht="171" hidden="1" x14ac:dyDescent="0.2">
      <c r="B260" s="42" t="s">
        <v>453</v>
      </c>
      <c r="C260" s="43" t="s">
        <v>850</v>
      </c>
      <c r="D260" s="42" t="s">
        <v>1178</v>
      </c>
      <c r="E260" s="42" t="s">
        <v>1310</v>
      </c>
      <c r="F260" s="42" t="s">
        <v>1122</v>
      </c>
      <c r="G260" s="42" t="s">
        <v>854</v>
      </c>
      <c r="H260" s="42" t="s">
        <v>199</v>
      </c>
      <c r="I260" s="42" t="s">
        <v>199</v>
      </c>
      <c r="J260" s="42" t="s">
        <v>199</v>
      </c>
      <c r="K260" s="42" t="s">
        <v>1311</v>
      </c>
      <c r="L260" s="42" t="s">
        <v>1312</v>
      </c>
      <c r="M260" s="44" t="s">
        <v>1313</v>
      </c>
      <c r="N260" s="42" t="s">
        <v>1239</v>
      </c>
      <c r="O260" s="42" t="s">
        <v>1314</v>
      </c>
      <c r="P260" s="42" t="s">
        <v>1604</v>
      </c>
      <c r="Q260" s="45">
        <v>45306</v>
      </c>
      <c r="R260" s="45">
        <v>45534</v>
      </c>
      <c r="S260" s="45" t="s">
        <v>1611</v>
      </c>
      <c r="T260" s="28"/>
      <c r="U260" s="42"/>
      <c r="V260" s="28">
        <v>0.5</v>
      </c>
      <c r="W260" s="42" t="s">
        <v>355</v>
      </c>
      <c r="X260" s="42" t="s">
        <v>199</v>
      </c>
      <c r="Y260" s="42" t="s">
        <v>199</v>
      </c>
      <c r="Z260" s="42" t="s">
        <v>199</v>
      </c>
      <c r="AA260" s="42" t="s">
        <v>199</v>
      </c>
      <c r="AB260" s="42" t="s">
        <v>1616</v>
      </c>
      <c r="AC260" s="42" t="s">
        <v>199</v>
      </c>
      <c r="AD260" s="42" t="s">
        <v>199</v>
      </c>
      <c r="AE260" s="42" t="s">
        <v>199</v>
      </c>
      <c r="AF260" s="42" t="s">
        <v>199</v>
      </c>
      <c r="AG260" s="42" t="s">
        <v>199</v>
      </c>
      <c r="AH260" s="42" t="s">
        <v>199</v>
      </c>
      <c r="AI260" s="42" t="s">
        <v>199</v>
      </c>
      <c r="AJ260" s="42" t="s">
        <v>497</v>
      </c>
    </row>
    <row r="261" spans="2:36" ht="171" hidden="1" x14ac:dyDescent="0.2">
      <c r="B261" s="42" t="s">
        <v>453</v>
      </c>
      <c r="C261" s="43" t="s">
        <v>850</v>
      </c>
      <c r="D261" s="42" t="s">
        <v>1178</v>
      </c>
      <c r="E261" s="42" t="s">
        <v>1310</v>
      </c>
      <c r="F261" s="42" t="s">
        <v>1122</v>
      </c>
      <c r="G261" s="42" t="s">
        <v>854</v>
      </c>
      <c r="H261" s="42" t="s">
        <v>199</v>
      </c>
      <c r="I261" s="42" t="s">
        <v>199</v>
      </c>
      <c r="J261" s="42" t="s">
        <v>199</v>
      </c>
      <c r="K261" s="42" t="s">
        <v>1315</v>
      </c>
      <c r="L261" s="42" t="s">
        <v>1787</v>
      </c>
      <c r="M261" s="44" t="s">
        <v>1317</v>
      </c>
      <c r="N261" s="42" t="s">
        <v>1239</v>
      </c>
      <c r="O261" s="42"/>
      <c r="P261" s="42" t="s">
        <v>1786</v>
      </c>
      <c r="Q261" s="45">
        <v>45306</v>
      </c>
      <c r="R261" s="45">
        <v>45534</v>
      </c>
      <c r="S261" s="45" t="s">
        <v>1611</v>
      </c>
      <c r="T261" s="28"/>
      <c r="U261" s="42"/>
      <c r="V261" s="28">
        <v>0.5</v>
      </c>
      <c r="W261" s="42" t="s">
        <v>355</v>
      </c>
      <c r="X261" s="42" t="s">
        <v>199</v>
      </c>
      <c r="Y261" s="42" t="s">
        <v>199</v>
      </c>
      <c r="Z261" s="42" t="s">
        <v>199</v>
      </c>
      <c r="AA261" s="42" t="s">
        <v>199</v>
      </c>
      <c r="AB261" s="42" t="s">
        <v>1616</v>
      </c>
      <c r="AC261" s="42" t="s">
        <v>199</v>
      </c>
      <c r="AD261" s="42" t="s">
        <v>199</v>
      </c>
      <c r="AE261" s="42" t="s">
        <v>199</v>
      </c>
      <c r="AF261" s="42" t="s">
        <v>199</v>
      </c>
      <c r="AG261" s="42" t="s">
        <v>199</v>
      </c>
      <c r="AH261" s="42" t="s">
        <v>199</v>
      </c>
      <c r="AI261" s="42" t="s">
        <v>199</v>
      </c>
      <c r="AJ261" s="42" t="s">
        <v>497</v>
      </c>
    </row>
    <row r="262" spans="2:36" ht="171" hidden="1" x14ac:dyDescent="0.2">
      <c r="B262" s="42" t="s">
        <v>453</v>
      </c>
      <c r="C262" s="43" t="s">
        <v>850</v>
      </c>
      <c r="D262" s="42" t="s">
        <v>1178</v>
      </c>
      <c r="E262" s="42" t="s">
        <v>1318</v>
      </c>
      <c r="F262" s="42" t="s">
        <v>1122</v>
      </c>
      <c r="G262" s="42" t="s">
        <v>854</v>
      </c>
      <c r="H262" s="42" t="s">
        <v>199</v>
      </c>
      <c r="I262" s="42" t="s">
        <v>199</v>
      </c>
      <c r="J262" s="42" t="s">
        <v>199</v>
      </c>
      <c r="K262" s="42" t="s">
        <v>1319</v>
      </c>
      <c r="L262" s="42" t="s">
        <v>1788</v>
      </c>
      <c r="M262" s="44" t="s">
        <v>1321</v>
      </c>
      <c r="N262" s="42" t="s">
        <v>1239</v>
      </c>
      <c r="O262" s="42" t="s">
        <v>1322</v>
      </c>
      <c r="P262" s="42" t="s">
        <v>1786</v>
      </c>
      <c r="Q262" s="45">
        <v>45306</v>
      </c>
      <c r="R262" s="45">
        <v>45381</v>
      </c>
      <c r="S262" s="45" t="s">
        <v>1611</v>
      </c>
      <c r="T262" s="28"/>
      <c r="U262" s="42"/>
      <c r="V262" s="28">
        <v>1</v>
      </c>
      <c r="W262" s="42" t="s">
        <v>207</v>
      </c>
      <c r="X262" s="42" t="s">
        <v>199</v>
      </c>
      <c r="Y262" s="42" t="s">
        <v>199</v>
      </c>
      <c r="Z262" s="42" t="s">
        <v>199</v>
      </c>
      <c r="AA262" s="42" t="s">
        <v>199</v>
      </c>
      <c r="AB262" s="42" t="s">
        <v>1616</v>
      </c>
      <c r="AC262" s="42" t="s">
        <v>199</v>
      </c>
      <c r="AD262" s="42" t="s">
        <v>199</v>
      </c>
      <c r="AE262" s="42" t="s">
        <v>199</v>
      </c>
      <c r="AF262" s="42" t="s">
        <v>199</v>
      </c>
      <c r="AG262" s="42" t="s">
        <v>199</v>
      </c>
      <c r="AH262" s="42" t="s">
        <v>199</v>
      </c>
      <c r="AI262" s="42" t="s">
        <v>199</v>
      </c>
      <c r="AJ262" s="42" t="s">
        <v>497</v>
      </c>
    </row>
    <row r="263" spans="2:36" ht="142.5" hidden="1" x14ac:dyDescent="0.2">
      <c r="B263" s="42" t="s">
        <v>193</v>
      </c>
      <c r="C263" s="43" t="s">
        <v>1580</v>
      </c>
      <c r="D263" s="42" t="s">
        <v>1352</v>
      </c>
      <c r="E263" s="42" t="s">
        <v>1354</v>
      </c>
      <c r="F263" s="42" t="s">
        <v>1122</v>
      </c>
      <c r="G263" s="42" t="s">
        <v>1355</v>
      </c>
      <c r="H263" s="42" t="s">
        <v>199</v>
      </c>
      <c r="I263" s="42" t="s">
        <v>199</v>
      </c>
      <c r="J263" s="42" t="s">
        <v>199</v>
      </c>
      <c r="K263" s="42" t="s">
        <v>1356</v>
      </c>
      <c r="L263" s="42" t="s">
        <v>1789</v>
      </c>
      <c r="M263" s="44" t="s">
        <v>1358</v>
      </c>
      <c r="N263" s="42" t="s">
        <v>1343</v>
      </c>
      <c r="O263" s="42" t="s">
        <v>1359</v>
      </c>
      <c r="P263" s="59" t="s">
        <v>99</v>
      </c>
      <c r="Q263" s="45">
        <v>45301</v>
      </c>
      <c r="R263" s="45">
        <v>45332</v>
      </c>
      <c r="S263" s="45" t="s">
        <v>0</v>
      </c>
      <c r="T263" s="28"/>
      <c r="U263" s="42"/>
      <c r="V263" s="57">
        <v>0.2</v>
      </c>
      <c r="W263" s="42" t="s">
        <v>1576</v>
      </c>
      <c r="X263" s="42" t="s">
        <v>199</v>
      </c>
      <c r="Y263" s="42" t="s">
        <v>199</v>
      </c>
      <c r="Z263" s="42" t="s">
        <v>199</v>
      </c>
      <c r="AA263" s="42" t="s">
        <v>199</v>
      </c>
      <c r="AB263" s="42" t="s">
        <v>1616</v>
      </c>
      <c r="AC263" s="42" t="s">
        <v>248</v>
      </c>
      <c r="AD263" s="42" t="s">
        <v>1621</v>
      </c>
      <c r="AE263" s="42" t="s">
        <v>199</v>
      </c>
      <c r="AF263" s="42" t="s">
        <v>199</v>
      </c>
      <c r="AG263" s="42" t="s">
        <v>199</v>
      </c>
      <c r="AH263" s="42" t="s">
        <v>199</v>
      </c>
      <c r="AI263" s="42" t="s">
        <v>199</v>
      </c>
      <c r="AJ263" s="42" t="s">
        <v>497</v>
      </c>
    </row>
    <row r="264" spans="2:36" ht="142.5" hidden="1" x14ac:dyDescent="0.2">
      <c r="B264" s="42" t="s">
        <v>193</v>
      </c>
      <c r="C264" s="43" t="s">
        <v>1580</v>
      </c>
      <c r="D264" s="42" t="s">
        <v>1352</v>
      </c>
      <c r="E264" s="42" t="s">
        <v>1354</v>
      </c>
      <c r="F264" s="42" t="s">
        <v>1122</v>
      </c>
      <c r="G264" s="42" t="s">
        <v>1355</v>
      </c>
      <c r="H264" s="42" t="s">
        <v>199</v>
      </c>
      <c r="I264" s="42" t="s">
        <v>199</v>
      </c>
      <c r="J264" s="42" t="s">
        <v>199</v>
      </c>
      <c r="K264" s="42" t="s">
        <v>1360</v>
      </c>
      <c r="L264" s="42" t="s">
        <v>1361</v>
      </c>
      <c r="M264" s="44" t="s">
        <v>1362</v>
      </c>
      <c r="N264" s="42" t="s">
        <v>1239</v>
      </c>
      <c r="O264" s="42" t="s">
        <v>1363</v>
      </c>
      <c r="P264" s="59" t="s">
        <v>99</v>
      </c>
      <c r="Q264" s="45">
        <v>45352</v>
      </c>
      <c r="R264" s="45">
        <v>45442</v>
      </c>
      <c r="S264" s="45" t="s">
        <v>0</v>
      </c>
      <c r="T264" s="28"/>
      <c r="U264" s="42"/>
      <c r="V264" s="57">
        <v>0.8</v>
      </c>
      <c r="W264" s="42" t="s">
        <v>1576</v>
      </c>
      <c r="X264" s="42" t="s">
        <v>199</v>
      </c>
      <c r="Y264" s="42" t="s">
        <v>199</v>
      </c>
      <c r="Z264" s="42" t="s">
        <v>199</v>
      </c>
      <c r="AA264" s="42" t="s">
        <v>199</v>
      </c>
      <c r="AB264" s="42" t="s">
        <v>1616</v>
      </c>
      <c r="AC264" s="42" t="s">
        <v>248</v>
      </c>
      <c r="AD264" s="42" t="s">
        <v>1621</v>
      </c>
      <c r="AE264" s="42" t="s">
        <v>199</v>
      </c>
      <c r="AF264" s="42" t="s">
        <v>199</v>
      </c>
      <c r="AG264" s="42" t="s">
        <v>199</v>
      </c>
      <c r="AH264" s="42" t="s">
        <v>199</v>
      </c>
      <c r="AI264" s="42" t="s">
        <v>199</v>
      </c>
      <c r="AJ264" s="42" t="s">
        <v>497</v>
      </c>
    </row>
    <row r="265" spans="2:36" ht="142.5" hidden="1" x14ac:dyDescent="0.2">
      <c r="B265" s="42" t="s">
        <v>193</v>
      </c>
      <c r="C265" s="43" t="s">
        <v>1580</v>
      </c>
      <c r="D265" s="42" t="s">
        <v>1352</v>
      </c>
      <c r="E265" s="42" t="s">
        <v>1364</v>
      </c>
      <c r="F265" s="42" t="s">
        <v>1122</v>
      </c>
      <c r="G265" s="42" t="s">
        <v>1355</v>
      </c>
      <c r="H265" s="42" t="s">
        <v>199</v>
      </c>
      <c r="I265" s="42" t="s">
        <v>199</v>
      </c>
      <c r="J265" s="42" t="s">
        <v>199</v>
      </c>
      <c r="K265" s="42" t="s">
        <v>1790</v>
      </c>
      <c r="L265" s="42" t="s">
        <v>1366</v>
      </c>
      <c r="M265" s="44" t="s">
        <v>1367</v>
      </c>
      <c r="N265" s="42" t="s">
        <v>1368</v>
      </c>
      <c r="O265" s="42" t="s">
        <v>1369</v>
      </c>
      <c r="P265" s="42" t="s">
        <v>1604</v>
      </c>
      <c r="Q265" s="45">
        <v>45514</v>
      </c>
      <c r="R265" s="45">
        <v>45641</v>
      </c>
      <c r="S265" s="45" t="s">
        <v>1611</v>
      </c>
      <c r="T265" s="83">
        <f>(4*20*4)*(10000000/30/8)</f>
        <v>13333333.333333332</v>
      </c>
      <c r="U265" s="42">
        <v>188</v>
      </c>
      <c r="V265" s="57">
        <v>0.5</v>
      </c>
      <c r="W265" s="42" t="s">
        <v>207</v>
      </c>
      <c r="X265" s="84" t="s">
        <v>463</v>
      </c>
      <c r="Y265" s="42" t="s">
        <v>199</v>
      </c>
      <c r="Z265" s="42" t="s">
        <v>199</v>
      </c>
      <c r="AA265" s="58" t="s">
        <v>199</v>
      </c>
      <c r="AB265" s="42" t="s">
        <v>1616</v>
      </c>
      <c r="AC265" s="42" t="s">
        <v>1621</v>
      </c>
      <c r="AD265" s="42" t="s">
        <v>199</v>
      </c>
      <c r="AE265" s="42" t="s">
        <v>199</v>
      </c>
      <c r="AF265" s="42" t="s">
        <v>199</v>
      </c>
      <c r="AG265" s="42" t="s">
        <v>199</v>
      </c>
      <c r="AH265" s="42" t="s">
        <v>199</v>
      </c>
      <c r="AI265" s="42" t="s">
        <v>199</v>
      </c>
      <c r="AJ265" s="42" t="s">
        <v>497</v>
      </c>
    </row>
    <row r="266" spans="2:36" ht="142.5" hidden="1" x14ac:dyDescent="0.2">
      <c r="B266" s="42" t="s">
        <v>193</v>
      </c>
      <c r="C266" s="43" t="s">
        <v>1580</v>
      </c>
      <c r="D266" s="42" t="s">
        <v>1352</v>
      </c>
      <c r="E266" s="42" t="s">
        <v>1364</v>
      </c>
      <c r="F266" s="42" t="s">
        <v>1122</v>
      </c>
      <c r="G266" s="42" t="s">
        <v>1355</v>
      </c>
      <c r="H266" s="42" t="s">
        <v>199</v>
      </c>
      <c r="I266" s="42" t="s">
        <v>199</v>
      </c>
      <c r="J266" s="42" t="s">
        <v>199</v>
      </c>
      <c r="K266" s="42" t="s">
        <v>1370</v>
      </c>
      <c r="L266" s="42" t="s">
        <v>1366</v>
      </c>
      <c r="M266" s="44" t="s">
        <v>1371</v>
      </c>
      <c r="N266" s="42" t="s">
        <v>1343</v>
      </c>
      <c r="O266" s="42" t="s">
        <v>1359</v>
      </c>
      <c r="P266" s="42" t="s">
        <v>1791</v>
      </c>
      <c r="Q266" s="45">
        <v>45611</v>
      </c>
      <c r="R266" s="45">
        <v>45641</v>
      </c>
      <c r="S266" s="45" t="s">
        <v>1611</v>
      </c>
      <c r="T266" s="28"/>
      <c r="U266" s="42"/>
      <c r="V266" s="57">
        <v>0.5</v>
      </c>
      <c r="W266" s="42" t="s">
        <v>207</v>
      </c>
      <c r="X266" s="84" t="s">
        <v>463</v>
      </c>
      <c r="Y266" s="42" t="s">
        <v>199</v>
      </c>
      <c r="Z266" s="42" t="s">
        <v>199</v>
      </c>
      <c r="AA266" s="58" t="s">
        <v>199</v>
      </c>
      <c r="AB266" s="42" t="s">
        <v>1616</v>
      </c>
      <c r="AC266" s="42" t="s">
        <v>1621</v>
      </c>
      <c r="AD266" s="42" t="s">
        <v>199</v>
      </c>
      <c r="AE266" s="42" t="s">
        <v>199</v>
      </c>
      <c r="AF266" s="42" t="s">
        <v>199</v>
      </c>
      <c r="AG266" s="42" t="s">
        <v>199</v>
      </c>
      <c r="AH266" s="42" t="s">
        <v>199</v>
      </c>
      <c r="AI266" s="42" t="s">
        <v>199</v>
      </c>
      <c r="AJ266" s="42" t="s">
        <v>497</v>
      </c>
    </row>
    <row r="267" spans="2:36" ht="142.5" hidden="1" x14ac:dyDescent="0.2">
      <c r="B267" s="84" t="s">
        <v>193</v>
      </c>
      <c r="C267" s="84" t="s">
        <v>1580</v>
      </c>
      <c r="D267" s="84" t="s">
        <v>1352</v>
      </c>
      <c r="E267" s="84" t="s">
        <v>1364</v>
      </c>
      <c r="F267" s="84" t="s">
        <v>1122</v>
      </c>
      <c r="G267" s="42" t="s">
        <v>1355</v>
      </c>
      <c r="H267" s="42" t="s">
        <v>199</v>
      </c>
      <c r="I267" s="42" t="s">
        <v>199</v>
      </c>
      <c r="J267" s="42" t="s">
        <v>199</v>
      </c>
      <c r="K267" s="84" t="s">
        <v>1792</v>
      </c>
      <c r="L267" s="84" t="s">
        <v>1793</v>
      </c>
      <c r="M267" s="85" t="s">
        <v>1374</v>
      </c>
      <c r="N267" s="84" t="s">
        <v>1239</v>
      </c>
      <c r="O267" s="84" t="s">
        <v>1363</v>
      </c>
      <c r="P267" s="84" t="s">
        <v>1600</v>
      </c>
      <c r="Q267" s="86">
        <v>45292</v>
      </c>
      <c r="R267" s="86">
        <v>45565</v>
      </c>
      <c r="S267" s="86" t="s">
        <v>1600</v>
      </c>
      <c r="T267" s="87">
        <v>0</v>
      </c>
      <c r="U267" s="84">
        <v>0</v>
      </c>
      <c r="V267" s="84">
        <v>50</v>
      </c>
      <c r="W267" s="84" t="s">
        <v>207</v>
      </c>
      <c r="X267" s="84" t="s">
        <v>1623</v>
      </c>
      <c r="Y267" s="84" t="s">
        <v>463</v>
      </c>
      <c r="Z267" s="84" t="s">
        <v>199</v>
      </c>
      <c r="AA267" s="58" t="s">
        <v>199</v>
      </c>
      <c r="AB267" s="84" t="s">
        <v>1621</v>
      </c>
      <c r="AC267" s="84" t="s">
        <v>199</v>
      </c>
      <c r="AD267" s="84" t="s">
        <v>199</v>
      </c>
      <c r="AE267" s="84" t="s">
        <v>199</v>
      </c>
      <c r="AF267" s="84" t="s">
        <v>199</v>
      </c>
      <c r="AG267" s="84" t="s">
        <v>199</v>
      </c>
      <c r="AH267" s="84" t="s">
        <v>199</v>
      </c>
      <c r="AI267" s="84" t="s">
        <v>199</v>
      </c>
      <c r="AJ267" s="84" t="s">
        <v>497</v>
      </c>
    </row>
    <row r="268" spans="2:36" ht="142.5" hidden="1" x14ac:dyDescent="0.2">
      <c r="B268" s="84" t="s">
        <v>193</v>
      </c>
      <c r="C268" s="84" t="s">
        <v>1580</v>
      </c>
      <c r="D268" s="84" t="s">
        <v>1352</v>
      </c>
      <c r="E268" s="84" t="s">
        <v>1364</v>
      </c>
      <c r="F268" s="84" t="s">
        <v>1122</v>
      </c>
      <c r="G268" s="42" t="s">
        <v>1355</v>
      </c>
      <c r="H268" s="42" t="s">
        <v>199</v>
      </c>
      <c r="I268" s="42" t="s">
        <v>199</v>
      </c>
      <c r="J268" s="42" t="s">
        <v>199</v>
      </c>
      <c r="K268" s="84" t="s">
        <v>800</v>
      </c>
      <c r="L268" s="84" t="s">
        <v>800</v>
      </c>
      <c r="M268" s="85" t="s">
        <v>490</v>
      </c>
      <c r="N268" s="84" t="s">
        <v>1239</v>
      </c>
      <c r="O268" s="84" t="s">
        <v>1363</v>
      </c>
      <c r="P268" s="84" t="s">
        <v>1600</v>
      </c>
      <c r="Q268" s="86">
        <v>45292</v>
      </c>
      <c r="R268" s="86">
        <v>45565</v>
      </c>
      <c r="S268" s="86" t="s">
        <v>1600</v>
      </c>
      <c r="T268" s="87">
        <v>0</v>
      </c>
      <c r="U268" s="84">
        <v>0</v>
      </c>
      <c r="V268" s="84">
        <v>50</v>
      </c>
      <c r="W268" s="84" t="s">
        <v>207</v>
      </c>
      <c r="X268" s="84" t="s">
        <v>1623</v>
      </c>
      <c r="Y268" s="84" t="s">
        <v>463</v>
      </c>
      <c r="Z268" s="42" t="s">
        <v>1375</v>
      </c>
      <c r="AA268" s="58" t="s">
        <v>199</v>
      </c>
      <c r="AB268" s="84" t="s">
        <v>1621</v>
      </c>
      <c r="AC268" s="84" t="s">
        <v>199</v>
      </c>
      <c r="AD268" s="84" t="s">
        <v>199</v>
      </c>
      <c r="AE268" s="84" t="s">
        <v>199</v>
      </c>
      <c r="AF268" s="84" t="s">
        <v>199</v>
      </c>
      <c r="AG268" s="84" t="s">
        <v>199</v>
      </c>
      <c r="AH268" s="84" t="s">
        <v>199</v>
      </c>
      <c r="AI268" s="84" t="s">
        <v>199</v>
      </c>
      <c r="AJ268" s="84" t="s">
        <v>497</v>
      </c>
    </row>
    <row r="269" spans="2:36" ht="142.5" hidden="1" x14ac:dyDescent="0.2">
      <c r="B269" s="42" t="s">
        <v>193</v>
      </c>
      <c r="C269" s="43" t="s">
        <v>1580</v>
      </c>
      <c r="D269" s="42" t="s">
        <v>1376</v>
      </c>
      <c r="E269" s="42" t="s">
        <v>1378</v>
      </c>
      <c r="F269" s="42" t="s">
        <v>1122</v>
      </c>
      <c r="G269" s="42" t="s">
        <v>1355</v>
      </c>
      <c r="H269" s="42" t="s">
        <v>199</v>
      </c>
      <c r="I269" s="42" t="s">
        <v>199</v>
      </c>
      <c r="J269" s="42" t="s">
        <v>199</v>
      </c>
      <c r="K269" s="42" t="s">
        <v>1379</v>
      </c>
      <c r="L269" s="42" t="s">
        <v>1380</v>
      </c>
      <c r="M269" s="42" t="s">
        <v>1794</v>
      </c>
      <c r="N269" s="42" t="s">
        <v>1239</v>
      </c>
      <c r="O269" s="42" t="s">
        <v>1363</v>
      </c>
      <c r="P269" s="42" t="s">
        <v>1604</v>
      </c>
      <c r="Q269" s="45">
        <v>45505</v>
      </c>
      <c r="R269" s="45">
        <v>45611</v>
      </c>
      <c r="S269" s="45" t="s">
        <v>1611</v>
      </c>
      <c r="T269" s="28"/>
      <c r="U269" s="42"/>
      <c r="V269" s="65">
        <v>1</v>
      </c>
      <c r="W269" s="42" t="s">
        <v>1584</v>
      </c>
      <c r="X269" s="42" t="s">
        <v>199</v>
      </c>
      <c r="Y269" s="42" t="s">
        <v>199</v>
      </c>
      <c r="Z269" s="42" t="s">
        <v>199</v>
      </c>
      <c r="AA269" s="42" t="s">
        <v>199</v>
      </c>
      <c r="AB269" s="42" t="s">
        <v>1616</v>
      </c>
      <c r="AC269" s="42" t="s">
        <v>199</v>
      </c>
      <c r="AD269" s="42" t="s">
        <v>199</v>
      </c>
      <c r="AE269" s="42" t="s">
        <v>199</v>
      </c>
      <c r="AF269" s="42" t="s">
        <v>199</v>
      </c>
      <c r="AG269" s="42" t="s">
        <v>199</v>
      </c>
      <c r="AH269" s="42" t="s">
        <v>199</v>
      </c>
      <c r="AI269" s="42" t="s">
        <v>199</v>
      </c>
      <c r="AJ269" s="42" t="s">
        <v>610</v>
      </c>
    </row>
    <row r="270" spans="2:36" ht="142.5" hidden="1" x14ac:dyDescent="0.2">
      <c r="B270" s="42" t="s">
        <v>193</v>
      </c>
      <c r="C270" s="43" t="s">
        <v>1580</v>
      </c>
      <c r="D270" s="42" t="s">
        <v>1382</v>
      </c>
      <c r="E270" s="42" t="s">
        <v>1384</v>
      </c>
      <c r="F270" s="42" t="s">
        <v>1122</v>
      </c>
      <c r="G270" s="42" t="s">
        <v>1355</v>
      </c>
      <c r="H270" s="42" t="s">
        <v>199</v>
      </c>
      <c r="I270" s="42" t="s">
        <v>199</v>
      </c>
      <c r="J270" s="42" t="s">
        <v>199</v>
      </c>
      <c r="K270" s="42" t="s">
        <v>1795</v>
      </c>
      <c r="L270" s="42" t="s">
        <v>1796</v>
      </c>
      <c r="M270" s="42" t="s">
        <v>1797</v>
      </c>
      <c r="N270" s="42" t="s">
        <v>1343</v>
      </c>
      <c r="O270" s="42" t="s">
        <v>1359</v>
      </c>
      <c r="P270" s="42" t="s">
        <v>1791</v>
      </c>
      <c r="Q270" s="45">
        <v>45301</v>
      </c>
      <c r="R270" s="45">
        <v>45381</v>
      </c>
      <c r="S270" s="45" t="s">
        <v>1611</v>
      </c>
      <c r="T270" s="75"/>
      <c r="U270" s="42"/>
      <c r="V270" s="46">
        <v>1</v>
      </c>
      <c r="W270" s="42" t="s">
        <v>207</v>
      </c>
      <c r="X270" s="42" t="s">
        <v>199</v>
      </c>
      <c r="Y270" s="42" t="s">
        <v>199</v>
      </c>
      <c r="Z270" s="42" t="s">
        <v>199</v>
      </c>
      <c r="AA270" s="42" t="s">
        <v>199</v>
      </c>
      <c r="AB270" s="42" t="s">
        <v>1616</v>
      </c>
      <c r="AC270" s="42" t="s">
        <v>1621</v>
      </c>
      <c r="AD270" s="42" t="s">
        <v>199</v>
      </c>
      <c r="AE270" s="42" t="s">
        <v>199</v>
      </c>
      <c r="AF270" s="42" t="s">
        <v>199</v>
      </c>
      <c r="AG270" s="42" t="s">
        <v>199</v>
      </c>
      <c r="AH270" s="42" t="s">
        <v>199</v>
      </c>
      <c r="AI270" s="42" t="s">
        <v>199</v>
      </c>
      <c r="AJ270" s="42" t="s">
        <v>497</v>
      </c>
    </row>
    <row r="271" spans="2:36" ht="142.5" hidden="1" x14ac:dyDescent="0.2">
      <c r="B271" s="42" t="s">
        <v>193</v>
      </c>
      <c r="C271" s="43" t="s">
        <v>1580</v>
      </c>
      <c r="D271" s="42" t="s">
        <v>1382</v>
      </c>
      <c r="E271" s="42" t="s">
        <v>1388</v>
      </c>
      <c r="F271" s="42" t="s">
        <v>1122</v>
      </c>
      <c r="G271" s="42" t="s">
        <v>1355</v>
      </c>
      <c r="H271" s="42" t="s">
        <v>199</v>
      </c>
      <c r="I271" s="42" t="s">
        <v>199</v>
      </c>
      <c r="J271" s="42" t="s">
        <v>199</v>
      </c>
      <c r="K271" s="42" t="s">
        <v>1798</v>
      </c>
      <c r="L271" s="42" t="s">
        <v>1799</v>
      </c>
      <c r="M271" s="42" t="s">
        <v>1391</v>
      </c>
      <c r="N271" s="42" t="s">
        <v>1239</v>
      </c>
      <c r="O271" s="42" t="s">
        <v>1363</v>
      </c>
      <c r="P271" s="42" t="s">
        <v>99</v>
      </c>
      <c r="Q271" s="52">
        <v>45301</v>
      </c>
      <c r="R271" s="45">
        <v>45381</v>
      </c>
      <c r="S271" s="45" t="s">
        <v>1611</v>
      </c>
      <c r="T271" s="26"/>
      <c r="U271" s="42"/>
      <c r="V271" s="57">
        <v>1</v>
      </c>
      <c r="W271" s="42" t="s">
        <v>207</v>
      </c>
      <c r="X271" s="42" t="s">
        <v>199</v>
      </c>
      <c r="Y271" s="42" t="s">
        <v>199</v>
      </c>
      <c r="Z271" s="42" t="s">
        <v>199</v>
      </c>
      <c r="AA271" s="58" t="s">
        <v>199</v>
      </c>
      <c r="AB271" s="42" t="s">
        <v>1616</v>
      </c>
      <c r="AC271" s="42" t="s">
        <v>1621</v>
      </c>
      <c r="AD271" s="42" t="s">
        <v>199</v>
      </c>
      <c r="AE271" s="42" t="s">
        <v>199</v>
      </c>
      <c r="AF271" s="42" t="s">
        <v>199</v>
      </c>
      <c r="AG271" s="42" t="s">
        <v>199</v>
      </c>
      <c r="AH271" s="42" t="s">
        <v>199</v>
      </c>
      <c r="AI271" s="42" t="s">
        <v>199</v>
      </c>
      <c r="AJ271" s="42" t="s">
        <v>497</v>
      </c>
    </row>
    <row r="272" spans="2:36" ht="142.5" hidden="1" x14ac:dyDescent="0.2">
      <c r="B272" s="42" t="s">
        <v>193</v>
      </c>
      <c r="C272" s="43" t="s">
        <v>1580</v>
      </c>
      <c r="D272" s="42" t="s">
        <v>1382</v>
      </c>
      <c r="E272" s="42" t="s">
        <v>1392</v>
      </c>
      <c r="F272" s="42" t="s">
        <v>1122</v>
      </c>
      <c r="G272" s="42" t="s">
        <v>1355</v>
      </c>
      <c r="H272" s="42" t="s">
        <v>199</v>
      </c>
      <c r="I272" s="42" t="s">
        <v>199</v>
      </c>
      <c r="J272" s="42" t="s">
        <v>199</v>
      </c>
      <c r="K272" s="42" t="s">
        <v>1800</v>
      </c>
      <c r="L272" s="42" t="s">
        <v>1801</v>
      </c>
      <c r="M272" s="42" t="s">
        <v>1802</v>
      </c>
      <c r="N272" s="42" t="s">
        <v>1368</v>
      </c>
      <c r="O272" s="42" t="s">
        <v>1369</v>
      </c>
      <c r="P272" s="42" t="s">
        <v>1604</v>
      </c>
      <c r="Q272" s="45">
        <v>45381</v>
      </c>
      <c r="R272" s="52">
        <v>45565</v>
      </c>
      <c r="S272" s="45" t="s">
        <v>1611</v>
      </c>
      <c r="T272" s="83">
        <f>(4*20*4)*(10000000/30/8)</f>
        <v>13333333.333333332</v>
      </c>
      <c r="U272" s="42">
        <v>188</v>
      </c>
      <c r="V272" s="57">
        <v>1</v>
      </c>
      <c r="W272" s="42" t="s">
        <v>1626</v>
      </c>
      <c r="X272" s="42" t="s">
        <v>199</v>
      </c>
      <c r="Y272" s="42" t="s">
        <v>199</v>
      </c>
      <c r="Z272" s="42" t="s">
        <v>199</v>
      </c>
      <c r="AA272" s="42" t="s">
        <v>199</v>
      </c>
      <c r="AB272" s="42" t="s">
        <v>1616</v>
      </c>
      <c r="AC272" s="42" t="s">
        <v>1621</v>
      </c>
      <c r="AD272" s="42" t="s">
        <v>199</v>
      </c>
      <c r="AE272" s="42" t="s">
        <v>199</v>
      </c>
      <c r="AF272" s="42" t="s">
        <v>199</v>
      </c>
      <c r="AG272" s="42" t="s">
        <v>199</v>
      </c>
      <c r="AH272" s="42" t="s">
        <v>199</v>
      </c>
      <c r="AI272" s="42" t="s">
        <v>199</v>
      </c>
      <c r="AJ272" s="42" t="s">
        <v>497</v>
      </c>
    </row>
    <row r="273" spans="2:36" ht="199.5" hidden="1" x14ac:dyDescent="0.2">
      <c r="B273" s="42" t="s">
        <v>516</v>
      </c>
      <c r="C273" s="43" t="s">
        <v>517</v>
      </c>
      <c r="D273" s="42" t="s">
        <v>539</v>
      </c>
      <c r="E273" s="42" t="s">
        <v>571</v>
      </c>
      <c r="F273" s="42" t="s">
        <v>1556</v>
      </c>
      <c r="G273" s="42" t="s">
        <v>199</v>
      </c>
      <c r="H273" s="42" t="s">
        <v>199</v>
      </c>
      <c r="I273" s="42" t="s">
        <v>199</v>
      </c>
      <c r="J273" s="42" t="s">
        <v>199</v>
      </c>
      <c r="K273" s="42" t="s">
        <v>1803</v>
      </c>
      <c r="L273" s="42" t="s">
        <v>1804</v>
      </c>
      <c r="M273" s="42" t="s">
        <v>574</v>
      </c>
      <c r="N273" s="42" t="s">
        <v>501</v>
      </c>
      <c r="O273" s="42" t="s">
        <v>575</v>
      </c>
      <c r="P273" s="42" t="s">
        <v>99</v>
      </c>
      <c r="Q273" s="50">
        <v>45323</v>
      </c>
      <c r="R273" s="50" t="s">
        <v>576</v>
      </c>
      <c r="S273" s="45" t="s">
        <v>281</v>
      </c>
      <c r="T273" s="61">
        <f>(2*20*2)*(12000000/30/8)</f>
        <v>4000000</v>
      </c>
      <c r="U273" s="62">
        <v>183</v>
      </c>
      <c r="V273" s="57">
        <v>0.3</v>
      </c>
      <c r="W273" s="42" t="s">
        <v>1609</v>
      </c>
      <c r="X273" s="42" t="s">
        <v>199</v>
      </c>
      <c r="Y273" s="42" t="s">
        <v>199</v>
      </c>
      <c r="Z273" s="42" t="s">
        <v>199</v>
      </c>
      <c r="AA273" s="42" t="s">
        <v>199</v>
      </c>
      <c r="AB273" s="42" t="s">
        <v>364</v>
      </c>
      <c r="AC273" s="42" t="s">
        <v>248</v>
      </c>
      <c r="AD273" s="42" t="s">
        <v>199</v>
      </c>
      <c r="AE273" s="42" t="s">
        <v>199</v>
      </c>
      <c r="AF273" s="42" t="s">
        <v>199</v>
      </c>
      <c r="AG273" s="42" t="s">
        <v>199</v>
      </c>
      <c r="AH273" s="42" t="s">
        <v>577</v>
      </c>
      <c r="AI273" s="42" t="s">
        <v>578</v>
      </c>
      <c r="AJ273" s="42" t="s">
        <v>497</v>
      </c>
    </row>
    <row r="274" spans="2:36" ht="199.5" hidden="1" x14ac:dyDescent="0.2">
      <c r="B274" s="42" t="s">
        <v>516</v>
      </c>
      <c r="C274" s="43" t="s">
        <v>517</v>
      </c>
      <c r="D274" s="42" t="s">
        <v>539</v>
      </c>
      <c r="E274" s="42" t="s">
        <v>571</v>
      </c>
      <c r="F274" s="42" t="s">
        <v>1556</v>
      </c>
      <c r="G274" s="42" t="s">
        <v>199</v>
      </c>
      <c r="H274" s="42" t="s">
        <v>199</v>
      </c>
      <c r="I274" s="42" t="s">
        <v>199</v>
      </c>
      <c r="J274" s="42" t="s">
        <v>199</v>
      </c>
      <c r="K274" s="42" t="s">
        <v>579</v>
      </c>
      <c r="L274" s="42" t="s">
        <v>580</v>
      </c>
      <c r="M274" s="42" t="s">
        <v>581</v>
      </c>
      <c r="N274" s="42" t="s">
        <v>501</v>
      </c>
      <c r="O274" s="42" t="s">
        <v>575</v>
      </c>
      <c r="P274" s="42" t="s">
        <v>99</v>
      </c>
      <c r="Q274" s="50">
        <v>45383</v>
      </c>
      <c r="R274" s="50">
        <v>45412</v>
      </c>
      <c r="S274" s="45" t="s">
        <v>281</v>
      </c>
      <c r="T274" s="61">
        <f>(1*20*2)*(12000000/30/8)</f>
        <v>2000000</v>
      </c>
      <c r="U274" s="62">
        <v>183</v>
      </c>
      <c r="V274" s="57">
        <v>0.3</v>
      </c>
      <c r="W274" s="42" t="s">
        <v>1609</v>
      </c>
      <c r="X274" s="42" t="s">
        <v>199</v>
      </c>
      <c r="Y274" s="42" t="s">
        <v>199</v>
      </c>
      <c r="Z274" s="42" t="s">
        <v>199</v>
      </c>
      <c r="AA274" s="42" t="s">
        <v>199</v>
      </c>
      <c r="AB274" s="42" t="s">
        <v>364</v>
      </c>
      <c r="AC274" s="42" t="s">
        <v>248</v>
      </c>
      <c r="AD274" s="42" t="s">
        <v>199</v>
      </c>
      <c r="AE274" s="42" t="s">
        <v>199</v>
      </c>
      <c r="AF274" s="42" t="s">
        <v>199</v>
      </c>
      <c r="AG274" s="42" t="s">
        <v>199</v>
      </c>
      <c r="AH274" s="42" t="s">
        <v>577</v>
      </c>
      <c r="AI274" s="42" t="s">
        <v>578</v>
      </c>
      <c r="AJ274" s="42" t="s">
        <v>497</v>
      </c>
    </row>
    <row r="275" spans="2:36" ht="199.5" hidden="1" x14ac:dyDescent="0.2">
      <c r="B275" s="42" t="s">
        <v>516</v>
      </c>
      <c r="C275" s="43" t="s">
        <v>517</v>
      </c>
      <c r="D275" s="42" t="s">
        <v>539</v>
      </c>
      <c r="E275" s="42" t="s">
        <v>571</v>
      </c>
      <c r="F275" s="42" t="s">
        <v>1556</v>
      </c>
      <c r="G275" s="42" t="s">
        <v>199</v>
      </c>
      <c r="H275" s="42" t="s">
        <v>199</v>
      </c>
      <c r="I275" s="42" t="s">
        <v>199</v>
      </c>
      <c r="J275" s="42" t="s">
        <v>199</v>
      </c>
      <c r="K275" s="42" t="s">
        <v>582</v>
      </c>
      <c r="L275" s="42" t="s">
        <v>583</v>
      </c>
      <c r="M275" s="42" t="s">
        <v>584</v>
      </c>
      <c r="N275" s="42" t="s">
        <v>501</v>
      </c>
      <c r="O275" s="42" t="s">
        <v>575</v>
      </c>
      <c r="P275" s="42" t="s">
        <v>99</v>
      </c>
      <c r="Q275" s="50">
        <v>45536</v>
      </c>
      <c r="R275" s="50">
        <v>45596</v>
      </c>
      <c r="S275" s="45" t="s">
        <v>281</v>
      </c>
      <c r="T275" s="61">
        <f>(1.5*20*2)*(12000000/30/8)</f>
        <v>3000000</v>
      </c>
      <c r="U275" s="62">
        <v>183</v>
      </c>
      <c r="V275" s="57">
        <v>0.4</v>
      </c>
      <c r="W275" s="42" t="s">
        <v>1609</v>
      </c>
      <c r="X275" s="42" t="s">
        <v>199</v>
      </c>
      <c r="Y275" s="42" t="s">
        <v>199</v>
      </c>
      <c r="Z275" s="42" t="s">
        <v>199</v>
      </c>
      <c r="AA275" s="42" t="s">
        <v>199</v>
      </c>
      <c r="AB275" s="42" t="s">
        <v>364</v>
      </c>
      <c r="AC275" s="42" t="s">
        <v>248</v>
      </c>
      <c r="AD275" s="42" t="s">
        <v>199</v>
      </c>
      <c r="AE275" s="42" t="s">
        <v>199</v>
      </c>
      <c r="AF275" s="42" t="s">
        <v>199</v>
      </c>
      <c r="AG275" s="42" t="s">
        <v>199</v>
      </c>
      <c r="AH275" s="42" t="s">
        <v>577</v>
      </c>
      <c r="AI275" s="42" t="s">
        <v>578</v>
      </c>
      <c r="AJ275" s="42" t="s">
        <v>497</v>
      </c>
    </row>
    <row r="276" spans="2:36" ht="199.5" hidden="1" x14ac:dyDescent="0.2">
      <c r="B276" s="42" t="s">
        <v>516</v>
      </c>
      <c r="C276" s="43" t="s">
        <v>517</v>
      </c>
      <c r="D276" s="42" t="s">
        <v>539</v>
      </c>
      <c r="E276" s="42" t="s">
        <v>571</v>
      </c>
      <c r="F276" s="42" t="s">
        <v>1556</v>
      </c>
      <c r="G276" s="42" t="s">
        <v>199</v>
      </c>
      <c r="H276" s="42" t="s">
        <v>199</v>
      </c>
      <c r="I276" s="42" t="s">
        <v>199</v>
      </c>
      <c r="J276" s="42" t="s">
        <v>199</v>
      </c>
      <c r="K276" s="42" t="s">
        <v>1805</v>
      </c>
      <c r="L276" s="42" t="s">
        <v>586</v>
      </c>
      <c r="M276" s="44" t="s">
        <v>587</v>
      </c>
      <c r="N276" s="42" t="s">
        <v>535</v>
      </c>
      <c r="O276" s="42" t="s">
        <v>536</v>
      </c>
      <c r="P276" s="42" t="s">
        <v>537</v>
      </c>
      <c r="Q276" s="45">
        <v>45323</v>
      </c>
      <c r="R276" s="45">
        <v>45473</v>
      </c>
      <c r="S276" s="45" t="s">
        <v>281</v>
      </c>
      <c r="T276" s="26"/>
      <c r="U276" s="42"/>
      <c r="V276" s="46">
        <v>0.3</v>
      </c>
      <c r="W276" s="42" t="s">
        <v>1596</v>
      </c>
      <c r="X276" s="42" t="s">
        <v>207</v>
      </c>
      <c r="Y276" s="42" t="s">
        <v>199</v>
      </c>
      <c r="Z276" s="42" t="s">
        <v>199</v>
      </c>
      <c r="AA276" s="42" t="s">
        <v>199</v>
      </c>
      <c r="AB276" s="42" t="s">
        <v>364</v>
      </c>
      <c r="AC276" s="42" t="s">
        <v>199</v>
      </c>
      <c r="AD276" s="42" t="s">
        <v>199</v>
      </c>
      <c r="AE276" s="42" t="s">
        <v>199</v>
      </c>
      <c r="AF276" s="42" t="s">
        <v>199</v>
      </c>
      <c r="AG276" s="42" t="s">
        <v>199</v>
      </c>
      <c r="AH276" s="42" t="s">
        <v>402</v>
      </c>
      <c r="AI276" s="42" t="s">
        <v>403</v>
      </c>
      <c r="AJ276" s="42" t="s">
        <v>570</v>
      </c>
    </row>
    <row r="277" spans="2:36" ht="199.5" hidden="1" x14ac:dyDescent="0.2">
      <c r="B277" s="42" t="s">
        <v>516</v>
      </c>
      <c r="C277" s="43" t="s">
        <v>517</v>
      </c>
      <c r="D277" s="42" t="s">
        <v>539</v>
      </c>
      <c r="E277" s="42" t="s">
        <v>571</v>
      </c>
      <c r="F277" s="42" t="s">
        <v>1556</v>
      </c>
      <c r="G277" s="42" t="s">
        <v>199</v>
      </c>
      <c r="H277" s="42" t="s">
        <v>199</v>
      </c>
      <c r="I277" s="42" t="s">
        <v>199</v>
      </c>
      <c r="J277" s="42" t="s">
        <v>199</v>
      </c>
      <c r="K277" s="42" t="s">
        <v>1806</v>
      </c>
      <c r="L277" s="42" t="s">
        <v>589</v>
      </c>
      <c r="M277" s="44" t="s">
        <v>590</v>
      </c>
      <c r="N277" s="42" t="s">
        <v>535</v>
      </c>
      <c r="O277" s="42" t="s">
        <v>536</v>
      </c>
      <c r="P277" s="42" t="s">
        <v>537</v>
      </c>
      <c r="Q277" s="45">
        <v>45323</v>
      </c>
      <c r="R277" s="45">
        <v>45473</v>
      </c>
      <c r="S277" s="45" t="s">
        <v>1611</v>
      </c>
      <c r="T277" s="26"/>
      <c r="U277" s="42"/>
      <c r="V277" s="46">
        <v>0.7</v>
      </c>
      <c r="W277" s="42" t="s">
        <v>1596</v>
      </c>
      <c r="X277" s="42" t="s">
        <v>199</v>
      </c>
      <c r="Y277" s="42" t="s">
        <v>199</v>
      </c>
      <c r="Z277" s="42" t="s">
        <v>199</v>
      </c>
      <c r="AA277" s="42" t="s">
        <v>199</v>
      </c>
      <c r="AB277" s="42" t="s">
        <v>364</v>
      </c>
      <c r="AC277" s="42" t="s">
        <v>199</v>
      </c>
      <c r="AD277" s="42" t="s">
        <v>199</v>
      </c>
      <c r="AE277" s="42" t="s">
        <v>199</v>
      </c>
      <c r="AF277" s="42" t="s">
        <v>199</v>
      </c>
      <c r="AG277" s="42" t="s">
        <v>199</v>
      </c>
      <c r="AH277" s="42" t="s">
        <v>402</v>
      </c>
      <c r="AI277" s="42" t="s">
        <v>403</v>
      </c>
      <c r="AJ277" s="42" t="s">
        <v>538</v>
      </c>
    </row>
    <row r="278" spans="2:36" ht="128.25" hidden="1" x14ac:dyDescent="0.2">
      <c r="B278" s="42" t="s">
        <v>516</v>
      </c>
      <c r="C278" s="43" t="s">
        <v>454</v>
      </c>
      <c r="D278" s="42" t="s">
        <v>455</v>
      </c>
      <c r="E278" s="42" t="s">
        <v>493</v>
      </c>
      <c r="F278" s="42" t="s">
        <v>458</v>
      </c>
      <c r="G278" s="42" t="s">
        <v>199</v>
      </c>
      <c r="H278" s="42" t="s">
        <v>199</v>
      </c>
      <c r="I278" s="42" t="s">
        <v>199</v>
      </c>
      <c r="J278" s="42" t="s">
        <v>199</v>
      </c>
      <c r="K278" s="42" t="s">
        <v>494</v>
      </c>
      <c r="L278" s="42" t="s">
        <v>1807</v>
      </c>
      <c r="M278" s="42" t="s">
        <v>496</v>
      </c>
      <c r="N278" s="42" t="s">
        <v>486</v>
      </c>
      <c r="O278" s="42"/>
      <c r="P278" s="42" t="s">
        <v>99</v>
      </c>
      <c r="Q278" s="50">
        <v>45293</v>
      </c>
      <c r="R278" s="50">
        <v>45322</v>
      </c>
      <c r="S278" s="45" t="s">
        <v>133</v>
      </c>
      <c r="T278" s="26"/>
      <c r="U278" s="42"/>
      <c r="V278" s="57">
        <v>0.5</v>
      </c>
      <c r="W278" s="42" t="s">
        <v>1596</v>
      </c>
      <c r="X278" s="42" t="s">
        <v>199</v>
      </c>
      <c r="Y278" s="42" t="s">
        <v>199</v>
      </c>
      <c r="Z278" s="42" t="s">
        <v>199</v>
      </c>
      <c r="AA278" s="42" t="s">
        <v>199</v>
      </c>
      <c r="AB278" s="42" t="s">
        <v>364</v>
      </c>
      <c r="AC278" s="42" t="s">
        <v>248</v>
      </c>
      <c r="AD278" s="42" t="s">
        <v>199</v>
      </c>
      <c r="AE278" s="42" t="s">
        <v>199</v>
      </c>
      <c r="AF278" s="42" t="s">
        <v>199</v>
      </c>
      <c r="AG278" s="42" t="s">
        <v>199</v>
      </c>
      <c r="AH278" s="42" t="s">
        <v>402</v>
      </c>
      <c r="AI278" s="42" t="s">
        <v>403</v>
      </c>
      <c r="AJ278" s="42" t="s">
        <v>497</v>
      </c>
    </row>
    <row r="279" spans="2:36" ht="128.25" hidden="1" x14ac:dyDescent="0.2">
      <c r="B279" s="42" t="s">
        <v>516</v>
      </c>
      <c r="C279" s="43" t="s">
        <v>454</v>
      </c>
      <c r="D279" s="42" t="s">
        <v>455</v>
      </c>
      <c r="E279" s="42" t="s">
        <v>493</v>
      </c>
      <c r="F279" s="42" t="s">
        <v>458</v>
      </c>
      <c r="G279" s="42" t="s">
        <v>199</v>
      </c>
      <c r="H279" s="42" t="s">
        <v>199</v>
      </c>
      <c r="I279" s="42" t="s">
        <v>199</v>
      </c>
      <c r="J279" s="42" t="s">
        <v>199</v>
      </c>
      <c r="K279" s="42" t="s">
        <v>498</v>
      </c>
      <c r="L279" s="42" t="s">
        <v>499</v>
      </c>
      <c r="M279" s="42" t="s">
        <v>500</v>
      </c>
      <c r="N279" s="42" t="s">
        <v>501</v>
      </c>
      <c r="O279" s="42"/>
      <c r="P279" s="42" t="s">
        <v>99</v>
      </c>
      <c r="Q279" s="52">
        <v>45422</v>
      </c>
      <c r="R279" s="52">
        <v>45656</v>
      </c>
      <c r="S279" s="45" t="s">
        <v>133</v>
      </c>
      <c r="T279" s="61">
        <f>(1.5*20*2)*(12000000/30/8)</f>
        <v>3000000</v>
      </c>
      <c r="U279" s="62">
        <v>183</v>
      </c>
      <c r="V279" s="57">
        <v>0.5</v>
      </c>
      <c r="W279" s="42" t="s">
        <v>1596</v>
      </c>
      <c r="X279" s="42" t="s">
        <v>199</v>
      </c>
      <c r="Y279" s="42" t="s">
        <v>199</v>
      </c>
      <c r="Z279" s="42" t="s">
        <v>199</v>
      </c>
      <c r="AA279" s="42" t="s">
        <v>199</v>
      </c>
      <c r="AB279" s="42" t="s">
        <v>364</v>
      </c>
      <c r="AC279" s="42" t="s">
        <v>248</v>
      </c>
      <c r="AD279" s="42" t="s">
        <v>199</v>
      </c>
      <c r="AE279" s="42" t="s">
        <v>199</v>
      </c>
      <c r="AF279" s="42" t="s">
        <v>199</v>
      </c>
      <c r="AG279" s="42" t="s">
        <v>199</v>
      </c>
      <c r="AH279" s="42" t="s">
        <v>402</v>
      </c>
      <c r="AI279" s="42" t="s">
        <v>502</v>
      </c>
      <c r="AJ279" s="42" t="s">
        <v>497</v>
      </c>
    </row>
    <row r="280" spans="2:36" ht="128.25" hidden="1" x14ac:dyDescent="0.2">
      <c r="B280" s="42" t="s">
        <v>453</v>
      </c>
      <c r="C280" s="43" t="s">
        <v>454</v>
      </c>
      <c r="D280" s="42" t="s">
        <v>455</v>
      </c>
      <c r="E280" s="42" t="s">
        <v>493</v>
      </c>
      <c r="F280" s="42" t="s">
        <v>458</v>
      </c>
      <c r="G280" s="42" t="s">
        <v>199</v>
      </c>
      <c r="H280" s="42" t="s">
        <v>199</v>
      </c>
      <c r="I280" s="42" t="s">
        <v>199</v>
      </c>
      <c r="J280" s="42" t="s">
        <v>199</v>
      </c>
      <c r="K280" s="42" t="s">
        <v>503</v>
      </c>
      <c r="L280" s="42" t="s">
        <v>504</v>
      </c>
      <c r="M280" s="44" t="s">
        <v>505</v>
      </c>
      <c r="N280" s="42" t="s">
        <v>471</v>
      </c>
      <c r="O280" s="42" t="s">
        <v>1660</v>
      </c>
      <c r="P280" s="42" t="s">
        <v>133</v>
      </c>
      <c r="Q280" s="45">
        <v>45292</v>
      </c>
      <c r="R280" s="45">
        <v>45322</v>
      </c>
      <c r="S280" s="45" t="s">
        <v>133</v>
      </c>
      <c r="T280" s="26"/>
      <c r="U280" s="42"/>
      <c r="V280" s="57">
        <v>0.6</v>
      </c>
      <c r="W280" s="42" t="s">
        <v>463</v>
      </c>
      <c r="X280" s="42" t="s">
        <v>1496</v>
      </c>
      <c r="Y280" s="42" t="s">
        <v>1626</v>
      </c>
      <c r="Z280" s="42" t="s">
        <v>199</v>
      </c>
      <c r="AA280" s="42" t="s">
        <v>199</v>
      </c>
      <c r="AB280" s="42" t="s">
        <v>1618</v>
      </c>
      <c r="AC280" s="42" t="s">
        <v>199</v>
      </c>
      <c r="AD280" s="42" t="s">
        <v>199</v>
      </c>
      <c r="AE280" s="42" t="s">
        <v>199</v>
      </c>
      <c r="AF280" s="42" t="s">
        <v>199</v>
      </c>
      <c r="AG280" s="42" t="s">
        <v>199</v>
      </c>
      <c r="AH280" s="42" t="s">
        <v>199</v>
      </c>
      <c r="AI280" s="42" t="s">
        <v>199</v>
      </c>
      <c r="AJ280" s="42" t="s">
        <v>472</v>
      </c>
    </row>
    <row r="281" spans="2:36" ht="128.25" hidden="1" x14ac:dyDescent="0.2">
      <c r="B281" s="42" t="s">
        <v>453</v>
      </c>
      <c r="C281" s="43" t="s">
        <v>454</v>
      </c>
      <c r="D281" s="42" t="s">
        <v>455</v>
      </c>
      <c r="E281" s="42" t="s">
        <v>493</v>
      </c>
      <c r="F281" s="42" t="s">
        <v>458</v>
      </c>
      <c r="G281" s="42" t="s">
        <v>199</v>
      </c>
      <c r="H281" s="42" t="s">
        <v>199</v>
      </c>
      <c r="I281" s="42" t="s">
        <v>199</v>
      </c>
      <c r="J281" s="42" t="s">
        <v>199</v>
      </c>
      <c r="K281" s="42" t="s">
        <v>506</v>
      </c>
      <c r="L281" s="42" t="s">
        <v>481</v>
      </c>
      <c r="M281" s="44" t="s">
        <v>507</v>
      </c>
      <c r="N281" s="42" t="s">
        <v>471</v>
      </c>
      <c r="O281" s="42" t="s">
        <v>1661</v>
      </c>
      <c r="P281" s="42" t="s">
        <v>133</v>
      </c>
      <c r="Q281" s="45">
        <v>45323</v>
      </c>
      <c r="R281" s="45">
        <v>45350</v>
      </c>
      <c r="S281" s="45" t="s">
        <v>281</v>
      </c>
      <c r="T281" s="26"/>
      <c r="U281" s="42"/>
      <c r="V281" s="57">
        <v>0.4</v>
      </c>
      <c r="W281" s="42" t="s">
        <v>463</v>
      </c>
      <c r="X281" s="42" t="s">
        <v>1496</v>
      </c>
      <c r="Y281" s="42" t="s">
        <v>1626</v>
      </c>
      <c r="Z281" s="42" t="s">
        <v>199</v>
      </c>
      <c r="AA281" s="42" t="s">
        <v>199</v>
      </c>
      <c r="AB281" s="42" t="s">
        <v>1618</v>
      </c>
      <c r="AC281" s="42" t="s">
        <v>199</v>
      </c>
      <c r="AD281" s="42" t="s">
        <v>199</v>
      </c>
      <c r="AE281" s="42" t="s">
        <v>199</v>
      </c>
      <c r="AF281" s="42" t="s">
        <v>199</v>
      </c>
      <c r="AG281" s="42" t="s">
        <v>199</v>
      </c>
      <c r="AH281" s="42" t="s">
        <v>199</v>
      </c>
      <c r="AI281" s="42" t="s">
        <v>199</v>
      </c>
      <c r="AJ281" s="42" t="s">
        <v>472</v>
      </c>
    </row>
    <row r="282" spans="2:36" ht="228" hidden="1" x14ac:dyDescent="0.2">
      <c r="B282" s="42" t="s">
        <v>453</v>
      </c>
      <c r="C282" s="43" t="s">
        <v>850</v>
      </c>
      <c r="D282" s="42" t="s">
        <v>851</v>
      </c>
      <c r="E282" s="42" t="s">
        <v>928</v>
      </c>
      <c r="F282" s="42" t="s">
        <v>753</v>
      </c>
      <c r="G282" s="42" t="s">
        <v>854</v>
      </c>
      <c r="H282" s="42" t="s">
        <v>855</v>
      </c>
      <c r="I282" s="42" t="s">
        <v>199</v>
      </c>
      <c r="J282" s="42" t="s">
        <v>199</v>
      </c>
      <c r="K282" s="42" t="s">
        <v>929</v>
      </c>
      <c r="L282" s="42" t="s">
        <v>1808</v>
      </c>
      <c r="M282" s="44" t="s">
        <v>931</v>
      </c>
      <c r="N282" s="42" t="s">
        <v>703</v>
      </c>
      <c r="O282" s="42" t="s">
        <v>932</v>
      </c>
      <c r="P282" s="42" t="s">
        <v>1742</v>
      </c>
      <c r="Q282" s="45">
        <v>45323</v>
      </c>
      <c r="R282" s="45">
        <v>45473</v>
      </c>
      <c r="S282" s="45" t="s">
        <v>1611</v>
      </c>
      <c r="T282" s="61">
        <f>(2*20*3)*(4687696/30/8)</f>
        <v>2343848</v>
      </c>
      <c r="U282" s="62">
        <v>186</v>
      </c>
      <c r="V282" s="42">
        <v>33</v>
      </c>
      <c r="W282" s="42" t="s">
        <v>354</v>
      </c>
      <c r="X282" s="42" t="s">
        <v>199</v>
      </c>
      <c r="Y282" s="42" t="s">
        <v>199</v>
      </c>
      <c r="Z282" s="42" t="s">
        <v>199</v>
      </c>
      <c r="AA282" s="42" t="s">
        <v>199</v>
      </c>
      <c r="AB282" s="42" t="s">
        <v>1613</v>
      </c>
      <c r="AC282" s="42" t="s">
        <v>199</v>
      </c>
      <c r="AD282" s="42" t="s">
        <v>199</v>
      </c>
      <c r="AE282" s="42" t="s">
        <v>199</v>
      </c>
      <c r="AF282" s="42" t="s">
        <v>199</v>
      </c>
      <c r="AG282" s="42" t="s">
        <v>199</v>
      </c>
      <c r="AH282" s="42" t="s">
        <v>199</v>
      </c>
      <c r="AI282" s="42" t="s">
        <v>199</v>
      </c>
      <c r="AJ282" s="42" t="s">
        <v>913</v>
      </c>
    </row>
    <row r="283" spans="2:36" ht="171" hidden="1" x14ac:dyDescent="0.2">
      <c r="B283" s="42" t="s">
        <v>453</v>
      </c>
      <c r="C283" s="43" t="s">
        <v>850</v>
      </c>
      <c r="D283" s="42" t="s">
        <v>851</v>
      </c>
      <c r="E283" s="42" t="s">
        <v>928</v>
      </c>
      <c r="F283" s="42" t="s">
        <v>753</v>
      </c>
      <c r="G283" s="42" t="s">
        <v>854</v>
      </c>
      <c r="H283" s="42" t="s">
        <v>855</v>
      </c>
      <c r="I283" s="42" t="s">
        <v>199</v>
      </c>
      <c r="J283" s="42" t="s">
        <v>199</v>
      </c>
      <c r="K283" s="42" t="s">
        <v>933</v>
      </c>
      <c r="L283" s="42" t="s">
        <v>1809</v>
      </c>
      <c r="M283" s="44" t="s">
        <v>935</v>
      </c>
      <c r="N283" s="42" t="s">
        <v>703</v>
      </c>
      <c r="O283" s="42" t="s">
        <v>936</v>
      </c>
      <c r="P283" s="42" t="s">
        <v>1742</v>
      </c>
      <c r="Q283" s="45">
        <v>45323</v>
      </c>
      <c r="R283" s="45">
        <v>45442</v>
      </c>
      <c r="S283" s="45" t="s">
        <v>1611</v>
      </c>
      <c r="T283" s="61">
        <f>(0.5*20*5)*(4687696/30/8)</f>
        <v>976603.33333333326</v>
      </c>
      <c r="U283" s="62">
        <v>186</v>
      </c>
      <c r="V283" s="42">
        <v>33</v>
      </c>
      <c r="W283" s="42" t="s">
        <v>1626</v>
      </c>
      <c r="X283" s="42" t="s">
        <v>199</v>
      </c>
      <c r="Y283" s="42" t="s">
        <v>199</v>
      </c>
      <c r="Z283" s="42" t="s">
        <v>199</v>
      </c>
      <c r="AA283" s="42" t="s">
        <v>199</v>
      </c>
      <c r="AB283" s="42" t="s">
        <v>1613</v>
      </c>
      <c r="AC283" s="42" t="s">
        <v>1621</v>
      </c>
      <c r="AD283" s="42" t="s">
        <v>199</v>
      </c>
      <c r="AE283" s="42" t="s">
        <v>199</v>
      </c>
      <c r="AF283" s="42" t="s">
        <v>199</v>
      </c>
      <c r="AG283" s="42" t="s">
        <v>199</v>
      </c>
      <c r="AH283" s="42" t="s">
        <v>199</v>
      </c>
      <c r="AI283" s="42" t="s">
        <v>199</v>
      </c>
      <c r="AJ283" s="42" t="s">
        <v>654</v>
      </c>
    </row>
    <row r="284" spans="2:36" ht="171" hidden="1" x14ac:dyDescent="0.2">
      <c r="B284" s="42" t="s">
        <v>453</v>
      </c>
      <c r="C284" s="43" t="s">
        <v>850</v>
      </c>
      <c r="D284" s="42" t="s">
        <v>851</v>
      </c>
      <c r="E284" s="42" t="s">
        <v>928</v>
      </c>
      <c r="F284" s="42" t="s">
        <v>753</v>
      </c>
      <c r="G284" s="42" t="s">
        <v>854</v>
      </c>
      <c r="H284" s="42" t="s">
        <v>855</v>
      </c>
      <c r="I284" s="42" t="s">
        <v>199</v>
      </c>
      <c r="J284" s="42" t="s">
        <v>199</v>
      </c>
      <c r="K284" s="42" t="s">
        <v>1810</v>
      </c>
      <c r="L284" s="42" t="s">
        <v>1811</v>
      </c>
      <c r="M284" s="44" t="s">
        <v>939</v>
      </c>
      <c r="N284" s="42" t="s">
        <v>667</v>
      </c>
      <c r="O284" s="42" t="s">
        <v>940</v>
      </c>
      <c r="P284" s="42" t="s">
        <v>1742</v>
      </c>
      <c r="Q284" s="45">
        <v>45306</v>
      </c>
      <c r="R284" s="45">
        <v>45641</v>
      </c>
      <c r="S284" s="45" t="s">
        <v>1611</v>
      </c>
      <c r="T284" s="26"/>
      <c r="U284" s="42"/>
      <c r="V284" s="42">
        <v>33</v>
      </c>
      <c r="W284" s="42" t="s">
        <v>1626</v>
      </c>
      <c r="X284" s="42" t="s">
        <v>1621</v>
      </c>
      <c r="Y284" s="42" t="s">
        <v>199</v>
      </c>
      <c r="Z284" s="42" t="s">
        <v>199</v>
      </c>
      <c r="AA284" s="42" t="s">
        <v>199</v>
      </c>
      <c r="AB284" s="42" t="s">
        <v>1613</v>
      </c>
      <c r="AC284" s="42" t="s">
        <v>1621</v>
      </c>
      <c r="AD284" s="42" t="s">
        <v>199</v>
      </c>
      <c r="AE284" s="42" t="s">
        <v>199</v>
      </c>
      <c r="AF284" s="42" t="s">
        <v>199</v>
      </c>
      <c r="AG284" s="42" t="s">
        <v>199</v>
      </c>
      <c r="AH284" s="42" t="s">
        <v>199</v>
      </c>
      <c r="AI284" s="42" t="s">
        <v>199</v>
      </c>
      <c r="AJ284" s="42" t="s">
        <v>654</v>
      </c>
    </row>
    <row r="285" spans="2:36" ht="171" hidden="1" x14ac:dyDescent="0.2">
      <c r="B285" s="42" t="s">
        <v>453</v>
      </c>
      <c r="C285" s="43" t="s">
        <v>850</v>
      </c>
      <c r="D285" s="42" t="s">
        <v>851</v>
      </c>
      <c r="E285" s="42" t="s">
        <v>928</v>
      </c>
      <c r="F285" s="42" t="s">
        <v>753</v>
      </c>
      <c r="G285" s="42" t="s">
        <v>854</v>
      </c>
      <c r="H285" s="42" t="s">
        <v>855</v>
      </c>
      <c r="I285" s="42" t="s">
        <v>199</v>
      </c>
      <c r="J285" s="42" t="s">
        <v>199</v>
      </c>
      <c r="K285" s="42" t="s">
        <v>941</v>
      </c>
      <c r="L285" s="42" t="s">
        <v>942</v>
      </c>
      <c r="M285" s="44" t="s">
        <v>943</v>
      </c>
      <c r="N285" s="42" t="s">
        <v>872</v>
      </c>
      <c r="O285" s="42"/>
      <c r="P285" s="42" t="s">
        <v>1583</v>
      </c>
      <c r="Q285" s="45">
        <v>45352</v>
      </c>
      <c r="R285" s="45">
        <v>45641</v>
      </c>
      <c r="S285" s="45" t="s">
        <v>1611</v>
      </c>
      <c r="T285" s="42"/>
      <c r="U285" s="42"/>
      <c r="V285" s="42">
        <v>100</v>
      </c>
      <c r="W285" s="42" t="s">
        <v>354</v>
      </c>
      <c r="X285" s="42" t="s">
        <v>199</v>
      </c>
      <c r="Y285" s="42" t="s">
        <v>199</v>
      </c>
      <c r="Z285" s="42" t="s">
        <v>199</v>
      </c>
      <c r="AA285" s="42" t="s">
        <v>199</v>
      </c>
      <c r="AB285" s="42" t="s">
        <v>1613</v>
      </c>
      <c r="AC285" s="42"/>
      <c r="AD285" s="42" t="s">
        <v>199</v>
      </c>
      <c r="AE285" s="42" t="s">
        <v>199</v>
      </c>
      <c r="AF285" s="42" t="s">
        <v>199</v>
      </c>
      <c r="AG285" s="42" t="s">
        <v>199</v>
      </c>
      <c r="AH285" s="42" t="s">
        <v>199</v>
      </c>
      <c r="AI285" s="42" t="s">
        <v>199</v>
      </c>
      <c r="AJ285" s="42" t="s">
        <v>234</v>
      </c>
    </row>
    <row r="286" spans="2:36" ht="327.75" hidden="1" x14ac:dyDescent="0.2">
      <c r="B286" s="42" t="s">
        <v>516</v>
      </c>
      <c r="C286" s="43" t="s">
        <v>517</v>
      </c>
      <c r="D286" s="42" t="s">
        <v>1396</v>
      </c>
      <c r="E286" s="42" t="s">
        <v>1398</v>
      </c>
      <c r="F286" s="42" t="s">
        <v>1399</v>
      </c>
      <c r="G286" s="42" t="s">
        <v>199</v>
      </c>
      <c r="H286" s="42" t="s">
        <v>199</v>
      </c>
      <c r="I286" s="42" t="s">
        <v>199</v>
      </c>
      <c r="J286" s="42" t="s">
        <v>199</v>
      </c>
      <c r="K286" s="42" t="s">
        <v>1400</v>
      </c>
      <c r="L286" s="42" t="s">
        <v>1812</v>
      </c>
      <c r="M286" s="44" t="s">
        <v>1402</v>
      </c>
      <c r="N286" s="42" t="s">
        <v>697</v>
      </c>
      <c r="O286" s="42" t="s">
        <v>1403</v>
      </c>
      <c r="P286" s="42" t="s">
        <v>119</v>
      </c>
      <c r="Q286" s="45">
        <v>45292</v>
      </c>
      <c r="R286" s="45">
        <v>45626</v>
      </c>
      <c r="S286" s="45" t="s">
        <v>281</v>
      </c>
      <c r="T286" s="26" t="s">
        <v>199</v>
      </c>
      <c r="U286" s="42" t="s">
        <v>199</v>
      </c>
      <c r="V286" s="57">
        <v>0.4</v>
      </c>
      <c r="W286" s="42" t="s">
        <v>1596</v>
      </c>
      <c r="X286" s="42" t="s">
        <v>199</v>
      </c>
      <c r="Y286" s="42" t="s">
        <v>199</v>
      </c>
      <c r="Z286" s="42" t="s">
        <v>199</v>
      </c>
      <c r="AA286" s="42" t="s">
        <v>199</v>
      </c>
      <c r="AB286" s="42" t="s">
        <v>364</v>
      </c>
      <c r="AC286" s="42" t="s">
        <v>199</v>
      </c>
      <c r="AD286" s="42" t="s">
        <v>199</v>
      </c>
      <c r="AE286" s="42" t="s">
        <v>199</v>
      </c>
      <c r="AF286" s="42" t="s">
        <v>199</v>
      </c>
      <c r="AG286" s="42" t="s">
        <v>199</v>
      </c>
      <c r="AH286" s="42" t="s">
        <v>402</v>
      </c>
      <c r="AI286" s="42" t="s">
        <v>403</v>
      </c>
      <c r="AJ286" s="42" t="s">
        <v>1404</v>
      </c>
    </row>
    <row r="287" spans="2:36" ht="199.5" hidden="1" x14ac:dyDescent="0.2">
      <c r="B287" s="42" t="s">
        <v>516</v>
      </c>
      <c r="C287" s="43" t="s">
        <v>517</v>
      </c>
      <c r="D287" s="42" t="s">
        <v>1396</v>
      </c>
      <c r="E287" s="42" t="s">
        <v>1398</v>
      </c>
      <c r="F287" s="42" t="s">
        <v>1399</v>
      </c>
      <c r="G287" s="42" t="s">
        <v>199</v>
      </c>
      <c r="H287" s="42" t="s">
        <v>199</v>
      </c>
      <c r="I287" s="42" t="s">
        <v>199</v>
      </c>
      <c r="J287" s="42" t="s">
        <v>199</v>
      </c>
      <c r="K287" s="42" t="s">
        <v>1813</v>
      </c>
      <c r="L287" s="42" t="s">
        <v>1814</v>
      </c>
      <c r="M287" s="44" t="s">
        <v>1815</v>
      </c>
      <c r="N287" s="42" t="s">
        <v>697</v>
      </c>
      <c r="O287" s="42" t="s">
        <v>1408</v>
      </c>
      <c r="P287" s="42" t="s">
        <v>119</v>
      </c>
      <c r="Q287" s="45">
        <v>45292</v>
      </c>
      <c r="R287" s="45">
        <v>45626</v>
      </c>
      <c r="S287" s="45" t="s">
        <v>119</v>
      </c>
      <c r="T287" s="26" t="s">
        <v>199</v>
      </c>
      <c r="U287" s="42" t="s">
        <v>199</v>
      </c>
      <c r="V287" s="57">
        <v>0.3</v>
      </c>
      <c r="W287" s="42" t="s">
        <v>1409</v>
      </c>
      <c r="X287" s="42" t="s">
        <v>199</v>
      </c>
      <c r="Y287" s="42" t="s">
        <v>199</v>
      </c>
      <c r="Z287" s="42" t="s">
        <v>199</v>
      </c>
      <c r="AA287" s="42" t="s">
        <v>199</v>
      </c>
      <c r="AB287" s="42" t="s">
        <v>1618</v>
      </c>
      <c r="AC287" s="42" t="s">
        <v>199</v>
      </c>
      <c r="AD287" s="42" t="s">
        <v>199</v>
      </c>
      <c r="AE287" s="42" t="s">
        <v>199</v>
      </c>
      <c r="AF287" s="42" t="s">
        <v>199</v>
      </c>
      <c r="AG287" s="42" t="s">
        <v>199</v>
      </c>
      <c r="AH287" s="42" t="s">
        <v>199</v>
      </c>
      <c r="AI287" s="42" t="s">
        <v>199</v>
      </c>
      <c r="AJ287" s="42" t="s">
        <v>1404</v>
      </c>
    </row>
    <row r="288" spans="2:36" ht="199.5" hidden="1" x14ac:dyDescent="0.2">
      <c r="B288" s="42" t="s">
        <v>516</v>
      </c>
      <c r="C288" s="43" t="s">
        <v>517</v>
      </c>
      <c r="D288" s="42" t="s">
        <v>1396</v>
      </c>
      <c r="E288" s="42" t="s">
        <v>1398</v>
      </c>
      <c r="F288" s="42" t="s">
        <v>1399</v>
      </c>
      <c r="G288" s="42" t="s">
        <v>199</v>
      </c>
      <c r="H288" s="42" t="s">
        <v>199</v>
      </c>
      <c r="I288" s="42" t="s">
        <v>199</v>
      </c>
      <c r="J288" s="42" t="s">
        <v>199</v>
      </c>
      <c r="K288" s="42" t="s">
        <v>1410</v>
      </c>
      <c r="L288" s="42" t="s">
        <v>1816</v>
      </c>
      <c r="M288" s="44" t="s">
        <v>1412</v>
      </c>
      <c r="N288" s="42" t="s">
        <v>697</v>
      </c>
      <c r="O288" s="42" t="s">
        <v>1413</v>
      </c>
      <c r="P288" s="42" t="s">
        <v>119</v>
      </c>
      <c r="Q288" s="45">
        <v>45292</v>
      </c>
      <c r="R288" s="45">
        <v>45626</v>
      </c>
      <c r="S288" s="45" t="s">
        <v>50</v>
      </c>
      <c r="T288" s="26" t="s">
        <v>199</v>
      </c>
      <c r="U288" s="42" t="s">
        <v>199</v>
      </c>
      <c r="V288" s="57">
        <v>0.3</v>
      </c>
      <c r="W288" s="42" t="s">
        <v>1409</v>
      </c>
      <c r="X288" s="42" t="s">
        <v>199</v>
      </c>
      <c r="Y288" s="42" t="s">
        <v>199</v>
      </c>
      <c r="Z288" s="42" t="s">
        <v>199</v>
      </c>
      <c r="AA288" s="42" t="s">
        <v>199</v>
      </c>
      <c r="AB288" s="42" t="s">
        <v>1618</v>
      </c>
      <c r="AC288" s="42" t="s">
        <v>199</v>
      </c>
      <c r="AD288" s="42" t="s">
        <v>199</v>
      </c>
      <c r="AE288" s="42" t="s">
        <v>199</v>
      </c>
      <c r="AF288" s="42" t="s">
        <v>199</v>
      </c>
      <c r="AG288" s="42" t="s">
        <v>199</v>
      </c>
      <c r="AH288" s="42" t="s">
        <v>199</v>
      </c>
      <c r="AI288" s="42" t="s">
        <v>199</v>
      </c>
      <c r="AJ288" s="42" t="s">
        <v>1404</v>
      </c>
    </row>
    <row r="289" spans="2:36" ht="128.25" hidden="1" x14ac:dyDescent="0.2">
      <c r="B289" s="42" t="s">
        <v>453</v>
      </c>
      <c r="C289" s="43" t="s">
        <v>454</v>
      </c>
      <c r="D289" s="42" t="s">
        <v>455</v>
      </c>
      <c r="E289" s="42" t="s">
        <v>508</v>
      </c>
      <c r="F289" s="42" t="s">
        <v>458</v>
      </c>
      <c r="G289" s="42" t="s">
        <v>199</v>
      </c>
      <c r="H289" s="42" t="s">
        <v>199</v>
      </c>
      <c r="I289" s="42" t="s">
        <v>199</v>
      </c>
      <c r="J289" s="42" t="s">
        <v>199</v>
      </c>
      <c r="K289" s="42" t="s">
        <v>509</v>
      </c>
      <c r="L289" s="42" t="s">
        <v>510</v>
      </c>
      <c r="M289" s="44" t="s">
        <v>511</v>
      </c>
      <c r="N289" s="42" t="s">
        <v>471</v>
      </c>
      <c r="O289" s="42" t="s">
        <v>1661</v>
      </c>
      <c r="P289" s="42" t="s">
        <v>133</v>
      </c>
      <c r="Q289" s="45">
        <v>45292</v>
      </c>
      <c r="R289" s="45">
        <v>45473</v>
      </c>
      <c r="S289" s="45" t="s">
        <v>1611</v>
      </c>
      <c r="T289" s="26"/>
      <c r="U289" s="42"/>
      <c r="V289" s="57">
        <v>0.5</v>
      </c>
      <c r="W289" s="42" t="s">
        <v>463</v>
      </c>
      <c r="X289" s="42" t="s">
        <v>1623</v>
      </c>
      <c r="Y289" s="42" t="s">
        <v>199</v>
      </c>
      <c r="Z289" s="42" t="s">
        <v>199</v>
      </c>
      <c r="AA289" s="42" t="s">
        <v>199</v>
      </c>
      <c r="AB289" s="42" t="s">
        <v>1597</v>
      </c>
      <c r="AC289" s="42" t="s">
        <v>199</v>
      </c>
      <c r="AD289" s="42" t="s">
        <v>199</v>
      </c>
      <c r="AE289" s="42" t="s">
        <v>199</v>
      </c>
      <c r="AF289" s="42" t="s">
        <v>199</v>
      </c>
      <c r="AG289" s="42" t="s">
        <v>199</v>
      </c>
      <c r="AH289" s="42" t="s">
        <v>199</v>
      </c>
      <c r="AI289" s="42" t="s">
        <v>199</v>
      </c>
      <c r="AJ289" s="42" t="s">
        <v>472</v>
      </c>
    </row>
    <row r="290" spans="2:36" ht="128.25" hidden="1" x14ac:dyDescent="0.2">
      <c r="B290" s="42" t="s">
        <v>453</v>
      </c>
      <c r="C290" s="43" t="s">
        <v>454</v>
      </c>
      <c r="D290" s="42" t="s">
        <v>455</v>
      </c>
      <c r="E290" s="42" t="s">
        <v>508</v>
      </c>
      <c r="F290" s="42" t="s">
        <v>458</v>
      </c>
      <c r="G290" s="42" t="s">
        <v>199</v>
      </c>
      <c r="H290" s="42" t="s">
        <v>199</v>
      </c>
      <c r="I290" s="42" t="s">
        <v>199</v>
      </c>
      <c r="J290" s="42" t="s">
        <v>199</v>
      </c>
      <c r="K290" s="42" t="s">
        <v>514</v>
      </c>
      <c r="L290" s="42" t="s">
        <v>515</v>
      </c>
      <c r="M290" s="44" t="s">
        <v>511</v>
      </c>
      <c r="N290" s="42" t="s">
        <v>471</v>
      </c>
      <c r="O290" s="42" t="s">
        <v>1662</v>
      </c>
      <c r="P290" s="42" t="s">
        <v>133</v>
      </c>
      <c r="Q290" s="45">
        <v>45474</v>
      </c>
      <c r="R290" s="45">
        <v>45641</v>
      </c>
      <c r="S290" s="45" t="s">
        <v>1611</v>
      </c>
      <c r="T290" s="26"/>
      <c r="U290" s="42"/>
      <c r="V290" s="57">
        <v>0.5</v>
      </c>
      <c r="W290" s="42" t="s">
        <v>463</v>
      </c>
      <c r="X290" s="42" t="s">
        <v>1623</v>
      </c>
      <c r="Y290" s="42" t="s">
        <v>199</v>
      </c>
      <c r="Z290" s="42" t="s">
        <v>199</v>
      </c>
      <c r="AA290" s="42" t="s">
        <v>199</v>
      </c>
      <c r="AB290" s="42" t="s">
        <v>1597</v>
      </c>
      <c r="AC290" s="42" t="s">
        <v>199</v>
      </c>
      <c r="AD290" s="42" t="s">
        <v>199</v>
      </c>
      <c r="AE290" s="42" t="s">
        <v>199</v>
      </c>
      <c r="AF290" s="42" t="s">
        <v>199</v>
      </c>
      <c r="AG290" s="42" t="s">
        <v>199</v>
      </c>
      <c r="AH290" s="42" t="s">
        <v>199</v>
      </c>
      <c r="AI290" s="42" t="s">
        <v>199</v>
      </c>
      <c r="AJ290" s="42" t="s">
        <v>472</v>
      </c>
    </row>
    <row r="291" spans="2:36" ht="199.5" hidden="1" x14ac:dyDescent="0.2">
      <c r="B291" s="42" t="s">
        <v>516</v>
      </c>
      <c r="C291" s="43" t="s">
        <v>517</v>
      </c>
      <c r="D291" s="42" t="s">
        <v>1414</v>
      </c>
      <c r="E291" s="42" t="s">
        <v>1416</v>
      </c>
      <c r="F291" s="42" t="s">
        <v>1556</v>
      </c>
      <c r="G291" s="42" t="s">
        <v>199</v>
      </c>
      <c r="H291" s="42" t="s">
        <v>199</v>
      </c>
      <c r="I291" s="42" t="s">
        <v>199</v>
      </c>
      <c r="J291" s="42" t="s">
        <v>199</v>
      </c>
      <c r="K291" s="42" t="s">
        <v>1817</v>
      </c>
      <c r="L291" s="42" t="s">
        <v>1818</v>
      </c>
      <c r="M291" s="44" t="s">
        <v>1419</v>
      </c>
      <c r="N291" s="42" t="s">
        <v>535</v>
      </c>
      <c r="O291" s="42" t="s">
        <v>536</v>
      </c>
      <c r="P291" s="42" t="s">
        <v>537</v>
      </c>
      <c r="Q291" s="45">
        <v>45323</v>
      </c>
      <c r="R291" s="45">
        <v>45352</v>
      </c>
      <c r="S291" s="45" t="s">
        <v>1611</v>
      </c>
      <c r="T291" s="26"/>
      <c r="U291" s="42"/>
      <c r="V291" s="46">
        <v>0.15</v>
      </c>
      <c r="W291" s="42" t="s">
        <v>1584</v>
      </c>
      <c r="X291" s="42" t="s">
        <v>199</v>
      </c>
      <c r="Y291" s="42" t="s">
        <v>199</v>
      </c>
      <c r="Z291" s="42" t="s">
        <v>199</v>
      </c>
      <c r="AA291" s="42" t="s">
        <v>199</v>
      </c>
      <c r="AB291" s="42" t="s">
        <v>1618</v>
      </c>
      <c r="AC291" s="42" t="s">
        <v>199</v>
      </c>
      <c r="AD291" s="42" t="s">
        <v>199</v>
      </c>
      <c r="AE291" s="42" t="s">
        <v>199</v>
      </c>
      <c r="AF291" s="42" t="s">
        <v>199</v>
      </c>
      <c r="AG291" s="42" t="s">
        <v>199</v>
      </c>
      <c r="AH291" s="42" t="s">
        <v>199</v>
      </c>
      <c r="AI291" s="42" t="s">
        <v>199</v>
      </c>
      <c r="AJ291" s="42" t="s">
        <v>538</v>
      </c>
    </row>
    <row r="292" spans="2:36" ht="199.5" hidden="1" x14ac:dyDescent="0.2">
      <c r="B292" s="42" t="s">
        <v>516</v>
      </c>
      <c r="C292" s="43" t="s">
        <v>517</v>
      </c>
      <c r="D292" s="42" t="s">
        <v>1414</v>
      </c>
      <c r="E292" s="42" t="s">
        <v>1416</v>
      </c>
      <c r="F292" s="42" t="s">
        <v>1556</v>
      </c>
      <c r="G292" s="42" t="s">
        <v>199</v>
      </c>
      <c r="H292" s="42" t="s">
        <v>199</v>
      </c>
      <c r="I292" s="42" t="s">
        <v>199</v>
      </c>
      <c r="J292" s="42" t="s">
        <v>199</v>
      </c>
      <c r="K292" s="42" t="s">
        <v>1819</v>
      </c>
      <c r="L292" s="42" t="s">
        <v>1820</v>
      </c>
      <c r="M292" s="44" t="s">
        <v>1421</v>
      </c>
      <c r="N292" s="42" t="s">
        <v>535</v>
      </c>
      <c r="O292" s="42" t="s">
        <v>536</v>
      </c>
      <c r="P292" s="42" t="s">
        <v>537</v>
      </c>
      <c r="Q292" s="45">
        <v>45352</v>
      </c>
      <c r="R292" s="45">
        <v>45383</v>
      </c>
      <c r="S292" s="45" t="s">
        <v>281</v>
      </c>
      <c r="T292" s="26"/>
      <c r="U292" s="42"/>
      <c r="V292" s="46">
        <v>0.35</v>
      </c>
      <c r="W292" s="42" t="s">
        <v>207</v>
      </c>
      <c r="X292" s="42" t="s">
        <v>199</v>
      </c>
      <c r="Y292" s="42" t="s">
        <v>199</v>
      </c>
      <c r="Z292" s="42" t="s">
        <v>199</v>
      </c>
      <c r="AA292" s="42" t="s">
        <v>199</v>
      </c>
      <c r="AB292" s="42" t="s">
        <v>1618</v>
      </c>
      <c r="AC292" s="42" t="s">
        <v>199</v>
      </c>
      <c r="AD292" s="42" t="s">
        <v>199</v>
      </c>
      <c r="AE292" s="42" t="s">
        <v>199</v>
      </c>
      <c r="AF292" s="42" t="s">
        <v>199</v>
      </c>
      <c r="AG292" s="42" t="s">
        <v>199</v>
      </c>
      <c r="AH292" s="42" t="s">
        <v>199</v>
      </c>
      <c r="AI292" s="42" t="s">
        <v>199</v>
      </c>
      <c r="AJ292" s="42" t="s">
        <v>538</v>
      </c>
    </row>
    <row r="293" spans="2:36" ht="199.5" hidden="1" x14ac:dyDescent="0.2">
      <c r="B293" s="42" t="s">
        <v>516</v>
      </c>
      <c r="C293" s="43" t="s">
        <v>517</v>
      </c>
      <c r="D293" s="42" t="s">
        <v>1414</v>
      </c>
      <c r="E293" s="42" t="s">
        <v>1416</v>
      </c>
      <c r="F293" s="42" t="s">
        <v>1556</v>
      </c>
      <c r="G293" s="42" t="s">
        <v>199</v>
      </c>
      <c r="H293" s="42" t="s">
        <v>199</v>
      </c>
      <c r="I293" s="42" t="s">
        <v>199</v>
      </c>
      <c r="J293" s="42" t="s">
        <v>199</v>
      </c>
      <c r="K293" s="42" t="s">
        <v>1821</v>
      </c>
      <c r="L293" s="42" t="s">
        <v>1422</v>
      </c>
      <c r="M293" s="44" t="s">
        <v>1423</v>
      </c>
      <c r="N293" s="42" t="s">
        <v>535</v>
      </c>
      <c r="O293" s="42" t="s">
        <v>536</v>
      </c>
      <c r="P293" s="42" t="s">
        <v>537</v>
      </c>
      <c r="Q293" s="45">
        <v>45384</v>
      </c>
      <c r="R293" s="45">
        <v>45641</v>
      </c>
      <c r="S293" s="45" t="s">
        <v>1611</v>
      </c>
      <c r="T293" s="26"/>
      <c r="U293" s="42"/>
      <c r="V293" s="46">
        <v>0.5</v>
      </c>
      <c r="W293" s="42" t="s">
        <v>1584</v>
      </c>
      <c r="X293" s="42" t="s">
        <v>199</v>
      </c>
      <c r="Y293" s="42" t="s">
        <v>199</v>
      </c>
      <c r="Z293" s="42" t="s">
        <v>199</v>
      </c>
      <c r="AA293" s="42" t="s">
        <v>199</v>
      </c>
      <c r="AB293" s="42" t="s">
        <v>1618</v>
      </c>
      <c r="AC293" s="42" t="s">
        <v>199</v>
      </c>
      <c r="AD293" s="42" t="s">
        <v>199</v>
      </c>
      <c r="AE293" s="42" t="s">
        <v>199</v>
      </c>
      <c r="AF293" s="42" t="s">
        <v>199</v>
      </c>
      <c r="AG293" s="42" t="s">
        <v>199</v>
      </c>
      <c r="AH293" s="42" t="s">
        <v>199</v>
      </c>
      <c r="AI293" s="42" t="s">
        <v>199</v>
      </c>
      <c r="AJ293" s="42" t="s">
        <v>538</v>
      </c>
    </row>
    <row r="294" spans="2:36" ht="199.5" hidden="1" x14ac:dyDescent="0.2">
      <c r="B294" s="42" t="s">
        <v>516</v>
      </c>
      <c r="C294" s="43" t="s">
        <v>517</v>
      </c>
      <c r="D294" s="42" t="s">
        <v>1414</v>
      </c>
      <c r="E294" s="42" t="s">
        <v>1424</v>
      </c>
      <c r="F294" s="42" t="s">
        <v>1556</v>
      </c>
      <c r="G294" s="42" t="s">
        <v>199</v>
      </c>
      <c r="H294" s="42" t="s">
        <v>199</v>
      </c>
      <c r="I294" s="42" t="s">
        <v>199</v>
      </c>
      <c r="J294" s="42" t="s">
        <v>199</v>
      </c>
      <c r="K294" s="42" t="s">
        <v>1822</v>
      </c>
      <c r="L294" s="42" t="s">
        <v>1426</v>
      </c>
      <c r="M294" s="44" t="s">
        <v>1427</v>
      </c>
      <c r="N294" s="42" t="s">
        <v>535</v>
      </c>
      <c r="O294" s="42" t="s">
        <v>536</v>
      </c>
      <c r="P294" s="42" t="s">
        <v>537</v>
      </c>
      <c r="Q294" s="45">
        <v>45323</v>
      </c>
      <c r="R294" s="45">
        <v>45641</v>
      </c>
      <c r="S294" s="45" t="s">
        <v>1611</v>
      </c>
      <c r="T294" s="26"/>
      <c r="U294" s="42"/>
      <c r="V294" s="46">
        <v>1</v>
      </c>
      <c r="W294" s="42" t="s">
        <v>1584</v>
      </c>
      <c r="X294" s="42" t="s">
        <v>199</v>
      </c>
      <c r="Y294" s="42" t="s">
        <v>199</v>
      </c>
      <c r="Z294" s="42" t="s">
        <v>199</v>
      </c>
      <c r="AA294" s="42" t="s">
        <v>199</v>
      </c>
      <c r="AB294" s="42" t="s">
        <v>1618</v>
      </c>
      <c r="AC294" s="42" t="s">
        <v>199</v>
      </c>
      <c r="AD294" s="42" t="s">
        <v>199</v>
      </c>
      <c r="AE294" s="42" t="s">
        <v>199</v>
      </c>
      <c r="AF294" s="42" t="s">
        <v>199</v>
      </c>
      <c r="AG294" s="42" t="s">
        <v>199</v>
      </c>
      <c r="AH294" s="42" t="s">
        <v>199</v>
      </c>
      <c r="AI294" s="42" t="s">
        <v>199</v>
      </c>
      <c r="AJ294" s="42" t="s">
        <v>1428</v>
      </c>
    </row>
    <row r="295" spans="2:36" ht="199.5" hidden="1" x14ac:dyDescent="0.2">
      <c r="B295" s="42" t="s">
        <v>516</v>
      </c>
      <c r="C295" s="43" t="s">
        <v>517</v>
      </c>
      <c r="D295" s="42" t="s">
        <v>1414</v>
      </c>
      <c r="E295" s="42" t="s">
        <v>1429</v>
      </c>
      <c r="F295" s="42" t="s">
        <v>1556</v>
      </c>
      <c r="G295" s="42" t="s">
        <v>199</v>
      </c>
      <c r="H295" s="42" t="s">
        <v>199</v>
      </c>
      <c r="I295" s="42" t="s">
        <v>199</v>
      </c>
      <c r="J295" s="42" t="s">
        <v>199</v>
      </c>
      <c r="K295" s="42" t="s">
        <v>1823</v>
      </c>
      <c r="L295" s="42" t="s">
        <v>1431</v>
      </c>
      <c r="M295" s="44" t="s">
        <v>1432</v>
      </c>
      <c r="N295" s="42" t="s">
        <v>535</v>
      </c>
      <c r="O295" s="42" t="s">
        <v>536</v>
      </c>
      <c r="P295" s="42" t="s">
        <v>537</v>
      </c>
      <c r="Q295" s="45">
        <v>45323</v>
      </c>
      <c r="R295" s="45">
        <v>45352</v>
      </c>
      <c r="S295" s="45" t="s">
        <v>281</v>
      </c>
      <c r="T295" s="26"/>
      <c r="U295" s="42"/>
      <c r="V295" s="46">
        <v>0.2</v>
      </c>
      <c r="W295" s="42" t="s">
        <v>207</v>
      </c>
      <c r="X295" s="42" t="s">
        <v>199</v>
      </c>
      <c r="Y295" s="42" t="s">
        <v>199</v>
      </c>
      <c r="Z295" s="42" t="s">
        <v>199</v>
      </c>
      <c r="AA295" s="42" t="s">
        <v>199</v>
      </c>
      <c r="AB295" s="42" t="s">
        <v>1618</v>
      </c>
      <c r="AC295" s="42" t="s">
        <v>199</v>
      </c>
      <c r="AD295" s="42" t="s">
        <v>199</v>
      </c>
      <c r="AE295" s="42" t="s">
        <v>199</v>
      </c>
      <c r="AF295" s="42" t="s">
        <v>199</v>
      </c>
      <c r="AG295" s="42" t="s">
        <v>199</v>
      </c>
      <c r="AH295" s="42" t="s">
        <v>199</v>
      </c>
      <c r="AI295" s="42" t="s">
        <v>199</v>
      </c>
      <c r="AJ295" s="42" t="s">
        <v>538</v>
      </c>
    </row>
    <row r="296" spans="2:36" ht="199.5" hidden="1" x14ac:dyDescent="0.2">
      <c r="B296" s="42" t="s">
        <v>516</v>
      </c>
      <c r="C296" s="43" t="s">
        <v>517</v>
      </c>
      <c r="D296" s="42" t="s">
        <v>1414</v>
      </c>
      <c r="E296" s="42" t="s">
        <v>1429</v>
      </c>
      <c r="F296" s="42" t="s">
        <v>1556</v>
      </c>
      <c r="G296" s="42" t="s">
        <v>199</v>
      </c>
      <c r="H296" s="42" t="s">
        <v>199</v>
      </c>
      <c r="I296" s="42" t="s">
        <v>199</v>
      </c>
      <c r="J296" s="42" t="s">
        <v>199</v>
      </c>
      <c r="K296" s="42" t="s">
        <v>1824</v>
      </c>
      <c r="L296" s="42" t="s">
        <v>1434</v>
      </c>
      <c r="M296" s="44" t="s">
        <v>1435</v>
      </c>
      <c r="N296" s="42" t="s">
        <v>535</v>
      </c>
      <c r="O296" s="42" t="s">
        <v>536</v>
      </c>
      <c r="P296" s="42" t="s">
        <v>537</v>
      </c>
      <c r="Q296" s="45">
        <v>45323</v>
      </c>
      <c r="R296" s="45">
        <v>45641</v>
      </c>
      <c r="S296" s="45" t="s">
        <v>1611</v>
      </c>
      <c r="T296" s="26"/>
      <c r="U296" s="42"/>
      <c r="V296" s="46">
        <v>0.8</v>
      </c>
      <c r="W296" s="42" t="s">
        <v>1584</v>
      </c>
      <c r="X296" s="42" t="s">
        <v>199</v>
      </c>
      <c r="Y296" s="42" t="s">
        <v>199</v>
      </c>
      <c r="Z296" s="42" t="s">
        <v>199</v>
      </c>
      <c r="AA296" s="42" t="s">
        <v>199</v>
      </c>
      <c r="AB296" s="42" t="s">
        <v>1618</v>
      </c>
      <c r="AC296" s="42" t="s">
        <v>199</v>
      </c>
      <c r="AD296" s="42" t="s">
        <v>199</v>
      </c>
      <c r="AE296" s="42" t="s">
        <v>199</v>
      </c>
      <c r="AF296" s="42" t="s">
        <v>199</v>
      </c>
      <c r="AG296" s="42" t="s">
        <v>199</v>
      </c>
      <c r="AH296" s="42" t="s">
        <v>199</v>
      </c>
      <c r="AI296" s="42" t="s">
        <v>199</v>
      </c>
      <c r="AJ296" s="42" t="s">
        <v>538</v>
      </c>
    </row>
    <row r="297" spans="2:36" ht="199.5" hidden="1" x14ac:dyDescent="0.2">
      <c r="B297" s="42" t="s">
        <v>516</v>
      </c>
      <c r="C297" s="43" t="s">
        <v>517</v>
      </c>
      <c r="D297" s="42" t="s">
        <v>1437</v>
      </c>
      <c r="E297" s="42" t="s">
        <v>1439</v>
      </c>
      <c r="F297" s="42" t="s">
        <v>1556</v>
      </c>
      <c r="G297" s="42" t="s">
        <v>199</v>
      </c>
      <c r="H297" s="42" t="s">
        <v>199</v>
      </c>
      <c r="I297" s="42" t="s">
        <v>199</v>
      </c>
      <c r="J297" s="76" t="s">
        <v>199</v>
      </c>
      <c r="K297" s="42" t="s">
        <v>1825</v>
      </c>
      <c r="L297" s="42" t="s">
        <v>1441</v>
      </c>
      <c r="M297" s="44" t="s">
        <v>1442</v>
      </c>
      <c r="N297" s="42" t="s">
        <v>535</v>
      </c>
      <c r="O297" s="42" t="s">
        <v>536</v>
      </c>
      <c r="P297" s="42" t="s">
        <v>537</v>
      </c>
      <c r="Q297" s="45">
        <v>45323</v>
      </c>
      <c r="R297" s="45">
        <v>45641</v>
      </c>
      <c r="S297" s="45" t="s">
        <v>1611</v>
      </c>
      <c r="T297" s="26"/>
      <c r="U297" s="42"/>
      <c r="V297" s="46">
        <v>1</v>
      </c>
      <c r="W297" s="42" t="s">
        <v>1596</v>
      </c>
      <c r="X297" s="42" t="s">
        <v>199</v>
      </c>
      <c r="Y297" s="42" t="s">
        <v>199</v>
      </c>
      <c r="Z297" s="76" t="s">
        <v>199</v>
      </c>
      <c r="AA297" s="76" t="s">
        <v>199</v>
      </c>
      <c r="AB297" s="42" t="s">
        <v>364</v>
      </c>
      <c r="AC297" s="42" t="s">
        <v>199</v>
      </c>
      <c r="AD297" s="42" t="s">
        <v>199</v>
      </c>
      <c r="AE297" s="88" t="s">
        <v>199</v>
      </c>
      <c r="AF297" s="88" t="s">
        <v>199</v>
      </c>
      <c r="AG297" s="76" t="s">
        <v>199</v>
      </c>
      <c r="AH297" s="42" t="s">
        <v>402</v>
      </c>
      <c r="AI297" s="42" t="s">
        <v>403</v>
      </c>
      <c r="AJ297" s="42" t="s">
        <v>684</v>
      </c>
    </row>
    <row r="298" spans="2:36" ht="199.5" hidden="1" x14ac:dyDescent="0.2">
      <c r="B298" s="42" t="s">
        <v>516</v>
      </c>
      <c r="C298" s="43" t="s">
        <v>517</v>
      </c>
      <c r="D298" s="42" t="s">
        <v>1437</v>
      </c>
      <c r="E298" s="42" t="s">
        <v>1443</v>
      </c>
      <c r="F298" s="42" t="s">
        <v>1556</v>
      </c>
      <c r="G298" s="42" t="s">
        <v>199</v>
      </c>
      <c r="H298" s="42" t="s">
        <v>199</v>
      </c>
      <c r="I298" s="42" t="s">
        <v>199</v>
      </c>
      <c r="J298" s="76" t="s">
        <v>199</v>
      </c>
      <c r="K298" s="42" t="s">
        <v>1826</v>
      </c>
      <c r="L298" s="42" t="s">
        <v>1445</v>
      </c>
      <c r="M298" s="44" t="s">
        <v>1446</v>
      </c>
      <c r="N298" s="42" t="s">
        <v>535</v>
      </c>
      <c r="O298" s="42" t="s">
        <v>536</v>
      </c>
      <c r="P298" s="42" t="s">
        <v>537</v>
      </c>
      <c r="Q298" s="45">
        <v>45323</v>
      </c>
      <c r="R298" s="45">
        <v>45641</v>
      </c>
      <c r="S298" s="45" t="s">
        <v>281</v>
      </c>
      <c r="T298" s="26"/>
      <c r="U298" s="42"/>
      <c r="V298" s="46">
        <v>1</v>
      </c>
      <c r="W298" s="42" t="s">
        <v>1596</v>
      </c>
      <c r="X298" s="42" t="s">
        <v>199</v>
      </c>
      <c r="Y298" s="42" t="s">
        <v>199</v>
      </c>
      <c r="Z298" s="76" t="s">
        <v>199</v>
      </c>
      <c r="AA298" s="76" t="s">
        <v>199</v>
      </c>
      <c r="AB298" s="42" t="s">
        <v>364</v>
      </c>
      <c r="AC298" s="42" t="s">
        <v>199</v>
      </c>
      <c r="AD298" s="42" t="s">
        <v>199</v>
      </c>
      <c r="AE298" s="88" t="s">
        <v>199</v>
      </c>
      <c r="AF298" s="88" t="s">
        <v>199</v>
      </c>
      <c r="AG298" s="76" t="s">
        <v>199</v>
      </c>
      <c r="AH298" s="42" t="s">
        <v>402</v>
      </c>
      <c r="AI298" s="42" t="s">
        <v>403</v>
      </c>
      <c r="AJ298" s="42" t="s">
        <v>538</v>
      </c>
    </row>
    <row r="299" spans="2:36" ht="128.25" hidden="1" x14ac:dyDescent="0.2">
      <c r="B299" s="42" t="s">
        <v>453</v>
      </c>
      <c r="C299" s="43" t="s">
        <v>454</v>
      </c>
      <c r="D299" s="42" t="s">
        <v>1077</v>
      </c>
      <c r="E299" s="42" t="s">
        <v>1121</v>
      </c>
      <c r="F299" s="42" t="s">
        <v>1122</v>
      </c>
      <c r="G299" s="42" t="s">
        <v>854</v>
      </c>
      <c r="H299" s="42" t="s">
        <v>199</v>
      </c>
      <c r="I299" s="42" t="s">
        <v>199</v>
      </c>
      <c r="J299" s="42" t="s">
        <v>199</v>
      </c>
      <c r="K299" s="42" t="s">
        <v>1123</v>
      </c>
      <c r="L299" s="42" t="s">
        <v>1123</v>
      </c>
      <c r="M299" s="44" t="s">
        <v>1124</v>
      </c>
      <c r="N299" s="42" t="s">
        <v>486</v>
      </c>
      <c r="O299" s="42" t="s">
        <v>1125</v>
      </c>
      <c r="P299" s="42" t="s">
        <v>1600</v>
      </c>
      <c r="Q299" s="45">
        <v>45474</v>
      </c>
      <c r="R299" s="45">
        <v>45519</v>
      </c>
      <c r="S299" s="45" t="s">
        <v>1611</v>
      </c>
      <c r="T299" s="26"/>
      <c r="U299" s="42"/>
      <c r="V299" s="42"/>
      <c r="W299" s="42" t="s">
        <v>207</v>
      </c>
      <c r="X299" s="42" t="s">
        <v>1496</v>
      </c>
      <c r="Y299" s="42" t="s">
        <v>1623</v>
      </c>
      <c r="Z299" s="42" t="s">
        <v>199</v>
      </c>
      <c r="AA299" s="42" t="s">
        <v>199</v>
      </c>
      <c r="AB299" s="42" t="s">
        <v>1621</v>
      </c>
      <c r="AC299" s="42" t="s">
        <v>199</v>
      </c>
      <c r="AD299" s="42" t="s">
        <v>199</v>
      </c>
      <c r="AE299" s="42" t="s">
        <v>199</v>
      </c>
      <c r="AF299" s="42" t="s">
        <v>199</v>
      </c>
      <c r="AG299" s="42" t="s">
        <v>199</v>
      </c>
      <c r="AH299" s="42" t="s">
        <v>199</v>
      </c>
      <c r="AI299" s="42" t="s">
        <v>199</v>
      </c>
      <c r="AJ299" s="42" t="s">
        <v>610</v>
      </c>
    </row>
    <row r="300" spans="2:36" ht="128.25" hidden="1" x14ac:dyDescent="0.2">
      <c r="B300" s="42" t="s">
        <v>453</v>
      </c>
      <c r="C300" s="43" t="s">
        <v>454</v>
      </c>
      <c r="D300" s="42" t="s">
        <v>1077</v>
      </c>
      <c r="E300" s="42" t="s">
        <v>1121</v>
      </c>
      <c r="F300" s="42" t="s">
        <v>1122</v>
      </c>
      <c r="G300" s="42" t="s">
        <v>854</v>
      </c>
      <c r="H300" s="42" t="s">
        <v>199</v>
      </c>
      <c r="I300" s="42" t="s">
        <v>199</v>
      </c>
      <c r="J300" s="42" t="s">
        <v>199</v>
      </c>
      <c r="K300" s="42" t="s">
        <v>489</v>
      </c>
      <c r="L300" s="42" t="s">
        <v>489</v>
      </c>
      <c r="M300" s="44" t="s">
        <v>1126</v>
      </c>
      <c r="N300" s="42" t="s">
        <v>486</v>
      </c>
      <c r="O300" s="42" t="s">
        <v>1127</v>
      </c>
      <c r="P300" s="42" t="s">
        <v>1600</v>
      </c>
      <c r="Q300" s="45">
        <v>45519</v>
      </c>
      <c r="R300" s="45">
        <v>45565</v>
      </c>
      <c r="S300" s="45" t="s">
        <v>1611</v>
      </c>
      <c r="T300" s="26"/>
      <c r="U300" s="42"/>
      <c r="V300" s="42"/>
      <c r="W300" s="42" t="s">
        <v>207</v>
      </c>
      <c r="X300" s="42" t="s">
        <v>1496</v>
      </c>
      <c r="Y300" s="42" t="s">
        <v>1623</v>
      </c>
      <c r="Z300" s="42" t="s">
        <v>199</v>
      </c>
      <c r="AA300" s="42" t="s">
        <v>199</v>
      </c>
      <c r="AB300" s="42" t="s">
        <v>1621</v>
      </c>
      <c r="AC300" s="42" t="s">
        <v>199</v>
      </c>
      <c r="AD300" s="42" t="s">
        <v>199</v>
      </c>
      <c r="AE300" s="42" t="s">
        <v>199</v>
      </c>
      <c r="AF300" s="42" t="s">
        <v>199</v>
      </c>
      <c r="AG300" s="42" t="s">
        <v>199</v>
      </c>
      <c r="AH300" s="42" t="s">
        <v>199</v>
      </c>
      <c r="AI300" s="42" t="s">
        <v>199</v>
      </c>
      <c r="AJ300" s="42" t="s">
        <v>610</v>
      </c>
    </row>
    <row r="301" spans="2:36" ht="171" hidden="1" x14ac:dyDescent="0.2">
      <c r="B301" s="42" t="s">
        <v>453</v>
      </c>
      <c r="C301" s="43" t="s">
        <v>850</v>
      </c>
      <c r="D301" s="42" t="s">
        <v>1235</v>
      </c>
      <c r="E301" s="49" t="s">
        <v>1339</v>
      </c>
      <c r="F301" s="42" t="s">
        <v>1122</v>
      </c>
      <c r="G301" s="42" t="s">
        <v>199</v>
      </c>
      <c r="H301" s="42" t="s">
        <v>199</v>
      </c>
      <c r="I301" s="42" t="s">
        <v>199</v>
      </c>
      <c r="J301" s="42" t="s">
        <v>199</v>
      </c>
      <c r="K301" s="42" t="s">
        <v>1340</v>
      </c>
      <c r="L301" s="42" t="s">
        <v>1827</v>
      </c>
      <c r="M301" s="44" t="s">
        <v>1342</v>
      </c>
      <c r="N301" s="42" t="s">
        <v>1239</v>
      </c>
      <c r="O301" s="42" t="s">
        <v>1343</v>
      </c>
      <c r="P301" s="42" t="s">
        <v>1600</v>
      </c>
      <c r="Q301" s="89">
        <v>45292</v>
      </c>
      <c r="R301" s="89">
        <v>45473</v>
      </c>
      <c r="S301" s="45" t="s">
        <v>1611</v>
      </c>
      <c r="T301" s="90">
        <v>0</v>
      </c>
      <c r="U301" s="49">
        <v>0</v>
      </c>
      <c r="V301" s="42"/>
      <c r="W301" s="42" t="s">
        <v>355</v>
      </c>
      <c r="X301" s="42" t="s">
        <v>1584</v>
      </c>
      <c r="Y301" s="42" t="s">
        <v>199</v>
      </c>
      <c r="Z301" s="42" t="s">
        <v>199</v>
      </c>
      <c r="AA301" s="42" t="s">
        <v>199</v>
      </c>
      <c r="AB301" s="42" t="s">
        <v>1621</v>
      </c>
      <c r="AC301" s="42" t="s">
        <v>1597</v>
      </c>
      <c r="AD301" s="42" t="s">
        <v>1614</v>
      </c>
      <c r="AE301" s="42" t="s">
        <v>199</v>
      </c>
      <c r="AF301" s="42" t="s">
        <v>199</v>
      </c>
      <c r="AG301" s="42" t="s">
        <v>199</v>
      </c>
      <c r="AH301" s="42" t="s">
        <v>199</v>
      </c>
      <c r="AI301" s="42" t="s">
        <v>199</v>
      </c>
      <c r="AJ301" s="42" t="s">
        <v>654</v>
      </c>
    </row>
    <row r="302" spans="2:36" ht="171" hidden="1" x14ac:dyDescent="0.2">
      <c r="B302" s="42" t="s">
        <v>453</v>
      </c>
      <c r="C302" s="43" t="s">
        <v>850</v>
      </c>
      <c r="D302" s="42" t="s">
        <v>1235</v>
      </c>
      <c r="E302" s="49" t="s">
        <v>1339</v>
      </c>
      <c r="F302" s="42" t="s">
        <v>1122</v>
      </c>
      <c r="G302" s="42" t="s">
        <v>199</v>
      </c>
      <c r="H302" s="42" t="s">
        <v>199</v>
      </c>
      <c r="I302" s="42" t="s">
        <v>199</v>
      </c>
      <c r="J302" s="42" t="s">
        <v>199</v>
      </c>
      <c r="K302" s="42" t="s">
        <v>1344</v>
      </c>
      <c r="L302" s="42" t="s">
        <v>1345</v>
      </c>
      <c r="M302" s="42" t="s">
        <v>1346</v>
      </c>
      <c r="N302" s="42" t="s">
        <v>1239</v>
      </c>
      <c r="O302" s="42"/>
      <c r="P302" s="42" t="s">
        <v>1600</v>
      </c>
      <c r="Q302" s="86">
        <v>45292</v>
      </c>
      <c r="R302" s="89">
        <v>45565</v>
      </c>
      <c r="S302" s="45" t="s">
        <v>1600</v>
      </c>
      <c r="T302" s="90"/>
      <c r="U302" s="49"/>
      <c r="V302" s="44"/>
      <c r="W302" s="42" t="s">
        <v>355</v>
      </c>
      <c r="X302" s="42" t="s">
        <v>199</v>
      </c>
      <c r="Y302" s="42" t="s">
        <v>199</v>
      </c>
      <c r="Z302" s="42" t="s">
        <v>199</v>
      </c>
      <c r="AA302" s="76" t="s">
        <v>199</v>
      </c>
      <c r="AB302" s="42" t="s">
        <v>1614</v>
      </c>
      <c r="AC302" s="42" t="s">
        <v>1621</v>
      </c>
      <c r="AD302" s="42" t="s">
        <v>199</v>
      </c>
      <c r="AE302" s="88" t="s">
        <v>199</v>
      </c>
      <c r="AF302" s="88" t="s">
        <v>199</v>
      </c>
      <c r="AG302" s="76" t="s">
        <v>199</v>
      </c>
      <c r="AH302" s="42" t="s">
        <v>199</v>
      </c>
      <c r="AI302" s="42" t="s">
        <v>199</v>
      </c>
      <c r="AJ302" s="42" t="s">
        <v>497</v>
      </c>
    </row>
    <row r="303" spans="2:36" ht="171" hidden="1" x14ac:dyDescent="0.2">
      <c r="B303" s="84" t="s">
        <v>453</v>
      </c>
      <c r="C303" s="84" t="s">
        <v>850</v>
      </c>
      <c r="D303" s="84" t="s">
        <v>1235</v>
      </c>
      <c r="E303" s="49" t="s">
        <v>1339</v>
      </c>
      <c r="F303" s="84" t="s">
        <v>1122</v>
      </c>
      <c r="G303" s="42" t="s">
        <v>199</v>
      </c>
      <c r="H303" s="42" t="s">
        <v>199</v>
      </c>
      <c r="I303" s="42" t="s">
        <v>199</v>
      </c>
      <c r="J303" s="42" t="s">
        <v>199</v>
      </c>
      <c r="K303" s="84" t="s">
        <v>1347</v>
      </c>
      <c r="L303" s="42" t="s">
        <v>1348</v>
      </c>
      <c r="M303" s="42" t="s">
        <v>1349</v>
      </c>
      <c r="N303" s="84" t="s">
        <v>1239</v>
      </c>
      <c r="O303" s="42" t="s">
        <v>1350</v>
      </c>
      <c r="P303" s="84" t="s">
        <v>1600</v>
      </c>
      <c r="Q303" s="86">
        <v>45292</v>
      </c>
      <c r="R303" s="86">
        <v>45657</v>
      </c>
      <c r="S303" s="86" t="s">
        <v>281</v>
      </c>
      <c r="T303" s="87">
        <v>0</v>
      </c>
      <c r="U303" s="84">
        <v>0</v>
      </c>
      <c r="V303" s="85">
        <v>40</v>
      </c>
      <c r="W303" s="84" t="s">
        <v>355</v>
      </c>
      <c r="X303" s="84" t="s">
        <v>1626</v>
      </c>
      <c r="Y303" s="42" t="s">
        <v>199</v>
      </c>
      <c r="Z303" s="42" t="s">
        <v>199</v>
      </c>
      <c r="AA303" s="76" t="s">
        <v>199</v>
      </c>
      <c r="AB303" s="84" t="s">
        <v>1614</v>
      </c>
      <c r="AC303" s="84" t="s">
        <v>1621</v>
      </c>
      <c r="AD303" s="42" t="s">
        <v>199</v>
      </c>
      <c r="AE303" s="88" t="s">
        <v>199</v>
      </c>
      <c r="AF303" s="88" t="s">
        <v>199</v>
      </c>
      <c r="AG303" s="76" t="s">
        <v>199</v>
      </c>
      <c r="AH303" s="84" t="s">
        <v>199</v>
      </c>
      <c r="AI303" s="84" t="s">
        <v>199</v>
      </c>
      <c r="AJ303" s="84" t="s">
        <v>497</v>
      </c>
    </row>
    <row r="304" spans="2:36" hidden="1" x14ac:dyDescent="0.2">
      <c r="AC304" s="30"/>
      <c r="AD304" s="30"/>
      <c r="AE304" s="30"/>
      <c r="AF304" s="30"/>
    </row>
    <row r="305" s="30" customFormat="1" hidden="1" x14ac:dyDescent="0.2"/>
    <row r="306" s="30" customFormat="1" hidden="1" x14ac:dyDescent="0.2"/>
  </sheetData>
  <autoFilter ref="A9:AJ306" xr:uid="{00000000-0001-0000-0000-000000000000}">
    <filterColumn colId="6" showButton="0"/>
    <filterColumn colId="7" showButton="0"/>
    <filterColumn colId="8" showButton="0"/>
    <filterColumn colId="13">
      <filters>
        <filter val="Moises Cuca Suarez"/>
      </filters>
    </filterColumn>
    <filterColumn colId="15">
      <filters>
        <filter val="OAPCR"/>
        <filter val="OAPCR y DGTIC"/>
        <filter val="Oficina Asesora de Planeación y Conrtrol de Riesgos"/>
        <filter val="Oficina Asesora de Planeacion y Control de Riesgos"/>
        <filter val="Oficina Asesora de Planeación y Control de Riesgos"/>
        <filter val="Oficina Asesora de Planeación y Control del Riesgo"/>
        <filter val="Oficina Asesora de Planeación y Control del Riesgo_x000a__x000a_Dirección de Tecnologías de la Información y las Comunicaciones"/>
      </filters>
    </filterColumn>
    <filterColumn colId="22" showButton="0"/>
    <filterColumn colId="23" showButton="0"/>
    <filterColumn colId="24" showButton="0"/>
    <filterColumn colId="25" showButton="0"/>
    <filterColumn colId="27" showButton="0"/>
    <filterColumn colId="28" showButton="0"/>
    <filterColumn colId="29" showButton="0"/>
    <filterColumn colId="30" showButton="0"/>
    <filterColumn colId="31" showButton="0"/>
  </autoFilter>
  <mergeCells count="27">
    <mergeCell ref="V8:V9"/>
    <mergeCell ref="W8:AA9"/>
    <mergeCell ref="AB8:AG9"/>
    <mergeCell ref="AH8:AI8"/>
    <mergeCell ref="AJ8:AJ9"/>
    <mergeCell ref="U8:U9"/>
    <mergeCell ref="G8:J9"/>
    <mergeCell ref="K8:K9"/>
    <mergeCell ref="L8:L9"/>
    <mergeCell ref="M8:M9"/>
    <mergeCell ref="N8:N9"/>
    <mergeCell ref="O8:O9"/>
    <mergeCell ref="P8:P9"/>
    <mergeCell ref="Q8:Q9"/>
    <mergeCell ref="R8:R9"/>
    <mergeCell ref="S8:S9"/>
    <mergeCell ref="T8:T9"/>
    <mergeCell ref="B2:B5"/>
    <mergeCell ref="C2:C3"/>
    <mergeCell ref="D2:AH3"/>
    <mergeCell ref="C4:C5"/>
    <mergeCell ref="D4:AH5"/>
    <mergeCell ref="B8:B9"/>
    <mergeCell ref="C8:C9"/>
    <mergeCell ref="D8:D9"/>
    <mergeCell ref="E8:E9"/>
    <mergeCell ref="F8:F9"/>
  </mergeCells>
  <conditionalFormatting sqref="AJ189:AJ190">
    <cfRule type="expression" dxfId="0" priority="1">
      <formula>$AB189&lt;&gt;""</formula>
    </cfRule>
  </conditionalFormatting>
  <dataValidations count="27">
    <dataValidation allowBlank="1" showInputMessage="1" showErrorMessage="1" prompt="Puede registrar la cantidad de colaboradores que requiera, siempre y cuando cuenten con usuario de Eureka" sqref="O161:O165 O125:O126 N164:N165" xr:uid="{714B9126-13F9-4E2B-BE6C-01ED5F241DB9}"/>
    <dataValidation type="textLength" operator="lessThanOrEqual" showInputMessage="1" showErrorMessage="1" error="El número máximo de caracteres son 100" prompt="El número máximo de caracteres incluyendo los espacios es de 100" sqref="L69:L78 M110:M111 K110:K111 K69:K107" xr:uid="{B9CC6914-65BF-460A-8AB7-E50B42878C8A}">
      <formula1>100</formula1>
    </dataValidation>
    <dataValidation type="textLength" operator="lessThanOrEqual" allowBlank="1" showInputMessage="1" showErrorMessage="1" errorTitle="No superar 100 caracteres" error="No superar 100 caracteres" sqref="L69:L78 K69:K99" xr:uid="{86F02470-AA56-44D3-99D1-3D65926A2CBB}">
      <formula1>100</formula1>
    </dataValidation>
    <dataValidation type="list" allowBlank="1" showInputMessage="1" showErrorMessage="1" sqref="B252:B303 B10:B239" xr:uid="{529FEF26-029A-4B03-BF68-D94A999C9F92}">
      <formula1>Perspectiva</formula1>
    </dataValidation>
    <dataValidation allowBlank="1" showInputMessage="1" showErrorMessage="1" prompt="Elija de la lista los artículos y/o bases del Plan Nacional de Desarrollo 2022 - 2026 a los que se da respuesta con la implementación de la estrategia y la consecución del producto." sqref="G8" xr:uid="{9ADD3DEA-E749-4831-9EBA-035309A7CC47}"/>
    <dataValidation allowBlank="1" showInputMessage="1" showErrorMessage="1" prompt="Elija de la lista la dependencia que será usuaria del producto que se generará porque lo requiere para el desarrollo de sus actividades, en los casos que aplique." sqref="S8:S9" xr:uid="{D152F52A-21DA-4030-A4DB-889BCE1C1DF9}"/>
    <dataValidation allowBlank="1" showInputMessage="1" showErrorMessage="1" prompt="Si marcó que la actividad pertence al plan 9. Plan Anticorrupción y de atención al ciudadano, debe indicar de las listas a cual componente y subcomponente pertenece la actividad." sqref="AH8:AI8" xr:uid="{6325FC3B-543B-4E89-B248-85C082ECBDE8}"/>
    <dataValidation type="list" allowBlank="1" showInputMessage="1" showErrorMessage="1" sqref="AH217:AH221 AI37:AI38 AH60:AI63 AI288 AI280:AI281 AH289:AI290 AH232:AH234 AH291:AH303 AH252:AH288 AH10:AH190" xr:uid="{C3C777AD-F057-4347-AACD-1C6F11E62A16}">
      <formula1>Componentes</formula1>
    </dataValidation>
    <dataValidation allowBlank="1" showInputMessage="1" showErrorMessage="1" prompt="Elija de la lista la perspectiva sobre la cual va a formular las actividades del plan de acción.  Para mas información puede consultar el Diccionario de Datos y el PEI" sqref="B8:B9" xr:uid="{79A99D10-FEDB-44EF-AF14-E3A479E48CED}"/>
    <dataValidation allowBlank="1" showInputMessage="1" showErrorMessage="1" prompt="De acuerdo a la perspectiva seleaccionada, elija de la lista el objetivo estratégico sobre el cual va a formular las actividades del plan de acción.  Para mas información puede consultar el Diccionario de Datos y el PEI" sqref="C8:C9" xr:uid="{28F0A74C-694C-4303-89EC-543AAB848D65}"/>
    <dataValidation allowBlank="1" showInputMessage="1" showErrorMessage="1" prompt="Teniendo en cuenta el objetivo seleccionado, registre o elija de la lista la estrategia asociada a las actividades del plan de acción.  Para mas información puede consultar el Diccionario de Datos y el PEI" sqref="D8:D9" xr:uid="{79FFFC52-544A-4784-82ED-DCB6C3DC48E9}"/>
    <dataValidation allowBlank="1" showInputMessage="1" showErrorMessage="1" prompt="Registre o elija de la lista el producto del Plan Estratégico Institucional que desea obtener. _x000a_Producto es el resultado final del desarrollo de actividades de un proceso, fase o proyecto, el cual debe ser verificable." sqref="E8:E9" xr:uid="{2735ECCA-FFFA-4E45-A8A0-F78C7E9C0439}"/>
    <dataValidation allowBlank="1" showInputMessage="1" showErrorMessage="1" prompt="Defina el responsable de la obtención del producto en términos de cargo y dependencia. Debe ser de nivel directivo." sqref="F8:F9" xr:uid="{4FD83D55-77AE-4497-9118-AE001590AC98}"/>
    <dataValidation allowBlank="1" showInputMessage="1" showErrorMessage="1" prompt="Defina las actividades necesarias para la obtención de los productos. _x000a_Estructura: VERBO en infinitivo + el Objeto + condicion de calidad." sqref="K8:K9" xr:uid="{17B5DFAD-5A4F-4141-8DE3-DD5905BC6173}"/>
    <dataValidation allowBlank="1" showInputMessage="1" showErrorMessage="1" prompt="Detalle de la actividad definida" sqref="L8:L9" xr:uid="{E4C79604-055C-4F63-9E75-B56B3243960F}"/>
    <dataValidation allowBlank="1" showInputMessage="1" showErrorMessage="1" prompt="Soporte de ejecución de la actividad o producto intermedio que contribuye a la obtención del producto final o al cumplimiento de fases intermedias. Ej: Documento elaborado, Actas de reunión firmadas, Listas de asistencia diligenciadas._x000a__x000a_" sqref="M8:M9" xr:uid="{71A56F41-829B-40DE-A4BC-6FA5F9A3ED3F}"/>
    <dataValidation allowBlank="1" showInputMessage="1" showErrorMessage="1" prompt="Nombre del colaborador responsable de ejecutar la actividad." sqref="N8:N9" xr:uid="{CE3D089A-41BA-4107-B222-B611AA28029A}"/>
    <dataValidation allowBlank="1" showInputMessage="1" showErrorMessage="1" prompt="Elija de la lista la dependencia a la que hace parte el colaborador responsable de la ejecución de la actividad. " sqref="P8:P9" xr:uid="{68843D16-63E6-49BF-836C-17599A8BEE2C}"/>
    <dataValidation allowBlank="1" showInputMessage="1" showErrorMessage="1" prompt="DD-MM-AAAA" sqref="Q8:R9" xr:uid="{66DBCC0A-AD94-41D6-B3EE-BDDF2246852B}"/>
    <dataValidation allowBlank="1" showInputMessage="1" showErrorMessage="1" prompt="Indique los recursos económicos requeridos para el desarrollo de la actividad y asignados en el Plan Anual de Adquisiciones - PAA." sqref="T8:T9" xr:uid="{95396467-5F6F-4E56-8B58-8CC48B2260C5}"/>
    <dataValidation allowBlank="1" showInputMessage="1" showErrorMessage="1" prompt="Indique el código de identificación - ID del PAA al que corresponde la adquisición de bienes y/o servicios como contratos de prestación de servicios, sistemas de información, entre otros, necesarios para el desarrollo de la actividad." sqref="U8:U9" xr:uid="{A34D77C9-CC5E-4068-8BDA-3975363B177A}"/>
    <dataValidation allowBlank="1" showInputMessage="1" showErrorMessage="1" prompt="Incluya la ponderación de cada actividad que aporta a la consecución del producto, de tal forma que la sumatoria sea 100% para cada producto." sqref="V8:V9" xr:uid="{17D72E8D-3696-4F0A-A93D-002700D6C33C}"/>
    <dataValidation allowBlank="1" showInputMessage="1" showErrorMessage="1" prompt="Elija de las listas los planes a los que pertenece la actividad. Puede aplicar entre uno (1) y tres (3) planes. " sqref="AB8" xr:uid="{668C85E0-81A8-4DA1-A40B-9A05AFBE271C}"/>
    <dataValidation allowBlank="1" showInputMessage="1" showErrorMessage="1" prompt="Seleccione la dependencia líder de la ejecución de la actividad" sqref="P8:P9" xr:uid="{47899126-9CDF-4AB1-B387-F87C3706BE57}"/>
    <dataValidation allowBlank="1" showInputMessage="1" showErrorMessage="1" prompt="Índique el proceso responsable de la ejecución de la actividad" sqref="AJ8:AJ9" xr:uid="{528BEB67-25AC-43C5-8BA1-1E24DF5927D7}"/>
    <dataValidation allowBlank="1" showInputMessage="1" showErrorMessage="1" prompt="Nombre de los funcionarios o contratistas asignados para apoyar el desarrollo de la actividad" sqref="O8:O9" xr:uid="{6C44A698-83B3-4CCA-9F1B-0A7985447D6D}"/>
    <dataValidation allowBlank="1" showInputMessage="1" showErrorMessage="1" prompt="Elija de las listas las políticas del MIPG a las que contribuye a su cumplimiento con el desarrollo de la actividad. Puede aplicar entre una (1) y tres (3) políticas." sqref="W8:AA9" xr:uid="{73349F2F-81AB-4EF3-8FF1-27997DE7AADD}"/>
  </dataValidations>
  <hyperlinks>
    <hyperlink ref="K171" r:id="rId1" display="url" xr:uid="{C94D73FE-94FE-40B9-BE83-9B7F0591CAA9}"/>
  </hyperlinks>
  <pageMargins left="0.7" right="0.7" top="0.75" bottom="0.75" header="0" footer="0"/>
  <pageSetup orientation="portrait" r:id="rId2"/>
  <drawing r:id="rId3"/>
  <legacy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B08B31-C4D8-4B9A-A6C9-9A69B1F3CD8C}">
  <dimension ref="A1:D37"/>
  <sheetViews>
    <sheetView showGridLines="0" workbookViewId="0">
      <selection activeCell="A12" sqref="A12:D12"/>
    </sheetView>
  </sheetViews>
  <sheetFormatPr baseColWidth="10" defaultColWidth="11" defaultRowHeight="14.25" x14ac:dyDescent="0.2"/>
  <cols>
    <col min="1" max="1" width="30.625" style="13" customWidth="1"/>
    <col min="2" max="2" width="106.25" style="13" customWidth="1"/>
    <col min="3" max="3" width="20.125" style="13" customWidth="1"/>
    <col min="4" max="4" width="18.5" style="13" customWidth="1"/>
    <col min="5" max="16384" width="11" style="13"/>
  </cols>
  <sheetData>
    <row r="1" spans="1:4" ht="15" x14ac:dyDescent="0.2">
      <c r="A1" s="677"/>
      <c r="B1" s="674" t="s">
        <v>1828</v>
      </c>
      <c r="C1" s="2" t="s">
        <v>159</v>
      </c>
      <c r="D1" s="3" t="s">
        <v>160</v>
      </c>
    </row>
    <row r="2" spans="1:4" ht="15" x14ac:dyDescent="0.2">
      <c r="A2" s="678"/>
      <c r="B2" s="675"/>
      <c r="C2" s="2" t="s">
        <v>161</v>
      </c>
      <c r="D2" s="3">
        <v>5</v>
      </c>
    </row>
    <row r="3" spans="1:4" ht="15" x14ac:dyDescent="0.2">
      <c r="A3" s="678"/>
      <c r="B3" s="675"/>
      <c r="C3" s="2" t="s">
        <v>164</v>
      </c>
      <c r="D3" s="19">
        <v>44868</v>
      </c>
    </row>
    <row r="4" spans="1:4" ht="15" x14ac:dyDescent="0.2">
      <c r="A4" s="679"/>
      <c r="B4" s="676"/>
      <c r="C4" s="2" t="s">
        <v>165</v>
      </c>
      <c r="D4" s="3" t="s">
        <v>1829</v>
      </c>
    </row>
    <row r="5" spans="1:4" ht="30" customHeight="1" x14ac:dyDescent="0.2">
      <c r="A5" s="20"/>
      <c r="B5" s="20"/>
      <c r="C5" s="20"/>
      <c r="D5" s="21"/>
    </row>
    <row r="6" spans="1:4" ht="10.5" customHeight="1" x14ac:dyDescent="0.2"/>
    <row r="7" spans="1:4" ht="25.5" customHeight="1" x14ac:dyDescent="0.2">
      <c r="A7" s="673" t="s">
        <v>1830</v>
      </c>
      <c r="B7" s="673"/>
      <c r="C7" s="673"/>
      <c r="D7" s="673"/>
    </row>
    <row r="8" spans="1:4" ht="11.25" customHeight="1" x14ac:dyDescent="0.2"/>
    <row r="9" spans="1:4" ht="15" x14ac:dyDescent="0.25">
      <c r="A9" s="14" t="s">
        <v>1831</v>
      </c>
      <c r="B9" s="15"/>
    </row>
    <row r="11" spans="1:4" ht="15" x14ac:dyDescent="0.2">
      <c r="A11" s="680" t="s">
        <v>1832</v>
      </c>
      <c r="B11" s="681"/>
      <c r="C11" s="681"/>
      <c r="D11" s="682"/>
    </row>
    <row r="12" spans="1:4" ht="14.25" customHeight="1" x14ac:dyDescent="0.2">
      <c r="A12" s="670" t="str">
        <f>IFERROR(IF(VLOOKUP($B$9,Funciones!$A$2:$AA$9,2,FALSE)=0,"",VLOOKUP($B$9,Funciones!$A$2:$AA$9,2,FALSE)),"")</f>
        <v/>
      </c>
      <c r="B12" s="671"/>
      <c r="C12" s="671"/>
      <c r="D12" s="672"/>
    </row>
    <row r="13" spans="1:4" ht="14.25" customHeight="1" x14ac:dyDescent="0.2">
      <c r="A13" s="670" t="str">
        <f>IFERROR(IF(VLOOKUP($B$9,Funciones!$A$2:$AA$9,3,FALSE)=0,"",VLOOKUP($B$9,Funciones!$A$2:$AA$9,3,FALSE)),"")</f>
        <v/>
      </c>
      <c r="B13" s="671"/>
      <c r="C13" s="671"/>
      <c r="D13" s="672" t="str">
        <f>IFERROR(IF(VLOOKUP($B$9,[11]Hoja2!$B$2:$AB$9,3,FALSE)=0,"",VLOOKUP($B$9,[11]Hoja2!$B$2:$AB$9,3,FALSE)),"")</f>
        <v/>
      </c>
    </row>
    <row r="14" spans="1:4" ht="14.25" customHeight="1" x14ac:dyDescent="0.2">
      <c r="A14" s="670" t="str">
        <f>IFERROR(IF(VLOOKUP($B$9,Funciones!$A$2:$AA$9,4,FALSE)=0,"",VLOOKUP($B$9,Funciones!$A$2:$AA$9,4,FALSE)),"")</f>
        <v/>
      </c>
      <c r="B14" s="671"/>
      <c r="C14" s="671"/>
      <c r="D14" s="672" t="str">
        <f>IFERROR(IF(VLOOKUP($B$9,[11]Hoja2!$B$2:$AB$9,4,FALSE)=0,"",VLOOKUP($B$9,[11]Hoja2!$B$2:$AB$9,4,FALSE)),"")</f>
        <v/>
      </c>
    </row>
    <row r="15" spans="1:4" ht="14.25" customHeight="1" x14ac:dyDescent="0.2">
      <c r="A15" s="670" t="str">
        <f>IFERROR(IF(VLOOKUP($B$9,Funciones!$A$2:$AA$9,5,FALSE)=0,"",VLOOKUP($B$9,Funciones!$A$2:$AA$9,5,FALSE)),"")</f>
        <v/>
      </c>
      <c r="B15" s="671"/>
      <c r="C15" s="671"/>
      <c r="D15" s="672" t="str">
        <f>IFERROR(IF(VLOOKUP($B$9,[11]Hoja2!$B$2:$AB$9,5,FALSE)=0,"",VLOOKUP($B$9,[11]Hoja2!$B$2:$AB$9,5,FALSE)),"")</f>
        <v/>
      </c>
    </row>
    <row r="16" spans="1:4" ht="14.25" customHeight="1" x14ac:dyDescent="0.2">
      <c r="A16" s="670" t="str">
        <f>IFERROR(IF(VLOOKUP($B$9,Funciones!$A$2:$AA$9,6,FALSE)=0,"",VLOOKUP($B$9,Funciones!$A$2:$AA$9,6,FALSE)),"")</f>
        <v/>
      </c>
      <c r="B16" s="671"/>
      <c r="C16" s="671"/>
      <c r="D16" s="672" t="str">
        <f>IFERROR(IF(VLOOKUP($B$9,[11]Hoja2!$B$2:$AB$9,6,FALSE)=0,"",VLOOKUP($B$9,[11]Hoja2!$B$2:$AB$9,5,FALSE)),"")</f>
        <v/>
      </c>
    </row>
    <row r="17" spans="1:4" ht="14.25" customHeight="1" x14ac:dyDescent="0.2">
      <c r="A17" s="670" t="str">
        <f>IFERROR(IF(VLOOKUP($B$9,Funciones!$A$2:$AA$9,7,FALSE)=0,"",VLOOKUP($B$9,Funciones!$A$2:$AA$9,7,FALSE)),"")</f>
        <v/>
      </c>
      <c r="B17" s="671"/>
      <c r="C17" s="671"/>
      <c r="D17" s="672" t="str">
        <f>IFERROR(IF(VLOOKUP($B$9,[11]Hoja2!$B$2:$AB$9,7,FALSE)=0,"",VLOOKUP($B$9,[11]Hoja2!$B$2:$AB$9,5,FALSE)),"")</f>
        <v/>
      </c>
    </row>
    <row r="18" spans="1:4" ht="14.25" customHeight="1" x14ac:dyDescent="0.2">
      <c r="A18" s="670" t="str">
        <f>IFERROR(IF(VLOOKUP($B$9,Funciones!$A$2:$AA$9,8,FALSE)=0,"",VLOOKUP($B$9,Funciones!$A$2:$AA$9,8,FALSE)),"")</f>
        <v/>
      </c>
      <c r="B18" s="671"/>
      <c r="C18" s="671"/>
      <c r="D18" s="672" t="str">
        <f>IFERROR(IF(VLOOKUP($B$9,[11]Hoja2!$B$2:$AB$9,8,FALSE)=0,"",VLOOKUP($B$9,[11]Hoja2!$B$2:$AB$9,8,FALSE)),"")</f>
        <v/>
      </c>
    </row>
    <row r="19" spans="1:4" ht="14.25" customHeight="1" x14ac:dyDescent="0.2">
      <c r="A19" s="670" t="str">
        <f>IFERROR(IF(VLOOKUP($B$9,Funciones!$A$2:$AA$9,9,FALSE)=0,"",VLOOKUP($B$9,Funciones!$A$2:$AA$9,9,FALSE)),"")</f>
        <v/>
      </c>
      <c r="B19" s="671"/>
      <c r="C19" s="671"/>
      <c r="D19" s="672" t="str">
        <f>IFERROR(IF(VLOOKUP($B$9,[11]Hoja2!$B$2:$AB$9,9,FALSE)=0,"",VLOOKUP($B$9,[11]Hoja2!$B$2:$AB$9,9,FALSE)),"")</f>
        <v/>
      </c>
    </row>
    <row r="20" spans="1:4" ht="14.25" customHeight="1" x14ac:dyDescent="0.2">
      <c r="A20" s="670" t="str">
        <f>IFERROR(IF(VLOOKUP($B$9,Funciones!$A$2:$AA$9,10,FALSE)=0,"",VLOOKUP($B$9,Funciones!$A$2:$AA$9,10,FALSE)),"")</f>
        <v/>
      </c>
      <c r="B20" s="671"/>
      <c r="C20" s="671"/>
      <c r="D20" s="672" t="str">
        <f>IFERROR(IF(VLOOKUP($B$9,[11]Hoja2!$B$2:$AB$9,10,FALSE)=0,"",VLOOKUP($B$9,[11]Hoja2!$B$2:$AB$9,10,FALSE)),"")</f>
        <v/>
      </c>
    </row>
    <row r="21" spans="1:4" ht="14.25" customHeight="1" x14ac:dyDescent="0.2">
      <c r="A21" s="670" t="str">
        <f>IFERROR(IF(VLOOKUP($B$9,Funciones!$A$2:$AA$9,11,FALSE)=0,"",VLOOKUP($B$9,Funciones!$A$2:$AA$9,11,FALSE)),"")</f>
        <v/>
      </c>
      <c r="B21" s="671"/>
      <c r="C21" s="671"/>
      <c r="D21" s="672" t="str">
        <f>IFERROR(IF(VLOOKUP($B$9,[11]Hoja2!$B$2:$AB$9,11,FALSE)=0,"",VLOOKUP($B$9,[11]Hoja2!$B$2:$AB$9,11,FALSE)),"")</f>
        <v/>
      </c>
    </row>
    <row r="22" spans="1:4" ht="14.25" customHeight="1" x14ac:dyDescent="0.2">
      <c r="A22" s="670" t="str">
        <f>IFERROR(IF(VLOOKUP($B$9,Funciones!$A$2:$AA$9,12,FALSE)=0,"",VLOOKUP($B$9,Funciones!$A$2:$AA$9,12,FALSE)),"")</f>
        <v/>
      </c>
      <c r="B22" s="671"/>
      <c r="C22" s="671"/>
      <c r="D22" s="672" t="str">
        <f>IFERROR(IF(VLOOKUP($B$9,[11]Hoja2!$B$2:$AB$9,12,FALSE)=0,"",VLOOKUP($B$9,[11]Hoja2!$B$2:$AB$9,12,FALSE)),"")</f>
        <v/>
      </c>
    </row>
    <row r="23" spans="1:4" ht="14.25" customHeight="1" x14ac:dyDescent="0.2">
      <c r="A23" s="670" t="str">
        <f>IFERROR(IF(VLOOKUP($B$9,Funciones!$A$2:$AA$9,13,FALSE)=0,"",VLOOKUP($B$9,Funciones!$A$2:$AA$9,13,FALSE)),"")</f>
        <v/>
      </c>
      <c r="B23" s="671"/>
      <c r="C23" s="671"/>
      <c r="D23" s="672" t="str">
        <f>IFERROR(IF(VLOOKUP($B$9,[11]Hoja2!$B$2:$AB$9,13,FALSE)=0,"",VLOOKUP($B$9,[11]Hoja2!$B$2:$AB$9,13,FALSE)),"")</f>
        <v/>
      </c>
    </row>
    <row r="24" spans="1:4" ht="14.25" customHeight="1" x14ac:dyDescent="0.2">
      <c r="A24" s="670" t="str">
        <f>IFERROR(IF(VLOOKUP($B$9,Funciones!$A$2:$AA$9,14,FALSE)=0,"",VLOOKUP($B$9,Funciones!$A$2:$AA$9,14,FALSE)),"")</f>
        <v/>
      </c>
      <c r="B24" s="671"/>
      <c r="C24" s="671"/>
      <c r="D24" s="672" t="str">
        <f>IFERROR(IF(VLOOKUP($B$9,[11]Hoja2!$B$2:$AB$9,14,FALSE)=0,"",VLOOKUP($B$9,[11]Hoja2!$B$2:$AB$9,14,FALSE)),"")</f>
        <v/>
      </c>
    </row>
    <row r="25" spans="1:4" ht="14.25" customHeight="1" x14ac:dyDescent="0.2">
      <c r="A25" s="670" t="str">
        <f>IFERROR(IF(VLOOKUP($B$9,Funciones!$A$2:$AA$9,15,FALSE)=0,"",VLOOKUP($B$9,Funciones!$A$2:$AA$9,15,FALSE)),"")</f>
        <v/>
      </c>
      <c r="B25" s="671"/>
      <c r="C25" s="671"/>
      <c r="D25" s="672" t="str">
        <f>IFERROR(IF(VLOOKUP($B$9,[11]Hoja2!$B$2:$AB$9,15,FALSE)=0,"",VLOOKUP($B$9,[11]Hoja2!$B$2:$AB$9,15,FALSE)),"")</f>
        <v/>
      </c>
    </row>
    <row r="26" spans="1:4" ht="14.25" customHeight="1" x14ac:dyDescent="0.2">
      <c r="A26" s="670" t="str">
        <f>IFERROR(IF(VLOOKUP($B$9,Funciones!$A$2:$AA$9,16,FALSE)=0,"",VLOOKUP($B$9,Funciones!$A$2:$AA$9,16,FALSE)),"")</f>
        <v/>
      </c>
      <c r="B26" s="671"/>
      <c r="C26" s="671"/>
      <c r="D26" s="672" t="str">
        <f>IFERROR(IF(VLOOKUP($B$9,[11]Hoja2!$B$2:$AB$9,16,FALSE)=0,"",VLOOKUP($B$9,[11]Hoja2!$B$2:$AB$9,16,FALSE)),"")</f>
        <v/>
      </c>
    </row>
    <row r="27" spans="1:4" ht="14.25" customHeight="1" x14ac:dyDescent="0.2">
      <c r="A27" s="670" t="str">
        <f>IFERROR(IF(VLOOKUP($B$9,Funciones!$A$2:$AA$9,17,FALSE)=0,"",VLOOKUP($B$9,Funciones!$A$2:$AA$9,17,FALSE)),"")</f>
        <v/>
      </c>
      <c r="B27" s="671"/>
      <c r="C27" s="671"/>
      <c r="D27" s="672" t="str">
        <f>IFERROR(IF(VLOOKUP($B$9,[11]Hoja2!$B$2:$AB$9,17,FALSE)=0,"",VLOOKUP($B$9,[11]Hoja2!$B$2:$AB$9,17,FALSE)),"")</f>
        <v/>
      </c>
    </row>
    <row r="28" spans="1:4" ht="14.25" customHeight="1" x14ac:dyDescent="0.2">
      <c r="A28" s="670" t="str">
        <f>IFERROR(IF(VLOOKUP($B$9,Funciones!$A$2:$AA$9,18,FALSE)=0,"",VLOOKUP($B$9,Funciones!$A$2:$AA$9,18,FALSE)),"")</f>
        <v/>
      </c>
      <c r="B28" s="671"/>
      <c r="C28" s="671"/>
      <c r="D28" s="672" t="str">
        <f>IFERROR(IF(VLOOKUP($B$9,[11]Hoja2!$B$2:$AB$9,18,FALSE)=0,"",VLOOKUP($B$9,[11]Hoja2!$B$2:$AB$9,18,FALSE)),"")</f>
        <v/>
      </c>
    </row>
    <row r="29" spans="1:4" ht="14.25" customHeight="1" x14ac:dyDescent="0.2">
      <c r="A29" s="670" t="str">
        <f>IFERROR(IF(VLOOKUP($B$9,Funciones!$A$2:$AA$9,19,FALSE)=0,"",VLOOKUP($B$9,Funciones!$A$2:$AA$9,19,FALSE)),"")</f>
        <v/>
      </c>
      <c r="B29" s="671"/>
      <c r="C29" s="671"/>
      <c r="D29" s="672" t="str">
        <f>IFERROR(IF(VLOOKUP($B$9,[11]Hoja2!$B$2:$AB$9,19,FALSE)=0,"",VLOOKUP($B$9,[11]Hoja2!$B$2:$AB$9,19,FALSE)),"")</f>
        <v/>
      </c>
    </row>
    <row r="30" spans="1:4" ht="14.25" customHeight="1" x14ac:dyDescent="0.2">
      <c r="A30" s="670" t="str">
        <f>IFERROR(IF(VLOOKUP($B$9,Funciones!$A$2:$AA$9,20,FALSE)=0,"",VLOOKUP($B$9,Funciones!$A$2:$AA$9,20,FALSE)),"")</f>
        <v/>
      </c>
      <c r="B30" s="671"/>
      <c r="C30" s="671"/>
      <c r="D30" s="672" t="str">
        <f>IFERROR(IF(VLOOKUP($B$9,[11]Hoja2!$B$2:$AB$9,20,FALSE)=0,"",VLOOKUP($B$9,[11]Hoja2!$B$2:$AB$9,20,FALSE)),"")</f>
        <v/>
      </c>
    </row>
    <row r="31" spans="1:4" ht="14.25" customHeight="1" x14ac:dyDescent="0.2">
      <c r="A31" s="670" t="str">
        <f>IFERROR(IF(VLOOKUP($B$9,Funciones!$A$2:$AA$9,21,FALSE)=0,"",VLOOKUP($B$9,Funciones!$A$2:$AA$9,21,FALSE)),"")</f>
        <v/>
      </c>
      <c r="B31" s="671"/>
      <c r="C31" s="671"/>
      <c r="D31" s="672" t="str">
        <f>IFERROR(IF(VLOOKUP($B$9,[11]Hoja2!$B$2:$AB$9,21,FALSE)=0,"",VLOOKUP($B$9,[11]Hoja2!$B$2:$AB$9,21,FALSE)),"")</f>
        <v/>
      </c>
    </row>
    <row r="32" spans="1:4" ht="14.25" customHeight="1" x14ac:dyDescent="0.2">
      <c r="A32" s="670" t="str">
        <f>IFERROR(IF(VLOOKUP($B$9,Funciones!$A$2:$AA$9,22,FALSE)=0,"",VLOOKUP($B$9,Funciones!$A$2:$AA$9,22,FALSE)),"")</f>
        <v/>
      </c>
      <c r="B32" s="671"/>
      <c r="C32" s="671"/>
      <c r="D32" s="672" t="str">
        <f>IFERROR(IF(VLOOKUP($B$9,[11]Hoja2!$B$2:$AB$9,22,FALSE)=0,"",VLOOKUP($B$9,[11]Hoja2!$B$2:$AB$9,22,FALSE)),"")</f>
        <v/>
      </c>
    </row>
    <row r="33" spans="1:4" ht="14.25" customHeight="1" x14ac:dyDescent="0.2">
      <c r="A33" s="670" t="str">
        <f>IFERROR(IF(VLOOKUP($B$9,Funciones!$A$2:$AA$9,23,FALSE)=0,"",VLOOKUP($B$9,Funciones!$A$2:$AA$9,23,FALSE)),"")</f>
        <v/>
      </c>
      <c r="B33" s="671"/>
      <c r="C33" s="671"/>
      <c r="D33" s="672" t="str">
        <f>IFERROR(IF(VLOOKUP($B$9,[11]Hoja2!$B$2:$AB$9,23,FALSE)=0,"",VLOOKUP($B$9,[11]Hoja2!$B$2:$AB$9,23,FALSE)),"")</f>
        <v/>
      </c>
    </row>
    <row r="34" spans="1:4" ht="14.25" customHeight="1" x14ac:dyDescent="0.2">
      <c r="A34" s="670" t="str">
        <f>IFERROR(IF(VLOOKUP($B$9,Funciones!$A$2:$AA$9,24,FALSE)=0,"",VLOOKUP($B$9,Funciones!$A$2:$AA$9,24,FALSE)),"")</f>
        <v/>
      </c>
      <c r="B34" s="671"/>
      <c r="C34" s="671"/>
      <c r="D34" s="672" t="str">
        <f>IFERROR(IF(VLOOKUP($B$9,[11]Hoja2!$B$2:$AB$9,24,FALSE)=0,"",VLOOKUP($B$9,[11]Hoja2!$B$2:$AB$9,24,FALSE)),"")</f>
        <v/>
      </c>
    </row>
    <row r="35" spans="1:4" ht="14.25" customHeight="1" x14ac:dyDescent="0.2">
      <c r="A35" s="670" t="str">
        <f>IFERROR(IF(VLOOKUP($B$9,Funciones!$A$2:$AA$9,25,FALSE)=0,"",VLOOKUP($B$9,Funciones!$A$2:$AA$9,25,FALSE)),"")</f>
        <v/>
      </c>
      <c r="B35" s="671"/>
      <c r="C35" s="671"/>
      <c r="D35" s="672" t="str">
        <f>IFERROR(IF(VLOOKUP($B$9,[11]Hoja2!$B$2:$AB$9,25,FALSE)=0,"",VLOOKUP($B$9,[11]Hoja2!$B$2:$AB$9,25,FALSE)),"")</f>
        <v/>
      </c>
    </row>
    <row r="36" spans="1:4" ht="14.25" customHeight="1" x14ac:dyDescent="0.2">
      <c r="A36" s="670" t="str">
        <f>IFERROR(IF(VLOOKUP($B$9,Funciones!$A$2:$AA$9,26,FALSE)=0,"",VLOOKUP($B$9,Funciones!$A$2:$AA$9,26,FALSE)),"")</f>
        <v/>
      </c>
      <c r="B36" s="671"/>
      <c r="C36" s="671"/>
      <c r="D36" s="672" t="str">
        <f>IFERROR(IF(VLOOKUP($B$9,[11]Hoja2!$B$2:$AB$9,26,FALSE)=0,"",VLOOKUP($B$9,[11]Hoja2!$B$2:$AB$9,26,FALSE)),"")</f>
        <v/>
      </c>
    </row>
    <row r="37" spans="1:4" ht="14.25" customHeight="1" x14ac:dyDescent="0.2">
      <c r="A37" s="670" t="str">
        <f>IFERROR(IF(VLOOKUP($B$9,Funciones!$A$2:$AA$9,27,FALSE)=0,"",VLOOKUP($B$9,Funciones!$A$2:$AA$9,27,FALSE)),"")</f>
        <v/>
      </c>
      <c r="B37" s="671"/>
      <c r="C37" s="671"/>
      <c r="D37" s="672" t="str">
        <f>IFERROR(IF(VLOOKUP($B$9,[11]Hoja2!$B$2:$AB$9,27,FALSE)=0,"",VLOOKUP($B$9,[11]Hoja2!$B$2:$AB$9,27,FALSE)),"")</f>
        <v/>
      </c>
    </row>
  </sheetData>
  <sheetProtection algorithmName="SHA-512" hashValue="6TzKSaH+2xnYh2GYes7FewJ3F2XcI70m+fM1fye8phCH14ci/0gvymPGe9hoCMkDwu3XYGLm77K7t+Ko42fY0w==" saltValue="YdkddSsdPDRNodBzyaOgBA==" spinCount="100000" sheet="1" objects="1" scenarios="1"/>
  <mergeCells count="30">
    <mergeCell ref="A7:D7"/>
    <mergeCell ref="A12:D12"/>
    <mergeCell ref="A13:D13"/>
    <mergeCell ref="B1:B4"/>
    <mergeCell ref="A1:A4"/>
    <mergeCell ref="A11:D11"/>
    <mergeCell ref="A25:D25"/>
    <mergeCell ref="A14:D14"/>
    <mergeCell ref="A15:D15"/>
    <mergeCell ref="A16:D16"/>
    <mergeCell ref="A17:D17"/>
    <mergeCell ref="A18:D18"/>
    <mergeCell ref="A19:D19"/>
    <mergeCell ref="A20:D20"/>
    <mergeCell ref="A21:D21"/>
    <mergeCell ref="A22:D22"/>
    <mergeCell ref="A23:D23"/>
    <mergeCell ref="A24:D24"/>
    <mergeCell ref="A37:D37"/>
    <mergeCell ref="A26:D26"/>
    <mergeCell ref="A27:D27"/>
    <mergeCell ref="A28:D28"/>
    <mergeCell ref="A29:D29"/>
    <mergeCell ref="A30:D30"/>
    <mergeCell ref="A31:D31"/>
    <mergeCell ref="A32:D32"/>
    <mergeCell ref="A33:D33"/>
    <mergeCell ref="A34:D34"/>
    <mergeCell ref="A35:D35"/>
    <mergeCell ref="A36:D36"/>
  </mergeCells>
  <phoneticPr fontId="17" type="noConversion"/>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E95EFBB-5ED7-4651-B7C6-71506362F081}">
          <x14:formula1>
            <xm:f>Funciones!$A$2:$A$9</xm:f>
          </x14:formula1>
          <xm:sqref>B9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FDA2D8-9248-46A2-B550-65995E6E6DC9}">
  <dimension ref="A1:AC105"/>
  <sheetViews>
    <sheetView topLeftCell="J1" zoomScale="50" zoomScaleNormal="50" zoomScaleSheetLayoutView="50" workbookViewId="0">
      <selection activeCell="K21" sqref="K21:K22"/>
    </sheetView>
  </sheetViews>
  <sheetFormatPr baseColWidth="10" defaultColWidth="8" defaultRowHeight="21" x14ac:dyDescent="0.35"/>
  <cols>
    <col min="1" max="1" width="47" style="233" customWidth="1"/>
    <col min="2" max="2" width="75.5" style="233" customWidth="1"/>
    <col min="3" max="3" width="28.75" style="233" customWidth="1"/>
    <col min="4" max="4" width="29.75" style="233" customWidth="1"/>
    <col min="5" max="6" width="28.75" style="233" customWidth="1"/>
    <col min="7" max="7" width="71.625" style="233" customWidth="1"/>
    <col min="8" max="8" width="56.625" style="235" customWidth="1"/>
    <col min="9" max="9" width="36.625" style="233" customWidth="1"/>
    <col min="10" max="10" width="65.25" style="235" customWidth="1"/>
    <col min="11" max="11" width="32.5" style="233" customWidth="1"/>
    <col min="12" max="12" width="30.375" style="233" customWidth="1"/>
    <col min="13" max="17" width="36.625" style="234" customWidth="1"/>
    <col min="18" max="18" width="36.625" style="233" customWidth="1"/>
    <col min="19" max="19" width="18.125" style="233" customWidth="1"/>
    <col min="20" max="20" width="21" style="233" customWidth="1"/>
    <col min="21" max="24" width="18.125" style="233" customWidth="1"/>
    <col min="25" max="25" width="19.25" style="233" customWidth="1"/>
    <col min="26" max="26" width="62" style="233" customWidth="1"/>
    <col min="27" max="27" width="8" style="233"/>
    <col min="28" max="16384" width="8" style="232"/>
  </cols>
  <sheetData>
    <row r="1" spans="1:29" ht="20.100000000000001" customHeight="1" x14ac:dyDescent="0.35">
      <c r="A1" s="453"/>
      <c r="B1" s="464" t="s">
        <v>157</v>
      </c>
      <c r="C1" s="441" t="s">
        <v>158</v>
      </c>
      <c r="D1" s="441"/>
      <c r="E1" s="441"/>
      <c r="F1" s="441"/>
      <c r="G1" s="441"/>
      <c r="H1" s="441"/>
      <c r="I1" s="441"/>
      <c r="J1" s="441"/>
      <c r="K1" s="441"/>
      <c r="L1" s="441"/>
      <c r="M1" s="441"/>
      <c r="N1" s="441"/>
      <c r="O1" s="441"/>
      <c r="P1" s="441"/>
      <c r="Q1" s="441"/>
      <c r="R1" s="441"/>
      <c r="S1" s="441"/>
      <c r="T1" s="441"/>
      <c r="U1" s="441"/>
      <c r="V1" s="441"/>
      <c r="W1" s="442"/>
      <c r="X1" s="447" t="s">
        <v>159</v>
      </c>
      <c r="Y1" s="448"/>
      <c r="Z1" s="266" t="s">
        <v>1833</v>
      </c>
      <c r="AA1" s="257"/>
      <c r="AB1" s="257"/>
      <c r="AC1" s="257"/>
    </row>
    <row r="2" spans="1:29" ht="20.100000000000001" customHeight="1" x14ac:dyDescent="0.35">
      <c r="A2" s="454"/>
      <c r="B2" s="465"/>
      <c r="C2" s="443"/>
      <c r="D2" s="443"/>
      <c r="E2" s="443"/>
      <c r="F2" s="443"/>
      <c r="G2" s="443"/>
      <c r="H2" s="443"/>
      <c r="I2" s="443"/>
      <c r="J2" s="443"/>
      <c r="K2" s="443"/>
      <c r="L2" s="443"/>
      <c r="M2" s="443"/>
      <c r="N2" s="443"/>
      <c r="O2" s="443"/>
      <c r="P2" s="443"/>
      <c r="Q2" s="443"/>
      <c r="R2" s="443"/>
      <c r="S2" s="443"/>
      <c r="T2" s="443"/>
      <c r="U2" s="443"/>
      <c r="V2" s="443"/>
      <c r="W2" s="444"/>
      <c r="X2" s="449" t="s">
        <v>161</v>
      </c>
      <c r="Y2" s="450"/>
      <c r="Z2" s="265">
        <v>4</v>
      </c>
      <c r="AA2" s="257"/>
      <c r="AB2" s="257"/>
      <c r="AC2" s="257"/>
    </row>
    <row r="3" spans="1:29" ht="20.100000000000001" customHeight="1" x14ac:dyDescent="0.35">
      <c r="A3" s="454"/>
      <c r="B3" s="465" t="s">
        <v>162</v>
      </c>
      <c r="C3" s="443" t="s">
        <v>1834</v>
      </c>
      <c r="D3" s="443"/>
      <c r="E3" s="443"/>
      <c r="F3" s="443"/>
      <c r="G3" s="443"/>
      <c r="H3" s="443"/>
      <c r="I3" s="443"/>
      <c r="J3" s="443"/>
      <c r="K3" s="443"/>
      <c r="L3" s="443"/>
      <c r="M3" s="443"/>
      <c r="N3" s="443"/>
      <c r="O3" s="443"/>
      <c r="P3" s="443"/>
      <c r="Q3" s="443"/>
      <c r="R3" s="443"/>
      <c r="S3" s="443"/>
      <c r="T3" s="443"/>
      <c r="U3" s="443"/>
      <c r="V3" s="443"/>
      <c r="W3" s="444"/>
      <c r="X3" s="449" t="s">
        <v>164</v>
      </c>
      <c r="Y3" s="450"/>
      <c r="Z3" s="264">
        <v>45225</v>
      </c>
      <c r="AA3" s="257"/>
      <c r="AB3" s="257"/>
      <c r="AC3" s="257"/>
    </row>
    <row r="4" spans="1:29" ht="20.100000000000001" customHeight="1" thickBot="1" x14ac:dyDescent="0.4">
      <c r="A4" s="455"/>
      <c r="B4" s="473"/>
      <c r="C4" s="445"/>
      <c r="D4" s="445"/>
      <c r="E4" s="445"/>
      <c r="F4" s="445"/>
      <c r="G4" s="445"/>
      <c r="H4" s="445"/>
      <c r="I4" s="445"/>
      <c r="J4" s="445"/>
      <c r="K4" s="445"/>
      <c r="L4" s="445"/>
      <c r="M4" s="445"/>
      <c r="N4" s="445"/>
      <c r="O4" s="445"/>
      <c r="P4" s="445"/>
      <c r="Q4" s="445"/>
      <c r="R4" s="445"/>
      <c r="S4" s="445"/>
      <c r="T4" s="445"/>
      <c r="U4" s="445"/>
      <c r="V4" s="445"/>
      <c r="W4" s="446"/>
      <c r="X4" s="451" t="s">
        <v>165</v>
      </c>
      <c r="Y4" s="452"/>
      <c r="Z4" s="263" t="s">
        <v>166</v>
      </c>
      <c r="AA4" s="257"/>
      <c r="AB4" s="257"/>
      <c r="AC4" s="257"/>
    </row>
    <row r="5" spans="1:29" ht="20.25" customHeight="1" x14ac:dyDescent="0.5">
      <c r="A5" s="258"/>
      <c r="B5" s="258"/>
      <c r="C5" s="258"/>
      <c r="D5" s="258"/>
      <c r="E5" s="258"/>
      <c r="F5" s="258"/>
      <c r="G5" s="261"/>
      <c r="H5" s="260"/>
      <c r="I5" s="261"/>
      <c r="J5" s="260"/>
      <c r="K5" s="258"/>
      <c r="L5" s="258"/>
      <c r="M5" s="259"/>
      <c r="N5" s="259"/>
      <c r="O5" s="259"/>
      <c r="P5" s="259"/>
      <c r="Q5" s="259"/>
      <c r="R5" s="258"/>
      <c r="S5" s="258"/>
      <c r="T5" s="258"/>
      <c r="U5" s="258"/>
      <c r="V5" s="258"/>
      <c r="W5" s="258"/>
      <c r="X5" s="258"/>
      <c r="Y5" s="258"/>
      <c r="Z5" s="258"/>
      <c r="AA5" s="257"/>
      <c r="AB5" s="257"/>
      <c r="AC5" s="257"/>
    </row>
    <row r="6" spans="1:29" ht="36" customHeight="1" x14ac:dyDescent="0.5">
      <c r="A6" s="474" t="s">
        <v>1835</v>
      </c>
      <c r="B6" s="474"/>
      <c r="C6" s="474"/>
      <c r="D6" s="262"/>
      <c r="E6" s="262"/>
      <c r="F6" s="262"/>
      <c r="G6" s="261"/>
      <c r="H6" s="260"/>
      <c r="I6" s="261"/>
      <c r="J6" s="260"/>
      <c r="K6" s="258"/>
      <c r="L6" s="258"/>
      <c r="M6" s="259"/>
      <c r="N6" s="259"/>
      <c r="O6" s="259"/>
      <c r="P6" s="259"/>
      <c r="Q6" s="259"/>
      <c r="R6" s="258"/>
      <c r="S6" s="258"/>
      <c r="T6" s="258"/>
      <c r="U6" s="258"/>
      <c r="V6" s="258"/>
      <c r="W6" s="258"/>
      <c r="X6" s="258"/>
      <c r="Y6" s="258"/>
      <c r="Z6" s="258"/>
      <c r="AA6" s="257"/>
      <c r="AB6" s="257"/>
      <c r="AC6" s="257"/>
    </row>
    <row r="7" spans="1:29" ht="27" customHeight="1" thickBot="1" x14ac:dyDescent="0.55000000000000004">
      <c r="A7" s="236"/>
      <c r="B7" s="236"/>
      <c r="C7" s="236"/>
      <c r="D7" s="236"/>
      <c r="E7" s="236"/>
      <c r="F7" s="236"/>
      <c r="G7" s="236"/>
      <c r="H7" s="238"/>
      <c r="I7" s="236"/>
      <c r="J7" s="238"/>
      <c r="K7" s="236"/>
      <c r="L7" s="236"/>
      <c r="M7" s="237"/>
      <c r="N7" s="237"/>
      <c r="O7" s="237"/>
      <c r="P7" s="237"/>
      <c r="Q7" s="237"/>
      <c r="R7" s="236"/>
      <c r="S7" s="236"/>
      <c r="T7" s="236"/>
      <c r="U7" s="236"/>
      <c r="V7" s="236"/>
      <c r="W7" s="236"/>
      <c r="X7" s="236"/>
      <c r="Y7" s="236"/>
      <c r="Z7" s="236"/>
    </row>
    <row r="8" spans="1:29" ht="183" customHeight="1" thickBot="1" x14ac:dyDescent="0.55000000000000004">
      <c r="A8" s="255" t="s">
        <v>1836</v>
      </c>
      <c r="B8" s="466" t="s">
        <v>2039</v>
      </c>
      <c r="C8" s="467"/>
      <c r="D8" s="467"/>
      <c r="E8" s="467"/>
      <c r="F8" s="467"/>
      <c r="G8" s="468"/>
      <c r="H8" s="238"/>
      <c r="I8" s="236"/>
      <c r="J8" s="238"/>
      <c r="K8" s="256" t="s">
        <v>1837</v>
      </c>
      <c r="L8" s="471" t="s">
        <v>1838</v>
      </c>
      <c r="M8" s="471"/>
      <c r="N8" s="471"/>
      <c r="O8" s="472"/>
      <c r="P8" s="237"/>
      <c r="Q8" s="237"/>
      <c r="R8" s="236"/>
      <c r="S8" s="236"/>
      <c r="T8" s="236"/>
      <c r="U8" s="236"/>
      <c r="V8" s="469" t="s">
        <v>1839</v>
      </c>
      <c r="W8" s="470"/>
      <c r="X8" s="466" t="s">
        <v>1840</v>
      </c>
      <c r="Y8" s="467"/>
      <c r="Z8" s="468"/>
    </row>
    <row r="9" spans="1:29" ht="25.5" thickBot="1" x14ac:dyDescent="0.55000000000000004">
      <c r="A9" s="236"/>
      <c r="B9" s="236"/>
      <c r="C9" s="236"/>
      <c r="D9" s="236"/>
      <c r="E9" s="236"/>
      <c r="F9" s="236"/>
      <c r="G9" s="236"/>
      <c r="H9" s="238"/>
      <c r="I9" s="236"/>
      <c r="J9" s="238"/>
      <c r="K9" s="236"/>
      <c r="L9" s="236"/>
      <c r="M9" s="237"/>
      <c r="N9" s="237"/>
      <c r="O9" s="237"/>
      <c r="P9" s="237"/>
      <c r="Q9" s="237"/>
      <c r="R9" s="236"/>
      <c r="S9" s="236"/>
      <c r="T9" s="236"/>
      <c r="U9" s="236"/>
      <c r="V9" s="236"/>
      <c r="W9" s="236"/>
      <c r="X9" s="236"/>
      <c r="Y9" s="236"/>
      <c r="Z9" s="236"/>
    </row>
    <row r="10" spans="1:29" ht="40.5" customHeight="1" x14ac:dyDescent="0.35">
      <c r="A10" s="456" t="s">
        <v>1841</v>
      </c>
      <c r="B10" s="457"/>
      <c r="C10" s="457"/>
      <c r="D10" s="457"/>
      <c r="E10" s="457"/>
      <c r="F10" s="457"/>
      <c r="G10" s="457"/>
      <c r="H10" s="457"/>
      <c r="I10" s="457"/>
      <c r="J10" s="457"/>
      <c r="K10" s="457"/>
      <c r="L10" s="457"/>
      <c r="M10" s="457"/>
      <c r="N10" s="457"/>
      <c r="O10" s="457"/>
      <c r="P10" s="457"/>
      <c r="Q10" s="457"/>
      <c r="R10" s="457"/>
      <c r="S10" s="457"/>
      <c r="T10" s="457"/>
      <c r="U10" s="457"/>
      <c r="V10" s="457"/>
      <c r="W10" s="457"/>
      <c r="X10" s="457"/>
      <c r="Y10" s="458"/>
      <c r="Z10" s="459"/>
    </row>
    <row r="11" spans="1:29" ht="36.75" customHeight="1" x14ac:dyDescent="0.35">
      <c r="A11" s="460" t="s">
        <v>1842</v>
      </c>
      <c r="B11" s="428" t="s">
        <v>1843</v>
      </c>
      <c r="C11" s="428" t="s">
        <v>1844</v>
      </c>
      <c r="D11" s="428" t="s">
        <v>1845</v>
      </c>
      <c r="E11" s="428" t="s">
        <v>1846</v>
      </c>
      <c r="F11" s="428" t="s">
        <v>1847</v>
      </c>
      <c r="G11" s="428" t="s">
        <v>1848</v>
      </c>
      <c r="H11" s="437" t="s">
        <v>1849</v>
      </c>
      <c r="I11" s="428" t="s">
        <v>1850</v>
      </c>
      <c r="J11" s="437" t="s">
        <v>1851</v>
      </c>
      <c r="K11" s="428" t="s">
        <v>1852</v>
      </c>
      <c r="L11" s="428" t="s">
        <v>1853</v>
      </c>
      <c r="M11" s="428" t="s">
        <v>1854</v>
      </c>
      <c r="N11" s="428"/>
      <c r="O11" s="428"/>
      <c r="P11" s="428"/>
      <c r="Q11" s="428"/>
      <c r="R11" s="428" t="s">
        <v>1855</v>
      </c>
      <c r="S11" s="428" t="s">
        <v>1856</v>
      </c>
      <c r="T11" s="434" t="s">
        <v>1857</v>
      </c>
      <c r="U11" s="435"/>
      <c r="V11" s="435"/>
      <c r="W11" s="435"/>
      <c r="X11" s="435"/>
      <c r="Y11" s="436"/>
      <c r="Z11" s="462" t="s">
        <v>1858</v>
      </c>
    </row>
    <row r="12" spans="1:29" ht="42" customHeight="1" thickBot="1" x14ac:dyDescent="0.4">
      <c r="A12" s="461"/>
      <c r="B12" s="429"/>
      <c r="C12" s="429"/>
      <c r="D12" s="429"/>
      <c r="E12" s="429"/>
      <c r="F12" s="429"/>
      <c r="G12" s="429"/>
      <c r="H12" s="438"/>
      <c r="I12" s="429"/>
      <c r="J12" s="438"/>
      <c r="K12" s="429"/>
      <c r="L12" s="429"/>
      <c r="M12" s="254" t="s">
        <v>1859</v>
      </c>
      <c r="N12" s="254">
        <v>2024</v>
      </c>
      <c r="O12" s="254">
        <v>2025</v>
      </c>
      <c r="P12" s="254">
        <v>2026</v>
      </c>
      <c r="Q12" s="254" t="s">
        <v>1860</v>
      </c>
      <c r="R12" s="429"/>
      <c r="S12" s="429"/>
      <c r="T12" s="254" t="s">
        <v>1859</v>
      </c>
      <c r="U12" s="254">
        <v>2024</v>
      </c>
      <c r="V12" s="254">
        <v>2025</v>
      </c>
      <c r="W12" s="254">
        <v>2026</v>
      </c>
      <c r="X12" s="254" t="s">
        <v>1860</v>
      </c>
      <c r="Y12" s="253" t="s">
        <v>1861</v>
      </c>
      <c r="Z12" s="463"/>
    </row>
    <row r="13" spans="1:29" ht="74.25" x14ac:dyDescent="0.35">
      <c r="A13" s="475" t="s">
        <v>199</v>
      </c>
      <c r="B13" s="430" t="s">
        <v>1862</v>
      </c>
      <c r="C13" s="430" t="s">
        <v>1863</v>
      </c>
      <c r="D13" s="430" t="s">
        <v>1864</v>
      </c>
      <c r="E13" s="430" t="s">
        <v>1865</v>
      </c>
      <c r="F13" s="430" t="s">
        <v>1866</v>
      </c>
      <c r="G13" s="430" t="s">
        <v>2044</v>
      </c>
      <c r="H13" s="430" t="s">
        <v>454</v>
      </c>
      <c r="I13" s="430" t="s">
        <v>552</v>
      </c>
      <c r="J13" s="430" t="s">
        <v>830</v>
      </c>
      <c r="K13" s="430" t="s">
        <v>552</v>
      </c>
      <c r="L13" s="430" t="s">
        <v>1867</v>
      </c>
      <c r="M13" s="430" t="s">
        <v>199</v>
      </c>
      <c r="N13" s="252" t="s">
        <v>832</v>
      </c>
      <c r="O13" s="245" t="s">
        <v>1578</v>
      </c>
      <c r="P13" s="430" t="s">
        <v>1592</v>
      </c>
      <c r="Q13" s="430" t="s">
        <v>1592</v>
      </c>
      <c r="R13" s="430" t="s">
        <v>1868</v>
      </c>
      <c r="S13" s="430" t="s">
        <v>199</v>
      </c>
      <c r="T13" s="424" t="s">
        <v>199</v>
      </c>
      <c r="U13" s="424">
        <v>0.25</v>
      </c>
      <c r="V13" s="424">
        <v>0.25</v>
      </c>
      <c r="W13" s="424">
        <v>0.25</v>
      </c>
      <c r="X13" s="424">
        <v>0.25</v>
      </c>
      <c r="Y13" s="424">
        <v>1</v>
      </c>
      <c r="Z13" s="439" t="s">
        <v>1869</v>
      </c>
    </row>
    <row r="14" spans="1:29" ht="49.5" x14ac:dyDescent="0.35">
      <c r="A14" s="476"/>
      <c r="B14" s="431"/>
      <c r="C14" s="431"/>
      <c r="D14" s="431"/>
      <c r="E14" s="431"/>
      <c r="F14" s="431"/>
      <c r="G14" s="431"/>
      <c r="H14" s="431"/>
      <c r="I14" s="431"/>
      <c r="J14" s="431"/>
      <c r="K14" s="431"/>
      <c r="L14" s="431"/>
      <c r="M14" s="431"/>
      <c r="N14" s="249" t="s">
        <v>840</v>
      </c>
      <c r="O14" s="245" t="s">
        <v>1585</v>
      </c>
      <c r="P14" s="431"/>
      <c r="Q14" s="431"/>
      <c r="R14" s="431"/>
      <c r="S14" s="431"/>
      <c r="T14" s="425"/>
      <c r="U14" s="425"/>
      <c r="V14" s="425"/>
      <c r="W14" s="425"/>
      <c r="X14" s="425"/>
      <c r="Y14" s="425"/>
      <c r="Z14" s="440"/>
    </row>
    <row r="15" spans="1:29" ht="74.25" x14ac:dyDescent="0.35">
      <c r="A15" s="248" t="s">
        <v>199</v>
      </c>
      <c r="B15" s="245" t="s">
        <v>199</v>
      </c>
      <c r="C15" s="245" t="s">
        <v>199</v>
      </c>
      <c r="D15" s="245" t="s">
        <v>199</v>
      </c>
      <c r="E15" s="245" t="s">
        <v>199</v>
      </c>
      <c r="F15" s="245" t="s">
        <v>199</v>
      </c>
      <c r="G15" s="431"/>
      <c r="H15" s="431"/>
      <c r="I15" s="431"/>
      <c r="J15" s="246" t="s">
        <v>604</v>
      </c>
      <c r="K15" s="245" t="s">
        <v>552</v>
      </c>
      <c r="L15" s="251" t="s">
        <v>1870</v>
      </c>
      <c r="M15" s="245" t="s">
        <v>199</v>
      </c>
      <c r="N15" s="245" t="s">
        <v>596</v>
      </c>
      <c r="O15" s="245" t="s">
        <v>1603</v>
      </c>
      <c r="P15" s="245" t="s">
        <v>1603</v>
      </c>
      <c r="Q15" s="245" t="s">
        <v>199</v>
      </c>
      <c r="R15" s="245" t="s">
        <v>1871</v>
      </c>
      <c r="S15" s="245" t="s">
        <v>199</v>
      </c>
      <c r="T15" s="244" t="s">
        <v>199</v>
      </c>
      <c r="U15" s="244">
        <v>0.9</v>
      </c>
      <c r="V15" s="244">
        <v>0.9</v>
      </c>
      <c r="W15" s="244">
        <v>0.9</v>
      </c>
      <c r="X15" s="244" t="s">
        <v>199</v>
      </c>
      <c r="Y15" s="244">
        <v>0.9</v>
      </c>
      <c r="Z15" s="440"/>
    </row>
    <row r="16" spans="1:29" ht="49.5" x14ac:dyDescent="0.35">
      <c r="A16" s="476" t="s">
        <v>199</v>
      </c>
      <c r="B16" s="431" t="s">
        <v>199</v>
      </c>
      <c r="C16" s="431" t="s">
        <v>199</v>
      </c>
      <c r="D16" s="431" t="s">
        <v>199</v>
      </c>
      <c r="E16" s="431" t="s">
        <v>199</v>
      </c>
      <c r="F16" s="431" t="s">
        <v>199</v>
      </c>
      <c r="G16" s="431"/>
      <c r="H16" s="431"/>
      <c r="I16" s="431"/>
      <c r="J16" s="431" t="s">
        <v>1872</v>
      </c>
      <c r="K16" s="431" t="s">
        <v>1873</v>
      </c>
      <c r="L16" s="431" t="s">
        <v>1874</v>
      </c>
      <c r="M16" s="431" t="s">
        <v>199</v>
      </c>
      <c r="N16" s="245" t="s">
        <v>493</v>
      </c>
      <c r="O16" s="245" t="s">
        <v>493</v>
      </c>
      <c r="P16" s="245" t="s">
        <v>493</v>
      </c>
      <c r="Q16" s="245" t="s">
        <v>493</v>
      </c>
      <c r="R16" s="431" t="s">
        <v>1875</v>
      </c>
      <c r="S16" s="425">
        <v>0.85</v>
      </c>
      <c r="T16" s="425">
        <v>0.86</v>
      </c>
      <c r="U16" s="425">
        <v>0.87</v>
      </c>
      <c r="V16" s="425">
        <v>0.88</v>
      </c>
      <c r="W16" s="425">
        <v>0.89</v>
      </c>
      <c r="X16" s="425">
        <v>0.9</v>
      </c>
      <c r="Y16" s="425">
        <v>0.9</v>
      </c>
      <c r="Z16" s="440"/>
    </row>
    <row r="17" spans="1:26" ht="99" x14ac:dyDescent="0.35">
      <c r="A17" s="476"/>
      <c r="B17" s="431"/>
      <c r="C17" s="431"/>
      <c r="D17" s="431"/>
      <c r="E17" s="431"/>
      <c r="F17" s="431"/>
      <c r="G17" s="431"/>
      <c r="H17" s="431"/>
      <c r="I17" s="431"/>
      <c r="J17" s="431"/>
      <c r="K17" s="431"/>
      <c r="L17" s="431"/>
      <c r="M17" s="431"/>
      <c r="N17" s="245" t="s">
        <v>508</v>
      </c>
      <c r="O17" s="245" t="s">
        <v>508</v>
      </c>
      <c r="P17" s="245" t="s">
        <v>508</v>
      </c>
      <c r="Q17" s="245" t="s">
        <v>508</v>
      </c>
      <c r="R17" s="431"/>
      <c r="S17" s="425"/>
      <c r="T17" s="425"/>
      <c r="U17" s="425"/>
      <c r="V17" s="425"/>
      <c r="W17" s="425"/>
      <c r="X17" s="425"/>
      <c r="Y17" s="425"/>
      <c r="Z17" s="440"/>
    </row>
    <row r="18" spans="1:26" ht="49.5" x14ac:dyDescent="0.35">
      <c r="A18" s="476"/>
      <c r="B18" s="431"/>
      <c r="C18" s="431"/>
      <c r="D18" s="431"/>
      <c r="E18" s="431"/>
      <c r="F18" s="431"/>
      <c r="G18" s="431"/>
      <c r="H18" s="431"/>
      <c r="I18" s="431"/>
      <c r="J18" s="431"/>
      <c r="K18" s="431"/>
      <c r="L18" s="431"/>
      <c r="M18" s="431"/>
      <c r="N18" s="245" t="s">
        <v>457</v>
      </c>
      <c r="O18" s="245" t="s">
        <v>457</v>
      </c>
      <c r="P18" s="245" t="s">
        <v>457</v>
      </c>
      <c r="Q18" s="245" t="s">
        <v>457</v>
      </c>
      <c r="R18" s="431"/>
      <c r="S18" s="425"/>
      <c r="T18" s="425"/>
      <c r="U18" s="425"/>
      <c r="V18" s="425"/>
      <c r="W18" s="425"/>
      <c r="X18" s="425"/>
      <c r="Y18" s="425"/>
      <c r="Z18" s="440"/>
    </row>
    <row r="19" spans="1:26" ht="49.5" x14ac:dyDescent="0.35">
      <c r="A19" s="476" t="s">
        <v>199</v>
      </c>
      <c r="B19" s="431" t="s">
        <v>1081</v>
      </c>
      <c r="C19" s="431" t="s">
        <v>1863</v>
      </c>
      <c r="D19" s="431" t="s">
        <v>1864</v>
      </c>
      <c r="E19" s="431" t="s">
        <v>1865</v>
      </c>
      <c r="F19" s="431" t="s">
        <v>1866</v>
      </c>
      <c r="G19" s="431"/>
      <c r="H19" s="431"/>
      <c r="I19" s="431"/>
      <c r="J19" s="431" t="s">
        <v>1077</v>
      </c>
      <c r="K19" s="431" t="s">
        <v>1122</v>
      </c>
      <c r="L19" s="431" t="s">
        <v>1876</v>
      </c>
      <c r="M19" s="245" t="s">
        <v>1619</v>
      </c>
      <c r="N19" s="245" t="s">
        <v>1079</v>
      </c>
      <c r="O19" s="245" t="s">
        <v>1625</v>
      </c>
      <c r="P19" s="431" t="s">
        <v>1121</v>
      </c>
      <c r="Q19" s="431" t="s">
        <v>1121</v>
      </c>
      <c r="R19" s="431" t="s">
        <v>1877</v>
      </c>
      <c r="S19" s="431" t="s">
        <v>199</v>
      </c>
      <c r="T19" s="425">
        <v>0.05</v>
      </c>
      <c r="U19" s="425">
        <v>0.2</v>
      </c>
      <c r="V19" s="425">
        <v>0.25</v>
      </c>
      <c r="W19" s="425">
        <v>0.25</v>
      </c>
      <c r="X19" s="425">
        <v>0.25</v>
      </c>
      <c r="Y19" s="425">
        <v>1</v>
      </c>
      <c r="Z19" s="440"/>
    </row>
    <row r="20" spans="1:26" ht="49.5" x14ac:dyDescent="0.35">
      <c r="A20" s="476"/>
      <c r="B20" s="431"/>
      <c r="C20" s="431"/>
      <c r="D20" s="431"/>
      <c r="E20" s="431"/>
      <c r="F20" s="431"/>
      <c r="G20" s="431"/>
      <c r="H20" s="431"/>
      <c r="I20" s="431"/>
      <c r="J20" s="431"/>
      <c r="K20" s="431"/>
      <c r="L20" s="431"/>
      <c r="M20" s="245" t="s">
        <v>1622</v>
      </c>
      <c r="N20" s="245" t="s">
        <v>1107</v>
      </c>
      <c r="O20" s="245" t="s">
        <v>1121</v>
      </c>
      <c r="P20" s="431"/>
      <c r="Q20" s="431"/>
      <c r="R20" s="431"/>
      <c r="S20" s="431"/>
      <c r="T20" s="425"/>
      <c r="U20" s="425"/>
      <c r="V20" s="425"/>
      <c r="W20" s="425"/>
      <c r="X20" s="425"/>
      <c r="Y20" s="425"/>
      <c r="Z20" s="440"/>
    </row>
    <row r="21" spans="1:26" ht="99" x14ac:dyDescent="0.35">
      <c r="A21" s="248" t="s">
        <v>199</v>
      </c>
      <c r="B21" s="245" t="s">
        <v>199</v>
      </c>
      <c r="C21" s="245" t="s">
        <v>199</v>
      </c>
      <c r="D21" s="245" t="s">
        <v>199</v>
      </c>
      <c r="E21" s="245" t="s">
        <v>199</v>
      </c>
      <c r="F21" s="245" t="s">
        <v>199</v>
      </c>
      <c r="G21" s="431"/>
      <c r="H21" s="431"/>
      <c r="I21" s="431"/>
      <c r="J21" s="426" t="s">
        <v>704</v>
      </c>
      <c r="K21" s="426" t="s">
        <v>552</v>
      </c>
      <c r="L21" s="426" t="s">
        <v>1867</v>
      </c>
      <c r="M21" s="426" t="s">
        <v>1607</v>
      </c>
      <c r="N21" s="426" t="s">
        <v>1610</v>
      </c>
      <c r="O21" s="245" t="s">
        <v>1878</v>
      </c>
      <c r="P21" s="426" t="s">
        <v>2040</v>
      </c>
      <c r="Q21" s="426" t="s">
        <v>199</v>
      </c>
      <c r="R21" s="245" t="s">
        <v>1879</v>
      </c>
      <c r="S21" s="245" t="s">
        <v>1880</v>
      </c>
      <c r="T21" s="244">
        <v>0.79</v>
      </c>
      <c r="U21" s="244">
        <v>0.82</v>
      </c>
      <c r="V21" s="244">
        <v>0.85</v>
      </c>
      <c r="W21" s="244">
        <v>0.88</v>
      </c>
      <c r="X21" s="244" t="s">
        <v>199</v>
      </c>
      <c r="Y21" s="244">
        <v>0.88</v>
      </c>
      <c r="Z21" s="432" t="s">
        <v>1881</v>
      </c>
    </row>
    <row r="22" spans="1:26" ht="99" x14ac:dyDescent="0.35">
      <c r="A22" s="248" t="s">
        <v>199</v>
      </c>
      <c r="B22" s="245" t="s">
        <v>199</v>
      </c>
      <c r="C22" s="245" t="s">
        <v>199</v>
      </c>
      <c r="D22" s="245" t="s">
        <v>199</v>
      </c>
      <c r="E22" s="245" t="s">
        <v>199</v>
      </c>
      <c r="F22" s="245" t="s">
        <v>199</v>
      </c>
      <c r="G22" s="431"/>
      <c r="H22" s="431"/>
      <c r="I22" s="431"/>
      <c r="J22" s="427"/>
      <c r="K22" s="427"/>
      <c r="L22" s="427"/>
      <c r="M22" s="427"/>
      <c r="N22" s="427"/>
      <c r="O22" s="249" t="s">
        <v>1615</v>
      </c>
      <c r="P22" s="427"/>
      <c r="Q22" s="427"/>
      <c r="R22" s="245" t="s">
        <v>1882</v>
      </c>
      <c r="S22" s="245" t="s">
        <v>199</v>
      </c>
      <c r="T22" s="244" t="s">
        <v>199</v>
      </c>
      <c r="U22" s="244">
        <v>0.9</v>
      </c>
      <c r="V22" s="244">
        <v>0.9</v>
      </c>
      <c r="W22" s="244">
        <v>0.9</v>
      </c>
      <c r="X22" s="244" t="s">
        <v>199</v>
      </c>
      <c r="Y22" s="244">
        <v>0.9</v>
      </c>
      <c r="Z22" s="433"/>
    </row>
    <row r="23" spans="1:26" ht="74.25" x14ac:dyDescent="0.35">
      <c r="A23" s="476" t="s">
        <v>199</v>
      </c>
      <c r="B23" s="431" t="s">
        <v>1131</v>
      </c>
      <c r="C23" s="431" t="s">
        <v>1863</v>
      </c>
      <c r="D23" s="431" t="s">
        <v>199</v>
      </c>
      <c r="E23" s="431" t="s">
        <v>199</v>
      </c>
      <c r="F23" s="431" t="s">
        <v>199</v>
      </c>
      <c r="G23" s="431" t="s">
        <v>199</v>
      </c>
      <c r="H23" s="431" t="s">
        <v>850</v>
      </c>
      <c r="I23" s="431" t="s">
        <v>1883</v>
      </c>
      <c r="J23" s="431" t="s">
        <v>1128</v>
      </c>
      <c r="K23" s="431" t="s">
        <v>1122</v>
      </c>
      <c r="L23" s="431" t="s">
        <v>1884</v>
      </c>
      <c r="M23" s="245" t="s">
        <v>1179</v>
      </c>
      <c r="N23" s="245" t="s">
        <v>1179</v>
      </c>
      <c r="O23" s="245" t="s">
        <v>199</v>
      </c>
      <c r="P23" s="426" t="s">
        <v>199</v>
      </c>
      <c r="Q23" s="426" t="s">
        <v>199</v>
      </c>
      <c r="R23" s="431" t="s">
        <v>1885</v>
      </c>
      <c r="S23" s="431" t="s">
        <v>199</v>
      </c>
      <c r="T23" s="425">
        <v>0.2</v>
      </c>
      <c r="U23" s="425">
        <v>0.6</v>
      </c>
      <c r="V23" s="425">
        <v>0.2</v>
      </c>
      <c r="W23" s="425">
        <v>0</v>
      </c>
      <c r="X23" s="425">
        <v>0</v>
      </c>
      <c r="Y23" s="425">
        <f>SUM(T23:X23)</f>
        <v>1</v>
      </c>
      <c r="Z23" s="440" t="s">
        <v>1886</v>
      </c>
    </row>
    <row r="24" spans="1:26" ht="49.5" x14ac:dyDescent="0.35">
      <c r="A24" s="476"/>
      <c r="B24" s="431"/>
      <c r="C24" s="431"/>
      <c r="D24" s="431"/>
      <c r="E24" s="431"/>
      <c r="F24" s="431"/>
      <c r="G24" s="431"/>
      <c r="H24" s="431"/>
      <c r="I24" s="431"/>
      <c r="J24" s="431"/>
      <c r="K24" s="431"/>
      <c r="L24" s="431"/>
      <c r="M24" s="245" t="s">
        <v>1130</v>
      </c>
      <c r="N24" s="245" t="s">
        <v>1130</v>
      </c>
      <c r="O24" s="245" t="s">
        <v>1130</v>
      </c>
      <c r="P24" s="477"/>
      <c r="Q24" s="477"/>
      <c r="R24" s="431"/>
      <c r="S24" s="431"/>
      <c r="T24" s="425"/>
      <c r="U24" s="425"/>
      <c r="V24" s="425"/>
      <c r="W24" s="425"/>
      <c r="X24" s="425"/>
      <c r="Y24" s="425"/>
      <c r="Z24" s="440"/>
    </row>
    <row r="25" spans="1:26" ht="49.5" x14ac:dyDescent="0.35">
      <c r="A25" s="476"/>
      <c r="B25" s="431"/>
      <c r="C25" s="431"/>
      <c r="D25" s="431"/>
      <c r="E25" s="431"/>
      <c r="F25" s="431"/>
      <c r="G25" s="431"/>
      <c r="H25" s="431"/>
      <c r="I25" s="431"/>
      <c r="J25" s="431"/>
      <c r="K25" s="431"/>
      <c r="L25" s="431"/>
      <c r="M25" s="426" t="s">
        <v>199</v>
      </c>
      <c r="N25" s="245" t="s">
        <v>1139</v>
      </c>
      <c r="O25" s="426" t="s">
        <v>199</v>
      </c>
      <c r="P25" s="477"/>
      <c r="Q25" s="477"/>
      <c r="R25" s="431"/>
      <c r="S25" s="431"/>
      <c r="T25" s="425"/>
      <c r="U25" s="425"/>
      <c r="V25" s="425"/>
      <c r="W25" s="425"/>
      <c r="X25" s="425"/>
      <c r="Y25" s="425"/>
      <c r="Z25" s="440"/>
    </row>
    <row r="26" spans="1:26" ht="49.5" x14ac:dyDescent="0.35">
      <c r="A26" s="476"/>
      <c r="B26" s="431"/>
      <c r="C26" s="431"/>
      <c r="D26" s="431"/>
      <c r="E26" s="431"/>
      <c r="F26" s="431"/>
      <c r="G26" s="431"/>
      <c r="H26" s="431"/>
      <c r="I26" s="431"/>
      <c r="J26" s="431"/>
      <c r="K26" s="431"/>
      <c r="L26" s="431"/>
      <c r="M26" s="427"/>
      <c r="N26" s="245" t="s">
        <v>1159</v>
      </c>
      <c r="O26" s="477"/>
      <c r="P26" s="477"/>
      <c r="Q26" s="477"/>
      <c r="R26" s="431"/>
      <c r="S26" s="431"/>
      <c r="T26" s="425"/>
      <c r="U26" s="425"/>
      <c r="V26" s="425"/>
      <c r="W26" s="425"/>
      <c r="X26" s="425"/>
      <c r="Y26" s="425"/>
      <c r="Z26" s="440"/>
    </row>
    <row r="27" spans="1:26" ht="74.25" x14ac:dyDescent="0.35">
      <c r="A27" s="476"/>
      <c r="B27" s="431"/>
      <c r="C27" s="431"/>
      <c r="D27" s="431"/>
      <c r="E27" s="431"/>
      <c r="F27" s="431"/>
      <c r="G27" s="431"/>
      <c r="H27" s="431"/>
      <c r="I27" s="431"/>
      <c r="J27" s="431"/>
      <c r="K27" s="431"/>
      <c r="L27" s="431"/>
      <c r="M27" s="245" t="s">
        <v>1887</v>
      </c>
      <c r="N27" s="245" t="s">
        <v>1887</v>
      </c>
      <c r="O27" s="427"/>
      <c r="P27" s="477"/>
      <c r="Q27" s="477"/>
      <c r="R27" s="431" t="s">
        <v>1888</v>
      </c>
      <c r="S27" s="425" t="s">
        <v>199</v>
      </c>
      <c r="T27" s="425">
        <v>0.1</v>
      </c>
      <c r="U27" s="425">
        <v>0.3</v>
      </c>
      <c r="V27" s="425">
        <v>0.6</v>
      </c>
      <c r="W27" s="425">
        <v>0</v>
      </c>
      <c r="X27" s="425">
        <v>0</v>
      </c>
      <c r="Y27" s="425">
        <f>SUM(S27:X27)</f>
        <v>1</v>
      </c>
      <c r="Z27" s="440"/>
    </row>
    <row r="28" spans="1:26" ht="24.75" x14ac:dyDescent="0.35">
      <c r="A28" s="476"/>
      <c r="B28" s="431"/>
      <c r="C28" s="431"/>
      <c r="D28" s="431"/>
      <c r="E28" s="431"/>
      <c r="F28" s="431"/>
      <c r="G28" s="431"/>
      <c r="H28" s="431"/>
      <c r="I28" s="431"/>
      <c r="J28" s="431"/>
      <c r="K28" s="431"/>
      <c r="L28" s="431"/>
      <c r="M28" s="245" t="s">
        <v>199</v>
      </c>
      <c r="N28" s="245" t="s">
        <v>1889</v>
      </c>
      <c r="O28" s="245" t="s">
        <v>1889</v>
      </c>
      <c r="P28" s="477"/>
      <c r="Q28" s="477"/>
      <c r="R28" s="431"/>
      <c r="S28" s="425"/>
      <c r="T28" s="425"/>
      <c r="U28" s="425"/>
      <c r="V28" s="425"/>
      <c r="W28" s="425"/>
      <c r="X28" s="425"/>
      <c r="Y28" s="425"/>
      <c r="Z28" s="440"/>
    </row>
    <row r="29" spans="1:26" ht="18" customHeight="1" x14ac:dyDescent="0.35">
      <c r="A29" s="476"/>
      <c r="B29" s="431"/>
      <c r="C29" s="431"/>
      <c r="D29" s="431"/>
      <c r="E29" s="431"/>
      <c r="F29" s="431"/>
      <c r="G29" s="431"/>
      <c r="H29" s="431"/>
      <c r="I29" s="431"/>
      <c r="J29" s="431"/>
      <c r="K29" s="431"/>
      <c r="L29" s="431"/>
      <c r="M29" s="245" t="s">
        <v>1890</v>
      </c>
      <c r="N29" s="245" t="s">
        <v>1890</v>
      </c>
      <c r="O29" s="245" t="s">
        <v>1890</v>
      </c>
      <c r="P29" s="477"/>
      <c r="Q29" s="477"/>
      <c r="R29" s="431"/>
      <c r="S29" s="425"/>
      <c r="T29" s="425"/>
      <c r="U29" s="425"/>
      <c r="V29" s="425"/>
      <c r="W29" s="425"/>
      <c r="X29" s="425"/>
      <c r="Y29" s="425"/>
      <c r="Z29" s="440"/>
    </row>
    <row r="30" spans="1:26" ht="49.5" x14ac:dyDescent="0.35">
      <c r="A30" s="476"/>
      <c r="B30" s="431"/>
      <c r="C30" s="431"/>
      <c r="D30" s="431"/>
      <c r="E30" s="431"/>
      <c r="F30" s="431"/>
      <c r="G30" s="431"/>
      <c r="H30" s="431"/>
      <c r="I30" s="431"/>
      <c r="J30" s="431"/>
      <c r="K30" s="431"/>
      <c r="L30" s="431"/>
      <c r="M30" s="245" t="s">
        <v>1891</v>
      </c>
      <c r="N30" s="245" t="s">
        <v>1891</v>
      </c>
      <c r="O30" s="245" t="s">
        <v>1891</v>
      </c>
      <c r="P30" s="477"/>
      <c r="Q30" s="477"/>
      <c r="R30" s="431"/>
      <c r="S30" s="425"/>
      <c r="T30" s="425"/>
      <c r="U30" s="425"/>
      <c r="V30" s="425"/>
      <c r="W30" s="425"/>
      <c r="X30" s="425"/>
      <c r="Y30" s="425"/>
      <c r="Z30" s="440"/>
    </row>
    <row r="31" spans="1:26" ht="49.5" x14ac:dyDescent="0.35">
      <c r="A31" s="476"/>
      <c r="B31" s="431"/>
      <c r="C31" s="431"/>
      <c r="D31" s="431"/>
      <c r="E31" s="431"/>
      <c r="F31" s="431"/>
      <c r="G31" s="431"/>
      <c r="H31" s="431"/>
      <c r="I31" s="431"/>
      <c r="J31" s="431"/>
      <c r="K31" s="431"/>
      <c r="L31" s="431"/>
      <c r="M31" s="245" t="s">
        <v>199</v>
      </c>
      <c r="N31" s="245" t="s">
        <v>1892</v>
      </c>
      <c r="O31" s="245" t="s">
        <v>199</v>
      </c>
      <c r="P31" s="477"/>
      <c r="Q31" s="477"/>
      <c r="R31" s="431"/>
      <c r="S31" s="425"/>
      <c r="T31" s="425"/>
      <c r="U31" s="425"/>
      <c r="V31" s="425"/>
      <c r="W31" s="425"/>
      <c r="X31" s="425"/>
      <c r="Y31" s="425"/>
      <c r="Z31" s="440"/>
    </row>
    <row r="32" spans="1:26" ht="74.25" x14ac:dyDescent="0.35">
      <c r="A32" s="476"/>
      <c r="B32" s="431"/>
      <c r="C32" s="431"/>
      <c r="D32" s="431"/>
      <c r="E32" s="431"/>
      <c r="F32" s="431"/>
      <c r="G32" s="431"/>
      <c r="H32" s="431"/>
      <c r="I32" s="431"/>
      <c r="J32" s="431"/>
      <c r="K32" s="431"/>
      <c r="L32" s="431"/>
      <c r="M32" s="245" t="s">
        <v>1893</v>
      </c>
      <c r="N32" s="245" t="s">
        <v>1894</v>
      </c>
      <c r="O32" s="245" t="s">
        <v>1894</v>
      </c>
      <c r="P32" s="477"/>
      <c r="Q32" s="477"/>
      <c r="R32" s="431"/>
      <c r="S32" s="425"/>
      <c r="T32" s="425"/>
      <c r="U32" s="425"/>
      <c r="V32" s="425"/>
      <c r="W32" s="425"/>
      <c r="X32" s="425"/>
      <c r="Y32" s="425"/>
      <c r="Z32" s="440"/>
    </row>
    <row r="33" spans="1:26" ht="74.25" x14ac:dyDescent="0.35">
      <c r="A33" s="476"/>
      <c r="B33" s="431"/>
      <c r="C33" s="431"/>
      <c r="D33" s="431"/>
      <c r="E33" s="431"/>
      <c r="F33" s="431"/>
      <c r="G33" s="431"/>
      <c r="H33" s="431"/>
      <c r="I33" s="431"/>
      <c r="J33" s="431"/>
      <c r="K33" s="431"/>
      <c r="L33" s="431"/>
      <c r="M33" s="245" t="s">
        <v>1310</v>
      </c>
      <c r="N33" s="245" t="s">
        <v>1310</v>
      </c>
      <c r="O33" s="245" t="s">
        <v>199</v>
      </c>
      <c r="P33" s="477"/>
      <c r="Q33" s="477"/>
      <c r="R33" s="431" t="s">
        <v>1895</v>
      </c>
      <c r="S33" s="425" t="s">
        <v>199</v>
      </c>
      <c r="T33" s="425">
        <v>0.1</v>
      </c>
      <c r="U33" s="425">
        <v>0.4</v>
      </c>
      <c r="V33" s="425">
        <v>0.5</v>
      </c>
      <c r="W33" s="425">
        <v>0</v>
      </c>
      <c r="X33" s="425">
        <v>0</v>
      </c>
      <c r="Y33" s="425">
        <f>SUM(T33:X33)</f>
        <v>1</v>
      </c>
      <c r="Z33" s="440"/>
    </row>
    <row r="34" spans="1:26" ht="49.5" x14ac:dyDescent="0.35">
      <c r="A34" s="476"/>
      <c r="B34" s="431"/>
      <c r="C34" s="431"/>
      <c r="D34" s="431"/>
      <c r="E34" s="431"/>
      <c r="F34" s="431"/>
      <c r="G34" s="431"/>
      <c r="H34" s="431"/>
      <c r="I34" s="431"/>
      <c r="J34" s="431"/>
      <c r="K34" s="431"/>
      <c r="L34" s="431"/>
      <c r="M34" s="245" t="s">
        <v>1318</v>
      </c>
      <c r="N34" s="245" t="s">
        <v>1318</v>
      </c>
      <c r="O34" s="245" t="s">
        <v>1318</v>
      </c>
      <c r="P34" s="477"/>
      <c r="Q34" s="477"/>
      <c r="R34" s="431"/>
      <c r="S34" s="425"/>
      <c r="T34" s="425"/>
      <c r="U34" s="425"/>
      <c r="V34" s="425"/>
      <c r="W34" s="425"/>
      <c r="X34" s="425"/>
      <c r="Y34" s="425"/>
      <c r="Z34" s="440"/>
    </row>
    <row r="35" spans="1:26" ht="24.75" x14ac:dyDescent="0.35">
      <c r="A35" s="476"/>
      <c r="B35" s="431"/>
      <c r="C35" s="431"/>
      <c r="D35" s="431"/>
      <c r="E35" s="431"/>
      <c r="F35" s="431"/>
      <c r="G35" s="431"/>
      <c r="H35" s="431"/>
      <c r="I35" s="431"/>
      <c r="J35" s="431"/>
      <c r="K35" s="431"/>
      <c r="L35" s="431"/>
      <c r="M35" s="426" t="s">
        <v>199</v>
      </c>
      <c r="N35" s="245" t="s">
        <v>1896</v>
      </c>
      <c r="O35" s="245" t="s">
        <v>1896</v>
      </c>
      <c r="P35" s="477"/>
      <c r="Q35" s="477"/>
      <c r="R35" s="431"/>
      <c r="S35" s="425"/>
      <c r="T35" s="425"/>
      <c r="U35" s="425"/>
      <c r="V35" s="425"/>
      <c r="W35" s="425"/>
      <c r="X35" s="425"/>
      <c r="Y35" s="425"/>
      <c r="Z35" s="440"/>
    </row>
    <row r="36" spans="1:26" ht="24.75" x14ac:dyDescent="0.35">
      <c r="A36" s="476"/>
      <c r="B36" s="431"/>
      <c r="C36" s="431"/>
      <c r="D36" s="431"/>
      <c r="E36" s="431"/>
      <c r="F36" s="431"/>
      <c r="G36" s="431"/>
      <c r="H36" s="431"/>
      <c r="I36" s="431"/>
      <c r="J36" s="431"/>
      <c r="K36" s="431"/>
      <c r="L36" s="431"/>
      <c r="M36" s="427"/>
      <c r="N36" s="245" t="s">
        <v>1897</v>
      </c>
      <c r="O36" s="245" t="s">
        <v>1897</v>
      </c>
      <c r="P36" s="427"/>
      <c r="Q36" s="427"/>
      <c r="R36" s="431"/>
      <c r="S36" s="425"/>
      <c r="T36" s="425"/>
      <c r="U36" s="425"/>
      <c r="V36" s="425"/>
      <c r="W36" s="425"/>
      <c r="X36" s="425"/>
      <c r="Y36" s="425"/>
      <c r="Z36" s="440"/>
    </row>
    <row r="37" spans="1:26" ht="74.25" x14ac:dyDescent="0.35">
      <c r="A37" s="476" t="s">
        <v>199</v>
      </c>
      <c r="B37" s="245" t="s">
        <v>1081</v>
      </c>
      <c r="C37" s="431" t="s">
        <v>1863</v>
      </c>
      <c r="D37" s="431" t="s">
        <v>1898</v>
      </c>
      <c r="E37" s="431" t="s">
        <v>1899</v>
      </c>
      <c r="F37" s="431" t="s">
        <v>1900</v>
      </c>
      <c r="G37" s="431"/>
      <c r="H37" s="431"/>
      <c r="I37" s="431"/>
      <c r="J37" s="431" t="s">
        <v>1901</v>
      </c>
      <c r="K37" s="431" t="s">
        <v>1883</v>
      </c>
      <c r="L37" s="431" t="s">
        <v>1902</v>
      </c>
      <c r="M37" s="245" t="s">
        <v>1903</v>
      </c>
      <c r="N37" s="245" t="s">
        <v>1903</v>
      </c>
      <c r="O37" s="245" t="s">
        <v>1903</v>
      </c>
      <c r="P37" s="245" t="s">
        <v>1903</v>
      </c>
      <c r="Q37" s="245" t="s">
        <v>1903</v>
      </c>
      <c r="R37" s="431" t="s">
        <v>1904</v>
      </c>
      <c r="S37" s="425" t="s">
        <v>199</v>
      </c>
      <c r="T37" s="425">
        <v>0.05</v>
      </c>
      <c r="U37" s="425">
        <v>0.25</v>
      </c>
      <c r="V37" s="425">
        <v>0.3</v>
      </c>
      <c r="W37" s="425">
        <v>0.2</v>
      </c>
      <c r="X37" s="425">
        <v>0.1</v>
      </c>
      <c r="Y37" s="425">
        <v>0.9</v>
      </c>
      <c r="Z37" s="440"/>
    </row>
    <row r="38" spans="1:26" ht="123.75" x14ac:dyDescent="0.35">
      <c r="A38" s="476"/>
      <c r="B38" s="431" t="s">
        <v>1905</v>
      </c>
      <c r="C38" s="431"/>
      <c r="D38" s="431"/>
      <c r="E38" s="431"/>
      <c r="F38" s="431"/>
      <c r="G38" s="431"/>
      <c r="H38" s="431"/>
      <c r="I38" s="431"/>
      <c r="J38" s="431"/>
      <c r="K38" s="431"/>
      <c r="L38" s="431"/>
      <c r="M38" s="245" t="s">
        <v>1906</v>
      </c>
      <c r="N38" s="245" t="s">
        <v>1906</v>
      </c>
      <c r="O38" s="245" t="s">
        <v>1906</v>
      </c>
      <c r="P38" s="245" t="s">
        <v>1906</v>
      </c>
      <c r="Q38" s="245" t="s">
        <v>1906</v>
      </c>
      <c r="R38" s="431"/>
      <c r="S38" s="425"/>
      <c r="T38" s="425"/>
      <c r="U38" s="425"/>
      <c r="V38" s="425"/>
      <c r="W38" s="425"/>
      <c r="X38" s="425"/>
      <c r="Y38" s="425"/>
      <c r="Z38" s="440"/>
    </row>
    <row r="39" spans="1:26" ht="74.25" x14ac:dyDescent="0.35">
      <c r="A39" s="476"/>
      <c r="B39" s="431"/>
      <c r="C39" s="431"/>
      <c r="D39" s="431"/>
      <c r="E39" s="431"/>
      <c r="F39" s="431"/>
      <c r="G39" s="431"/>
      <c r="H39" s="431"/>
      <c r="I39" s="431"/>
      <c r="J39" s="431"/>
      <c r="K39" s="431"/>
      <c r="L39" s="431"/>
      <c r="M39" s="245" t="s">
        <v>1907</v>
      </c>
      <c r="N39" s="245" t="s">
        <v>1907</v>
      </c>
      <c r="O39" s="245" t="s">
        <v>1907</v>
      </c>
      <c r="P39" s="245" t="s">
        <v>1907</v>
      </c>
      <c r="Q39" s="245" t="s">
        <v>1907</v>
      </c>
      <c r="R39" s="431"/>
      <c r="S39" s="425"/>
      <c r="T39" s="425"/>
      <c r="U39" s="425"/>
      <c r="V39" s="425"/>
      <c r="W39" s="425"/>
      <c r="X39" s="425"/>
      <c r="Y39" s="425"/>
      <c r="Z39" s="440"/>
    </row>
    <row r="40" spans="1:26" ht="99" x14ac:dyDescent="0.35">
      <c r="A40" s="476" t="s">
        <v>199</v>
      </c>
      <c r="B40" s="431" t="s">
        <v>1908</v>
      </c>
      <c r="C40" s="431" t="s">
        <v>1863</v>
      </c>
      <c r="D40" s="431" t="s">
        <v>1898</v>
      </c>
      <c r="E40" s="431" t="s">
        <v>1899</v>
      </c>
      <c r="F40" s="431" t="s">
        <v>1900</v>
      </c>
      <c r="G40" s="431" t="s">
        <v>1909</v>
      </c>
      <c r="H40" s="431"/>
      <c r="I40" s="431"/>
      <c r="J40" s="431" t="s">
        <v>1910</v>
      </c>
      <c r="K40" s="431" t="s">
        <v>1883</v>
      </c>
      <c r="L40" s="431" t="s">
        <v>1902</v>
      </c>
      <c r="M40" s="245" t="s">
        <v>1911</v>
      </c>
      <c r="N40" s="245" t="s">
        <v>1911</v>
      </c>
      <c r="O40" s="245" t="s">
        <v>1911</v>
      </c>
      <c r="P40" s="245" t="s">
        <v>1911</v>
      </c>
      <c r="Q40" s="245" t="s">
        <v>1911</v>
      </c>
      <c r="R40" s="431" t="s">
        <v>1912</v>
      </c>
      <c r="S40" s="425" t="s">
        <v>199</v>
      </c>
      <c r="T40" s="425">
        <v>0.05</v>
      </c>
      <c r="U40" s="425">
        <v>0.25</v>
      </c>
      <c r="V40" s="425">
        <v>0.2</v>
      </c>
      <c r="W40" s="425">
        <v>0.2</v>
      </c>
      <c r="X40" s="425">
        <v>0.1</v>
      </c>
      <c r="Y40" s="425">
        <v>0.8</v>
      </c>
      <c r="Z40" s="440"/>
    </row>
    <row r="41" spans="1:26" ht="36.75" customHeight="1" x14ac:dyDescent="0.35">
      <c r="A41" s="476"/>
      <c r="B41" s="431"/>
      <c r="C41" s="431"/>
      <c r="D41" s="431"/>
      <c r="E41" s="431"/>
      <c r="F41" s="431"/>
      <c r="G41" s="431"/>
      <c r="H41" s="431"/>
      <c r="I41" s="431"/>
      <c r="J41" s="431"/>
      <c r="K41" s="431"/>
      <c r="L41" s="431"/>
      <c r="M41" s="245" t="s">
        <v>1026</v>
      </c>
      <c r="N41" s="245" t="s">
        <v>1026</v>
      </c>
      <c r="O41" s="245" t="s">
        <v>1026</v>
      </c>
      <c r="P41" s="245" t="s">
        <v>1026</v>
      </c>
      <c r="Q41" s="245" t="s">
        <v>1026</v>
      </c>
      <c r="R41" s="431"/>
      <c r="S41" s="425"/>
      <c r="T41" s="425"/>
      <c r="U41" s="425"/>
      <c r="V41" s="425"/>
      <c r="W41" s="425"/>
      <c r="X41" s="425"/>
      <c r="Y41" s="425"/>
      <c r="Z41" s="440"/>
    </row>
    <row r="42" spans="1:26" ht="49.5" x14ac:dyDescent="0.35">
      <c r="A42" s="476" t="s">
        <v>199</v>
      </c>
      <c r="B42" s="431" t="s">
        <v>1081</v>
      </c>
      <c r="C42" s="431" t="s">
        <v>1863</v>
      </c>
      <c r="D42" s="431" t="s">
        <v>1898</v>
      </c>
      <c r="E42" s="431" t="s">
        <v>1899</v>
      </c>
      <c r="F42" s="431" t="s">
        <v>1900</v>
      </c>
      <c r="G42" s="431" t="s">
        <v>199</v>
      </c>
      <c r="H42" s="431"/>
      <c r="I42" s="431"/>
      <c r="J42" s="431" t="s">
        <v>1913</v>
      </c>
      <c r="K42" s="431" t="s">
        <v>1883</v>
      </c>
      <c r="L42" s="431" t="s">
        <v>1902</v>
      </c>
      <c r="M42" s="245" t="s">
        <v>1914</v>
      </c>
      <c r="N42" s="245" t="s">
        <v>1914</v>
      </c>
      <c r="O42" s="245" t="s">
        <v>1914</v>
      </c>
      <c r="P42" s="245" t="s">
        <v>1914</v>
      </c>
      <c r="Q42" s="245" t="s">
        <v>1914</v>
      </c>
      <c r="R42" s="431" t="s">
        <v>1915</v>
      </c>
      <c r="S42" s="425" t="s">
        <v>199</v>
      </c>
      <c r="T42" s="425">
        <v>0.2</v>
      </c>
      <c r="U42" s="425">
        <v>0.2</v>
      </c>
      <c r="V42" s="425">
        <v>0.2</v>
      </c>
      <c r="W42" s="425">
        <v>0.1</v>
      </c>
      <c r="X42" s="425">
        <v>0.2</v>
      </c>
      <c r="Y42" s="425">
        <v>0.9</v>
      </c>
      <c r="Z42" s="440"/>
    </row>
    <row r="43" spans="1:26" ht="74.25" x14ac:dyDescent="0.35">
      <c r="A43" s="476"/>
      <c r="B43" s="431"/>
      <c r="C43" s="431"/>
      <c r="D43" s="431"/>
      <c r="E43" s="431"/>
      <c r="F43" s="431"/>
      <c r="G43" s="431"/>
      <c r="H43" s="431"/>
      <c r="I43" s="431"/>
      <c r="J43" s="431"/>
      <c r="K43" s="431"/>
      <c r="L43" s="431"/>
      <c r="M43" s="245" t="s">
        <v>908</v>
      </c>
      <c r="N43" s="245" t="s">
        <v>908</v>
      </c>
      <c r="O43" s="245" t="s">
        <v>908</v>
      </c>
      <c r="P43" s="245" t="s">
        <v>908</v>
      </c>
      <c r="Q43" s="245" t="s">
        <v>908</v>
      </c>
      <c r="R43" s="431"/>
      <c r="S43" s="425"/>
      <c r="T43" s="425"/>
      <c r="U43" s="425"/>
      <c r="V43" s="425"/>
      <c r="W43" s="425"/>
      <c r="X43" s="425"/>
      <c r="Y43" s="425"/>
      <c r="Z43" s="440"/>
    </row>
    <row r="44" spans="1:26" ht="74.25" x14ac:dyDescent="0.35">
      <c r="A44" s="476"/>
      <c r="B44" s="431"/>
      <c r="C44" s="431"/>
      <c r="D44" s="431"/>
      <c r="E44" s="431"/>
      <c r="F44" s="431"/>
      <c r="G44" s="431"/>
      <c r="H44" s="431"/>
      <c r="I44" s="431"/>
      <c r="J44" s="431"/>
      <c r="K44" s="431"/>
      <c r="L44" s="431"/>
      <c r="M44" s="245" t="s">
        <v>917</v>
      </c>
      <c r="N44" s="245" t="s">
        <v>917</v>
      </c>
      <c r="O44" s="245" t="s">
        <v>917</v>
      </c>
      <c r="P44" s="245" t="s">
        <v>917</v>
      </c>
      <c r="Q44" s="245" t="s">
        <v>917</v>
      </c>
      <c r="R44" s="431"/>
      <c r="S44" s="425"/>
      <c r="T44" s="425"/>
      <c r="U44" s="425"/>
      <c r="V44" s="425"/>
      <c r="W44" s="425"/>
      <c r="X44" s="425"/>
      <c r="Y44" s="425"/>
      <c r="Z44" s="440"/>
    </row>
    <row r="45" spans="1:26" ht="49.5" x14ac:dyDescent="0.35">
      <c r="A45" s="476"/>
      <c r="B45" s="431" t="s">
        <v>1905</v>
      </c>
      <c r="C45" s="431"/>
      <c r="D45" s="431"/>
      <c r="E45" s="431"/>
      <c r="F45" s="431"/>
      <c r="G45" s="431"/>
      <c r="H45" s="431"/>
      <c r="I45" s="431"/>
      <c r="J45" s="431"/>
      <c r="K45" s="431"/>
      <c r="L45" s="431"/>
      <c r="M45" s="245" t="s">
        <v>928</v>
      </c>
      <c r="N45" s="245" t="s">
        <v>928</v>
      </c>
      <c r="O45" s="245" t="s">
        <v>928</v>
      </c>
      <c r="P45" s="245" t="s">
        <v>928</v>
      </c>
      <c r="Q45" s="245" t="s">
        <v>928</v>
      </c>
      <c r="R45" s="431"/>
      <c r="S45" s="425"/>
      <c r="T45" s="425"/>
      <c r="U45" s="425"/>
      <c r="V45" s="425"/>
      <c r="W45" s="425"/>
      <c r="X45" s="425"/>
      <c r="Y45" s="425"/>
      <c r="Z45" s="440"/>
    </row>
    <row r="46" spans="1:26" ht="74.25" x14ac:dyDescent="0.35">
      <c r="A46" s="476"/>
      <c r="B46" s="431"/>
      <c r="C46" s="431"/>
      <c r="D46" s="431"/>
      <c r="E46" s="431"/>
      <c r="F46" s="431"/>
      <c r="G46" s="431"/>
      <c r="H46" s="431"/>
      <c r="I46" s="431"/>
      <c r="J46" s="431"/>
      <c r="K46" s="431"/>
      <c r="L46" s="431"/>
      <c r="M46" s="245" t="s">
        <v>853</v>
      </c>
      <c r="N46" s="245" t="s">
        <v>853</v>
      </c>
      <c r="O46" s="245" t="s">
        <v>853</v>
      </c>
      <c r="P46" s="245" t="s">
        <v>853</v>
      </c>
      <c r="Q46" s="245" t="s">
        <v>853</v>
      </c>
      <c r="R46" s="431"/>
      <c r="S46" s="425"/>
      <c r="T46" s="425"/>
      <c r="U46" s="425"/>
      <c r="V46" s="425"/>
      <c r="W46" s="425"/>
      <c r="X46" s="425"/>
      <c r="Y46" s="425"/>
      <c r="Z46" s="440"/>
    </row>
    <row r="47" spans="1:26" ht="24.75" x14ac:dyDescent="0.35">
      <c r="A47" s="476"/>
      <c r="B47" s="431"/>
      <c r="C47" s="431"/>
      <c r="D47" s="431"/>
      <c r="E47" s="431"/>
      <c r="F47" s="431"/>
      <c r="G47" s="431"/>
      <c r="H47" s="431"/>
      <c r="I47" s="431"/>
      <c r="J47" s="431"/>
      <c r="K47" s="431"/>
      <c r="L47" s="431"/>
      <c r="M47" s="245" t="s">
        <v>924</v>
      </c>
      <c r="N47" s="245" t="s">
        <v>924</v>
      </c>
      <c r="O47" s="245" t="s">
        <v>924</v>
      </c>
      <c r="P47" s="245" t="s">
        <v>924</v>
      </c>
      <c r="Q47" s="245" t="s">
        <v>924</v>
      </c>
      <c r="R47" s="431"/>
      <c r="S47" s="425"/>
      <c r="T47" s="425"/>
      <c r="U47" s="425"/>
      <c r="V47" s="425"/>
      <c r="W47" s="425"/>
      <c r="X47" s="425"/>
      <c r="Y47" s="425"/>
      <c r="Z47" s="440"/>
    </row>
    <row r="48" spans="1:26" ht="49.5" x14ac:dyDescent="0.35">
      <c r="A48" s="476" t="s">
        <v>199</v>
      </c>
      <c r="B48" s="251" t="s">
        <v>1081</v>
      </c>
      <c r="C48" s="431" t="s">
        <v>1863</v>
      </c>
      <c r="D48" s="431" t="s">
        <v>1898</v>
      </c>
      <c r="E48" s="431" t="s">
        <v>1899</v>
      </c>
      <c r="F48" s="431" t="s">
        <v>1900</v>
      </c>
      <c r="G48" s="431" t="s">
        <v>199</v>
      </c>
      <c r="H48" s="431"/>
      <c r="I48" s="431"/>
      <c r="J48" s="431" t="s">
        <v>1916</v>
      </c>
      <c r="K48" s="431" t="s">
        <v>1883</v>
      </c>
      <c r="L48" s="431" t="s">
        <v>1902</v>
      </c>
      <c r="M48" s="245" t="s">
        <v>1037</v>
      </c>
      <c r="N48" s="245" t="s">
        <v>1037</v>
      </c>
      <c r="O48" s="245" t="s">
        <v>1037</v>
      </c>
      <c r="P48" s="245" t="s">
        <v>1037</v>
      </c>
      <c r="Q48" s="245" t="s">
        <v>1037</v>
      </c>
      <c r="R48" s="431" t="s">
        <v>1917</v>
      </c>
      <c r="S48" s="425" t="s">
        <v>199</v>
      </c>
      <c r="T48" s="425">
        <v>0.05</v>
      </c>
      <c r="U48" s="425">
        <v>0.25</v>
      </c>
      <c r="V48" s="425">
        <v>0.3</v>
      </c>
      <c r="W48" s="425">
        <v>0.2</v>
      </c>
      <c r="X48" s="425">
        <v>0.1</v>
      </c>
      <c r="Y48" s="425">
        <v>0.9</v>
      </c>
      <c r="Z48" s="440"/>
    </row>
    <row r="49" spans="1:26" ht="74.25" x14ac:dyDescent="0.35">
      <c r="A49" s="476"/>
      <c r="B49" s="431" t="s">
        <v>1905</v>
      </c>
      <c r="C49" s="431"/>
      <c r="D49" s="431"/>
      <c r="E49" s="431"/>
      <c r="F49" s="431"/>
      <c r="G49" s="431"/>
      <c r="H49" s="431"/>
      <c r="I49" s="431"/>
      <c r="J49" s="431"/>
      <c r="K49" s="431"/>
      <c r="L49" s="431"/>
      <c r="M49" s="245" t="s">
        <v>1045</v>
      </c>
      <c r="N49" s="245" t="s">
        <v>1045</v>
      </c>
      <c r="O49" s="245" t="s">
        <v>1045</v>
      </c>
      <c r="P49" s="245" t="s">
        <v>1045</v>
      </c>
      <c r="Q49" s="245" t="s">
        <v>1045</v>
      </c>
      <c r="R49" s="431"/>
      <c r="S49" s="425"/>
      <c r="T49" s="425"/>
      <c r="U49" s="425"/>
      <c r="V49" s="425"/>
      <c r="W49" s="425"/>
      <c r="X49" s="425"/>
      <c r="Y49" s="425"/>
      <c r="Z49" s="440"/>
    </row>
    <row r="50" spans="1:26" ht="24.75" x14ac:dyDescent="0.35">
      <c r="A50" s="476"/>
      <c r="B50" s="431"/>
      <c r="C50" s="431"/>
      <c r="D50" s="431"/>
      <c r="E50" s="431"/>
      <c r="F50" s="431"/>
      <c r="G50" s="431"/>
      <c r="H50" s="431"/>
      <c r="I50" s="431"/>
      <c r="J50" s="431"/>
      <c r="K50" s="431"/>
      <c r="L50" s="431"/>
      <c r="M50" s="245" t="s">
        <v>1052</v>
      </c>
      <c r="N50" s="245" t="s">
        <v>1052</v>
      </c>
      <c r="O50" s="245" t="s">
        <v>1052</v>
      </c>
      <c r="P50" s="245" t="s">
        <v>1052</v>
      </c>
      <c r="Q50" s="245" t="s">
        <v>1052</v>
      </c>
      <c r="R50" s="431"/>
      <c r="S50" s="425"/>
      <c r="T50" s="425"/>
      <c r="U50" s="425"/>
      <c r="V50" s="425"/>
      <c r="W50" s="425"/>
      <c r="X50" s="425"/>
      <c r="Y50" s="425"/>
      <c r="Z50" s="440"/>
    </row>
    <row r="51" spans="1:26" ht="99" x14ac:dyDescent="0.35">
      <c r="A51" s="476" t="s">
        <v>199</v>
      </c>
      <c r="B51" s="431" t="s">
        <v>1905</v>
      </c>
      <c r="C51" s="431" t="s">
        <v>1863</v>
      </c>
      <c r="D51" s="431" t="s">
        <v>1898</v>
      </c>
      <c r="E51" s="431" t="s">
        <v>1899</v>
      </c>
      <c r="F51" s="431" t="s">
        <v>1918</v>
      </c>
      <c r="G51" s="431" t="s">
        <v>199</v>
      </c>
      <c r="H51" s="431"/>
      <c r="I51" s="431"/>
      <c r="J51" s="431" t="s">
        <v>1919</v>
      </c>
      <c r="K51" s="245" t="s">
        <v>1883</v>
      </c>
      <c r="L51" s="245" t="s">
        <v>1902</v>
      </c>
      <c r="M51" s="245" t="s">
        <v>1062</v>
      </c>
      <c r="N51" s="245" t="s">
        <v>1062</v>
      </c>
      <c r="O51" s="245" t="s">
        <v>1062</v>
      </c>
      <c r="P51" s="245" t="s">
        <v>1062</v>
      </c>
      <c r="Q51" s="245" t="s">
        <v>1062</v>
      </c>
      <c r="R51" s="431" t="s">
        <v>1920</v>
      </c>
      <c r="S51" s="478" t="s">
        <v>199</v>
      </c>
      <c r="T51" s="244">
        <v>0.05</v>
      </c>
      <c r="U51" s="244">
        <v>0.25</v>
      </c>
      <c r="V51" s="244">
        <v>0.2</v>
      </c>
      <c r="W51" s="244">
        <v>0.3</v>
      </c>
      <c r="X51" s="244">
        <v>0.1</v>
      </c>
      <c r="Y51" s="244">
        <v>0.9</v>
      </c>
      <c r="Z51" s="440" t="s">
        <v>1921</v>
      </c>
    </row>
    <row r="52" spans="1:26" ht="99" x14ac:dyDescent="0.35">
      <c r="A52" s="476"/>
      <c r="B52" s="431"/>
      <c r="C52" s="431"/>
      <c r="D52" s="431"/>
      <c r="E52" s="431"/>
      <c r="F52" s="431"/>
      <c r="G52" s="431"/>
      <c r="H52" s="431"/>
      <c r="I52" s="431"/>
      <c r="J52" s="431"/>
      <c r="K52" s="245" t="s">
        <v>1883</v>
      </c>
      <c r="L52" s="245" t="s">
        <v>1902</v>
      </c>
      <c r="M52" s="245" t="s">
        <v>1070</v>
      </c>
      <c r="N52" s="245" t="s">
        <v>1070</v>
      </c>
      <c r="O52" s="245" t="s">
        <v>1070</v>
      </c>
      <c r="P52" s="245" t="s">
        <v>1070</v>
      </c>
      <c r="Q52" s="245" t="s">
        <v>1070</v>
      </c>
      <c r="R52" s="431"/>
      <c r="S52" s="479"/>
      <c r="T52" s="244">
        <v>0.05</v>
      </c>
      <c r="U52" s="244">
        <v>0.25</v>
      </c>
      <c r="V52" s="244">
        <v>0.2</v>
      </c>
      <c r="W52" s="244">
        <v>0.3</v>
      </c>
      <c r="X52" s="244">
        <v>0.1</v>
      </c>
      <c r="Y52" s="244">
        <v>0.9</v>
      </c>
      <c r="Z52" s="440"/>
    </row>
    <row r="53" spans="1:26" ht="74.25" x14ac:dyDescent="0.35">
      <c r="A53" s="476" t="s">
        <v>199</v>
      </c>
      <c r="B53" s="431" t="s">
        <v>1905</v>
      </c>
      <c r="C53" s="431" t="s">
        <v>1863</v>
      </c>
      <c r="D53" s="431" t="s">
        <v>1898</v>
      </c>
      <c r="E53" s="431" t="s">
        <v>1899</v>
      </c>
      <c r="F53" s="431" t="s">
        <v>1918</v>
      </c>
      <c r="G53" s="431" t="s">
        <v>199</v>
      </c>
      <c r="H53" s="431"/>
      <c r="I53" s="431"/>
      <c r="J53" s="431" t="s">
        <v>1235</v>
      </c>
      <c r="K53" s="431" t="s">
        <v>1122</v>
      </c>
      <c r="L53" s="431" t="s">
        <v>1902</v>
      </c>
      <c r="M53" s="245" t="s">
        <v>1628</v>
      </c>
      <c r="N53" s="245" t="s">
        <v>1628</v>
      </c>
      <c r="O53" s="426" t="s">
        <v>199</v>
      </c>
      <c r="P53" s="426" t="s">
        <v>199</v>
      </c>
      <c r="Q53" s="426" t="s">
        <v>199</v>
      </c>
      <c r="R53" s="431" t="s">
        <v>1922</v>
      </c>
      <c r="S53" s="425">
        <v>0.1</v>
      </c>
      <c r="T53" s="425">
        <v>0.2</v>
      </c>
      <c r="U53" s="425">
        <v>0.15</v>
      </c>
      <c r="V53" s="425">
        <v>0.15</v>
      </c>
      <c r="W53" s="425">
        <v>0.2</v>
      </c>
      <c r="X53" s="425">
        <v>0.2</v>
      </c>
      <c r="Y53" s="425">
        <v>1</v>
      </c>
      <c r="Z53" s="440"/>
    </row>
    <row r="54" spans="1:26" ht="49.5" x14ac:dyDescent="0.35">
      <c r="A54" s="476"/>
      <c r="B54" s="431"/>
      <c r="C54" s="431"/>
      <c r="D54" s="431"/>
      <c r="E54" s="431"/>
      <c r="F54" s="431"/>
      <c r="G54" s="431"/>
      <c r="H54" s="431"/>
      <c r="I54" s="431"/>
      <c r="J54" s="431"/>
      <c r="K54" s="431"/>
      <c r="L54" s="431"/>
      <c r="M54" s="426" t="s">
        <v>199</v>
      </c>
      <c r="N54" s="245" t="s">
        <v>1335</v>
      </c>
      <c r="O54" s="427"/>
      <c r="P54" s="477"/>
      <c r="Q54" s="477"/>
      <c r="R54" s="431"/>
      <c r="S54" s="425"/>
      <c r="T54" s="425"/>
      <c r="U54" s="425"/>
      <c r="V54" s="425"/>
      <c r="W54" s="425"/>
      <c r="X54" s="425"/>
      <c r="Y54" s="425"/>
      <c r="Z54" s="440"/>
    </row>
    <row r="55" spans="1:26" ht="49.5" x14ac:dyDescent="0.35">
      <c r="A55" s="476"/>
      <c r="B55" s="431"/>
      <c r="C55" s="431"/>
      <c r="D55" s="431"/>
      <c r="E55" s="431"/>
      <c r="F55" s="431"/>
      <c r="G55" s="431"/>
      <c r="H55" s="431"/>
      <c r="I55" s="431"/>
      <c r="J55" s="431"/>
      <c r="K55" s="431"/>
      <c r="L55" s="431"/>
      <c r="M55" s="477"/>
      <c r="N55" s="245" t="s">
        <v>1200</v>
      </c>
      <c r="O55" s="245" t="s">
        <v>1200</v>
      </c>
      <c r="P55" s="427"/>
      <c r="Q55" s="427"/>
      <c r="R55" s="431"/>
      <c r="S55" s="425"/>
      <c r="T55" s="425"/>
      <c r="U55" s="425"/>
      <c r="V55" s="425"/>
      <c r="W55" s="425"/>
      <c r="X55" s="425"/>
      <c r="Y55" s="425"/>
      <c r="Z55" s="440"/>
    </row>
    <row r="56" spans="1:26" ht="49.5" x14ac:dyDescent="0.35">
      <c r="A56" s="476"/>
      <c r="B56" s="431"/>
      <c r="C56" s="431"/>
      <c r="D56" s="431"/>
      <c r="E56" s="431"/>
      <c r="F56" s="431"/>
      <c r="G56" s="431"/>
      <c r="H56" s="431"/>
      <c r="I56" s="431"/>
      <c r="J56" s="431"/>
      <c r="K56" s="431"/>
      <c r="L56" s="431"/>
      <c r="M56" s="477"/>
      <c r="N56" s="245" t="s">
        <v>1339</v>
      </c>
      <c r="O56" s="245" t="s">
        <v>1339</v>
      </c>
      <c r="P56" s="245" t="s">
        <v>1339</v>
      </c>
      <c r="Q56" s="245" t="s">
        <v>1339</v>
      </c>
      <c r="R56" s="431"/>
      <c r="S56" s="425"/>
      <c r="T56" s="425"/>
      <c r="U56" s="425"/>
      <c r="V56" s="425"/>
      <c r="W56" s="425"/>
      <c r="X56" s="425"/>
      <c r="Y56" s="425"/>
      <c r="Z56" s="440"/>
    </row>
    <row r="57" spans="1:26" ht="99" x14ac:dyDescent="0.35">
      <c r="A57" s="476"/>
      <c r="B57" s="431"/>
      <c r="C57" s="431"/>
      <c r="D57" s="431"/>
      <c r="E57" s="431"/>
      <c r="F57" s="431"/>
      <c r="G57" s="431"/>
      <c r="H57" s="431"/>
      <c r="I57" s="431"/>
      <c r="J57" s="431"/>
      <c r="K57" s="431"/>
      <c r="L57" s="431"/>
      <c r="M57" s="477"/>
      <c r="N57" s="245" t="s">
        <v>1323</v>
      </c>
      <c r="O57" s="245" t="s">
        <v>1323</v>
      </c>
      <c r="P57" s="245" t="s">
        <v>1323</v>
      </c>
      <c r="Q57" s="245" t="s">
        <v>1323</v>
      </c>
      <c r="R57" s="431"/>
      <c r="S57" s="425"/>
      <c r="T57" s="425"/>
      <c r="U57" s="425"/>
      <c r="V57" s="425"/>
      <c r="W57" s="425"/>
      <c r="X57" s="425"/>
      <c r="Y57" s="425"/>
      <c r="Z57" s="440"/>
    </row>
    <row r="58" spans="1:26" ht="74.25" x14ac:dyDescent="0.35">
      <c r="A58" s="476"/>
      <c r="B58" s="431"/>
      <c r="C58" s="431"/>
      <c r="D58" s="431"/>
      <c r="E58" s="431"/>
      <c r="F58" s="431"/>
      <c r="G58" s="431"/>
      <c r="H58" s="431"/>
      <c r="I58" s="431"/>
      <c r="J58" s="431"/>
      <c r="K58" s="431"/>
      <c r="L58" s="431"/>
      <c r="M58" s="427"/>
      <c r="N58" s="245" t="s">
        <v>1330</v>
      </c>
      <c r="O58" s="245" t="s">
        <v>1330</v>
      </c>
      <c r="P58" s="245" t="s">
        <v>1330</v>
      </c>
      <c r="Q58" s="245" t="s">
        <v>1330</v>
      </c>
      <c r="R58" s="431"/>
      <c r="S58" s="425"/>
      <c r="T58" s="425"/>
      <c r="U58" s="425"/>
      <c r="V58" s="425"/>
      <c r="W58" s="425"/>
      <c r="X58" s="425"/>
      <c r="Y58" s="425"/>
      <c r="Z58" s="440"/>
    </row>
    <row r="59" spans="1:26" ht="74.25" x14ac:dyDescent="0.35">
      <c r="A59" s="248" t="s">
        <v>1452</v>
      </c>
      <c r="B59" s="431" t="s">
        <v>1923</v>
      </c>
      <c r="C59" s="431" t="s">
        <v>1863</v>
      </c>
      <c r="D59" s="431" t="s">
        <v>1898</v>
      </c>
      <c r="E59" s="431" t="s">
        <v>1899</v>
      </c>
      <c r="F59" s="431" t="s">
        <v>1918</v>
      </c>
      <c r="G59" s="431" t="s">
        <v>199</v>
      </c>
      <c r="H59" s="431"/>
      <c r="I59" s="431"/>
      <c r="J59" s="431" t="s">
        <v>1448</v>
      </c>
      <c r="K59" s="431" t="s">
        <v>1451</v>
      </c>
      <c r="L59" s="431" t="s">
        <v>1924</v>
      </c>
      <c r="M59" s="245" t="s">
        <v>1629</v>
      </c>
      <c r="N59" s="245" t="s">
        <v>1450</v>
      </c>
      <c r="O59" s="245" t="s">
        <v>199</v>
      </c>
      <c r="P59" s="245" t="s">
        <v>199</v>
      </c>
      <c r="Q59" s="426" t="s">
        <v>199</v>
      </c>
      <c r="R59" s="431" t="s">
        <v>1925</v>
      </c>
      <c r="S59" s="425">
        <v>0.7</v>
      </c>
      <c r="T59" s="425">
        <v>0.03</v>
      </c>
      <c r="U59" s="425">
        <v>0.06</v>
      </c>
      <c r="V59" s="425">
        <v>0.06</v>
      </c>
      <c r="W59" s="425">
        <v>0.15</v>
      </c>
      <c r="X59" s="425" t="s">
        <v>199</v>
      </c>
      <c r="Y59" s="425">
        <v>1</v>
      </c>
      <c r="Z59" s="440"/>
    </row>
    <row r="60" spans="1:26" ht="148.5" x14ac:dyDescent="0.35">
      <c r="A60" s="248" t="s">
        <v>1926</v>
      </c>
      <c r="B60" s="431"/>
      <c r="C60" s="431"/>
      <c r="D60" s="431"/>
      <c r="E60" s="431"/>
      <c r="F60" s="431"/>
      <c r="G60" s="431"/>
      <c r="H60" s="431"/>
      <c r="I60" s="431"/>
      <c r="J60" s="431"/>
      <c r="K60" s="431"/>
      <c r="L60" s="431"/>
      <c r="M60" s="245" t="s">
        <v>1630</v>
      </c>
      <c r="N60" s="245" t="s">
        <v>1927</v>
      </c>
      <c r="O60" s="245" t="s">
        <v>1928</v>
      </c>
      <c r="P60" s="245" t="s">
        <v>1929</v>
      </c>
      <c r="Q60" s="477"/>
      <c r="R60" s="431"/>
      <c r="S60" s="425"/>
      <c r="T60" s="425"/>
      <c r="U60" s="425"/>
      <c r="V60" s="425"/>
      <c r="W60" s="425"/>
      <c r="X60" s="425"/>
      <c r="Y60" s="425"/>
      <c r="Z60" s="440"/>
    </row>
    <row r="61" spans="1:26" ht="99" x14ac:dyDescent="0.35">
      <c r="A61" s="481" t="s">
        <v>1930</v>
      </c>
      <c r="B61" s="431"/>
      <c r="C61" s="431"/>
      <c r="D61" s="431"/>
      <c r="E61" s="431"/>
      <c r="F61" s="431"/>
      <c r="G61" s="431"/>
      <c r="H61" s="431"/>
      <c r="I61" s="431"/>
      <c r="J61" s="431"/>
      <c r="K61" s="431"/>
      <c r="L61" s="431"/>
      <c r="M61" s="245" t="s">
        <v>1631</v>
      </c>
      <c r="N61" s="245" t="s">
        <v>1931</v>
      </c>
      <c r="O61" s="245" t="s">
        <v>1932</v>
      </c>
      <c r="P61" s="245" t="s">
        <v>1933</v>
      </c>
      <c r="Q61" s="477"/>
      <c r="R61" s="431"/>
      <c r="S61" s="425"/>
      <c r="T61" s="425"/>
      <c r="U61" s="425"/>
      <c r="V61" s="425"/>
      <c r="W61" s="425"/>
      <c r="X61" s="425"/>
      <c r="Y61" s="425"/>
      <c r="Z61" s="440"/>
    </row>
    <row r="62" spans="1:26" ht="148.5" x14ac:dyDescent="0.35">
      <c r="A62" s="482"/>
      <c r="B62" s="431"/>
      <c r="C62" s="431"/>
      <c r="D62" s="431"/>
      <c r="E62" s="431"/>
      <c r="F62" s="431"/>
      <c r="G62" s="431"/>
      <c r="H62" s="431"/>
      <c r="I62" s="431"/>
      <c r="J62" s="431"/>
      <c r="K62" s="431"/>
      <c r="L62" s="431"/>
      <c r="M62" s="245" t="s">
        <v>199</v>
      </c>
      <c r="N62" s="245" t="s">
        <v>1934</v>
      </c>
      <c r="O62" s="245" t="s">
        <v>1935</v>
      </c>
      <c r="P62" s="245" t="s">
        <v>1936</v>
      </c>
      <c r="Q62" s="427"/>
      <c r="R62" s="431"/>
      <c r="S62" s="425"/>
      <c r="T62" s="425"/>
      <c r="U62" s="425"/>
      <c r="V62" s="425"/>
      <c r="W62" s="425"/>
      <c r="X62" s="425"/>
      <c r="Y62" s="425"/>
      <c r="Z62" s="440"/>
    </row>
    <row r="63" spans="1:26" ht="409.5" x14ac:dyDescent="0.35">
      <c r="A63" s="248" t="s">
        <v>253</v>
      </c>
      <c r="B63" s="245" t="s">
        <v>1937</v>
      </c>
      <c r="C63" s="245" t="s">
        <v>1863</v>
      </c>
      <c r="D63" s="245" t="s">
        <v>1898</v>
      </c>
      <c r="E63" s="245" t="s">
        <v>1899</v>
      </c>
      <c r="F63" s="245" t="s">
        <v>1918</v>
      </c>
      <c r="G63" s="431" t="s">
        <v>1938</v>
      </c>
      <c r="H63" s="431" t="s">
        <v>1939</v>
      </c>
      <c r="I63" s="431" t="s">
        <v>198</v>
      </c>
      <c r="J63" s="246" t="s">
        <v>1940</v>
      </c>
      <c r="K63" s="245" t="s">
        <v>1941</v>
      </c>
      <c r="L63" s="245" t="s">
        <v>1942</v>
      </c>
      <c r="M63" s="250" t="s">
        <v>1943</v>
      </c>
      <c r="N63" s="250" t="s">
        <v>2041</v>
      </c>
      <c r="O63" s="250" t="s">
        <v>2042</v>
      </c>
      <c r="P63" s="250" t="s">
        <v>2043</v>
      </c>
      <c r="Q63" s="245" t="s">
        <v>199</v>
      </c>
      <c r="R63" s="245" t="s">
        <v>1944</v>
      </c>
      <c r="S63" s="245" t="s">
        <v>1945</v>
      </c>
      <c r="T63" s="245" t="s">
        <v>1946</v>
      </c>
      <c r="U63" s="245" t="s">
        <v>1947</v>
      </c>
      <c r="V63" s="245" t="s">
        <v>1948</v>
      </c>
      <c r="W63" s="245" t="s">
        <v>1949</v>
      </c>
      <c r="X63" s="244" t="s">
        <v>199</v>
      </c>
      <c r="Y63" s="245" t="s">
        <v>1949</v>
      </c>
      <c r="Z63" s="440" t="s">
        <v>1950</v>
      </c>
    </row>
    <row r="64" spans="1:26" ht="123.75" x14ac:dyDescent="0.35">
      <c r="A64" s="476" t="s">
        <v>392</v>
      </c>
      <c r="B64" s="431" t="s">
        <v>1937</v>
      </c>
      <c r="C64" s="431" t="s">
        <v>1863</v>
      </c>
      <c r="D64" s="431" t="s">
        <v>1898</v>
      </c>
      <c r="E64" s="431" t="s">
        <v>1899</v>
      </c>
      <c r="F64" s="431" t="s">
        <v>1918</v>
      </c>
      <c r="G64" s="431"/>
      <c r="H64" s="431"/>
      <c r="I64" s="431"/>
      <c r="J64" s="431" t="s">
        <v>388</v>
      </c>
      <c r="K64" s="431" t="s">
        <v>391</v>
      </c>
      <c r="L64" s="431" t="s">
        <v>1870</v>
      </c>
      <c r="M64" s="426" t="s">
        <v>199</v>
      </c>
      <c r="N64" s="245" t="s">
        <v>390</v>
      </c>
      <c r="O64" s="245" t="s">
        <v>390</v>
      </c>
      <c r="P64" s="245" t="s">
        <v>390</v>
      </c>
      <c r="Q64" s="426" t="s">
        <v>199</v>
      </c>
      <c r="R64" s="245" t="s">
        <v>1951</v>
      </c>
      <c r="S64" s="245" t="s">
        <v>199</v>
      </c>
      <c r="T64" s="245" t="s">
        <v>199</v>
      </c>
      <c r="U64" s="244">
        <v>0.26</v>
      </c>
      <c r="V64" s="244">
        <v>0.26</v>
      </c>
      <c r="W64" s="244" t="s">
        <v>1952</v>
      </c>
      <c r="X64" s="244" t="s">
        <v>1953</v>
      </c>
      <c r="Y64" s="244">
        <v>1</v>
      </c>
      <c r="Z64" s="440"/>
    </row>
    <row r="65" spans="1:26" ht="99" x14ac:dyDescent="0.35">
      <c r="A65" s="476"/>
      <c r="B65" s="431"/>
      <c r="C65" s="431"/>
      <c r="D65" s="431"/>
      <c r="E65" s="431"/>
      <c r="F65" s="431"/>
      <c r="G65" s="431"/>
      <c r="H65" s="431"/>
      <c r="I65" s="431"/>
      <c r="J65" s="431"/>
      <c r="K65" s="431"/>
      <c r="L65" s="431"/>
      <c r="M65" s="477"/>
      <c r="N65" s="245" t="s">
        <v>413</v>
      </c>
      <c r="O65" s="245" t="s">
        <v>413</v>
      </c>
      <c r="P65" s="245" t="s">
        <v>413</v>
      </c>
      <c r="Q65" s="477"/>
      <c r="R65" s="245" t="s">
        <v>1954</v>
      </c>
      <c r="S65" s="244">
        <v>0.25</v>
      </c>
      <c r="T65" s="244">
        <v>0.45</v>
      </c>
      <c r="U65" s="244">
        <v>1</v>
      </c>
      <c r="V65" s="244">
        <v>1</v>
      </c>
      <c r="W65" s="244">
        <v>1</v>
      </c>
      <c r="X65" s="244">
        <v>1</v>
      </c>
      <c r="Y65" s="244">
        <v>1</v>
      </c>
      <c r="Z65" s="440"/>
    </row>
    <row r="66" spans="1:26" ht="123.75" x14ac:dyDescent="0.35">
      <c r="A66" s="476"/>
      <c r="B66" s="431"/>
      <c r="C66" s="431"/>
      <c r="D66" s="431"/>
      <c r="E66" s="431"/>
      <c r="F66" s="431"/>
      <c r="G66" s="431"/>
      <c r="H66" s="431"/>
      <c r="I66" s="431"/>
      <c r="J66" s="431"/>
      <c r="K66" s="431"/>
      <c r="L66" s="431"/>
      <c r="M66" s="427"/>
      <c r="N66" s="245" t="s">
        <v>440</v>
      </c>
      <c r="O66" s="245" t="s">
        <v>440</v>
      </c>
      <c r="P66" s="245" t="s">
        <v>440</v>
      </c>
      <c r="Q66" s="427"/>
      <c r="R66" s="245" t="s">
        <v>1955</v>
      </c>
      <c r="S66" s="245">
        <v>97</v>
      </c>
      <c r="T66" s="244">
        <v>1</v>
      </c>
      <c r="U66" s="244">
        <v>1</v>
      </c>
      <c r="V66" s="244">
        <v>1</v>
      </c>
      <c r="W66" s="244">
        <v>1</v>
      </c>
      <c r="X66" s="244">
        <v>1</v>
      </c>
      <c r="Y66" s="244">
        <v>1</v>
      </c>
      <c r="Z66" s="440"/>
    </row>
    <row r="67" spans="1:26" ht="148.5" x14ac:dyDescent="0.35">
      <c r="A67" s="476" t="s">
        <v>378</v>
      </c>
      <c r="B67" s="251" t="s">
        <v>1956</v>
      </c>
      <c r="C67" s="431" t="s">
        <v>1863</v>
      </c>
      <c r="D67" s="431" t="s">
        <v>1898</v>
      </c>
      <c r="E67" s="431" t="s">
        <v>1899</v>
      </c>
      <c r="F67" s="431" t="s">
        <v>1918</v>
      </c>
      <c r="G67" s="431" t="s">
        <v>1957</v>
      </c>
      <c r="H67" s="431"/>
      <c r="I67" s="431"/>
      <c r="J67" s="431" t="s">
        <v>375</v>
      </c>
      <c r="K67" s="431" t="s">
        <v>198</v>
      </c>
      <c r="L67" s="431" t="s">
        <v>1958</v>
      </c>
      <c r="M67" s="250" t="s">
        <v>377</v>
      </c>
      <c r="N67" s="250" t="s">
        <v>377</v>
      </c>
      <c r="O67" s="250" t="s">
        <v>377</v>
      </c>
      <c r="P67" s="250" t="s">
        <v>377</v>
      </c>
      <c r="Q67" s="426" t="s">
        <v>199</v>
      </c>
      <c r="R67" s="431" t="s">
        <v>1959</v>
      </c>
      <c r="S67" s="425">
        <v>0.95</v>
      </c>
      <c r="T67" s="425">
        <v>1</v>
      </c>
      <c r="U67" s="425">
        <v>1</v>
      </c>
      <c r="V67" s="425">
        <v>1</v>
      </c>
      <c r="W67" s="425">
        <v>1</v>
      </c>
      <c r="X67" s="425" t="s">
        <v>199</v>
      </c>
      <c r="Y67" s="425">
        <v>1</v>
      </c>
      <c r="Z67" s="440"/>
    </row>
    <row r="68" spans="1:26" ht="74.25" x14ac:dyDescent="0.35">
      <c r="A68" s="476"/>
      <c r="B68" s="251" t="s">
        <v>1960</v>
      </c>
      <c r="C68" s="431"/>
      <c r="D68" s="431"/>
      <c r="E68" s="431"/>
      <c r="F68" s="431"/>
      <c r="G68" s="431"/>
      <c r="H68" s="431"/>
      <c r="I68" s="431"/>
      <c r="J68" s="431"/>
      <c r="K68" s="431"/>
      <c r="L68" s="431"/>
      <c r="M68" s="250" t="s">
        <v>384</v>
      </c>
      <c r="N68" s="250" t="s">
        <v>384</v>
      </c>
      <c r="O68" s="250" t="s">
        <v>384</v>
      </c>
      <c r="P68" s="250" t="s">
        <v>384</v>
      </c>
      <c r="Q68" s="427"/>
      <c r="R68" s="431"/>
      <c r="S68" s="425"/>
      <c r="T68" s="425"/>
      <c r="U68" s="425"/>
      <c r="V68" s="425"/>
      <c r="W68" s="425"/>
      <c r="X68" s="425"/>
      <c r="Y68" s="425"/>
      <c r="Z68" s="440"/>
    </row>
    <row r="69" spans="1:26" ht="198" x14ac:dyDescent="0.35">
      <c r="A69" s="476" t="s">
        <v>199</v>
      </c>
      <c r="B69" s="245" t="s">
        <v>1937</v>
      </c>
      <c r="C69" s="431" t="s">
        <v>1863</v>
      </c>
      <c r="D69" s="431" t="s">
        <v>1898</v>
      </c>
      <c r="E69" s="431" t="s">
        <v>1899</v>
      </c>
      <c r="F69" s="431" t="s">
        <v>1918</v>
      </c>
      <c r="G69" s="431" t="s">
        <v>1938</v>
      </c>
      <c r="H69" s="431"/>
      <c r="I69" s="431"/>
      <c r="J69" s="431" t="s">
        <v>195</v>
      </c>
      <c r="K69" s="431" t="s">
        <v>198</v>
      </c>
      <c r="L69" s="431" t="s">
        <v>1870</v>
      </c>
      <c r="M69" s="480" t="s">
        <v>1961</v>
      </c>
      <c r="N69" s="480" t="s">
        <v>197</v>
      </c>
      <c r="O69" s="480" t="s">
        <v>1647</v>
      </c>
      <c r="P69" s="480" t="s">
        <v>1962</v>
      </c>
      <c r="Q69" s="431" t="s">
        <v>199</v>
      </c>
      <c r="R69" s="431" t="s">
        <v>1963</v>
      </c>
      <c r="S69" s="425">
        <v>0.33</v>
      </c>
      <c r="T69" s="425" t="s">
        <v>199</v>
      </c>
      <c r="U69" s="425">
        <v>1</v>
      </c>
      <c r="V69" s="425">
        <v>1</v>
      </c>
      <c r="W69" s="425">
        <v>1</v>
      </c>
      <c r="X69" s="425" t="s">
        <v>199</v>
      </c>
      <c r="Y69" s="425">
        <v>1</v>
      </c>
      <c r="Z69" s="440"/>
    </row>
    <row r="70" spans="1:26" ht="74.25" x14ac:dyDescent="0.35">
      <c r="A70" s="476"/>
      <c r="B70" s="245" t="s">
        <v>1960</v>
      </c>
      <c r="C70" s="431"/>
      <c r="D70" s="431"/>
      <c r="E70" s="431"/>
      <c r="F70" s="431"/>
      <c r="G70" s="431"/>
      <c r="H70" s="431"/>
      <c r="I70" s="431"/>
      <c r="J70" s="431"/>
      <c r="K70" s="431"/>
      <c r="L70" s="431"/>
      <c r="M70" s="480" t="s">
        <v>1961</v>
      </c>
      <c r="N70" s="480" t="s">
        <v>197</v>
      </c>
      <c r="O70" s="480" t="s">
        <v>1647</v>
      </c>
      <c r="P70" s="480" t="s">
        <v>1962</v>
      </c>
      <c r="Q70" s="431"/>
      <c r="R70" s="431"/>
      <c r="S70" s="425"/>
      <c r="T70" s="425"/>
      <c r="U70" s="425"/>
      <c r="V70" s="425"/>
      <c r="W70" s="425"/>
      <c r="X70" s="425"/>
      <c r="Y70" s="425"/>
      <c r="Z70" s="440"/>
    </row>
    <row r="71" spans="1:26" ht="173.25" x14ac:dyDescent="0.35">
      <c r="A71" s="248" t="s">
        <v>199</v>
      </c>
      <c r="B71" s="245" t="s">
        <v>1960</v>
      </c>
      <c r="C71" s="245" t="s">
        <v>1863</v>
      </c>
      <c r="D71" s="245" t="s">
        <v>1898</v>
      </c>
      <c r="E71" s="245" t="s">
        <v>1899</v>
      </c>
      <c r="F71" s="245" t="s">
        <v>1918</v>
      </c>
      <c r="G71" s="245" t="s">
        <v>199</v>
      </c>
      <c r="H71" s="431"/>
      <c r="I71" s="431"/>
      <c r="J71" s="245" t="s">
        <v>235</v>
      </c>
      <c r="K71" s="245" t="s">
        <v>198</v>
      </c>
      <c r="L71" s="245" t="s">
        <v>1964</v>
      </c>
      <c r="M71" s="245" t="s">
        <v>199</v>
      </c>
      <c r="N71" s="250" t="s">
        <v>1965</v>
      </c>
      <c r="O71" s="245" t="s">
        <v>1965</v>
      </c>
      <c r="P71" s="245" t="s">
        <v>1965</v>
      </c>
      <c r="Q71" s="245" t="s">
        <v>1965</v>
      </c>
      <c r="R71" s="245" t="s">
        <v>1966</v>
      </c>
      <c r="S71" s="245" t="s">
        <v>199</v>
      </c>
      <c r="T71" s="244" t="s">
        <v>199</v>
      </c>
      <c r="U71" s="244">
        <v>1</v>
      </c>
      <c r="V71" s="244">
        <v>1</v>
      </c>
      <c r="W71" s="244">
        <v>1</v>
      </c>
      <c r="X71" s="244">
        <v>1</v>
      </c>
      <c r="Y71" s="244">
        <v>1</v>
      </c>
      <c r="Z71" s="440"/>
    </row>
    <row r="72" spans="1:26" ht="148.5" x14ac:dyDescent="0.35">
      <c r="A72" s="248" t="s">
        <v>199</v>
      </c>
      <c r="B72" s="245" t="s">
        <v>1967</v>
      </c>
      <c r="C72" s="245" t="s">
        <v>1863</v>
      </c>
      <c r="D72" s="245" t="s">
        <v>1898</v>
      </c>
      <c r="E72" s="245" t="s">
        <v>1899</v>
      </c>
      <c r="F72" s="245" t="s">
        <v>1918</v>
      </c>
      <c r="G72" s="245" t="s">
        <v>199</v>
      </c>
      <c r="H72" s="426" t="s">
        <v>1968</v>
      </c>
      <c r="I72" s="426" t="s">
        <v>1122</v>
      </c>
      <c r="J72" s="431" t="s">
        <v>1352</v>
      </c>
      <c r="K72" s="431" t="s">
        <v>1122</v>
      </c>
      <c r="L72" s="431" t="s">
        <v>1902</v>
      </c>
      <c r="M72" s="245" t="s">
        <v>1651</v>
      </c>
      <c r="N72" s="245" t="s">
        <v>1354</v>
      </c>
      <c r="O72" s="245" t="s">
        <v>1653</v>
      </c>
      <c r="P72" s="245" t="s">
        <v>1651</v>
      </c>
      <c r="Q72" s="245" t="s">
        <v>1651</v>
      </c>
      <c r="R72" s="431" t="s">
        <v>1969</v>
      </c>
      <c r="S72" s="431" t="s">
        <v>199</v>
      </c>
      <c r="T72" s="425">
        <v>0.1</v>
      </c>
      <c r="U72" s="425">
        <v>0.4</v>
      </c>
      <c r="V72" s="425">
        <v>0.3</v>
      </c>
      <c r="W72" s="425">
        <v>0.1</v>
      </c>
      <c r="X72" s="425">
        <v>0.1</v>
      </c>
      <c r="Y72" s="425">
        <v>1</v>
      </c>
      <c r="Z72" s="440" t="s">
        <v>1970</v>
      </c>
    </row>
    <row r="73" spans="1:26" ht="148.5" x14ac:dyDescent="0.35">
      <c r="A73" s="248" t="s">
        <v>199</v>
      </c>
      <c r="B73" s="245" t="s">
        <v>1967</v>
      </c>
      <c r="C73" s="245" t="s">
        <v>1863</v>
      </c>
      <c r="D73" s="245" t="s">
        <v>1898</v>
      </c>
      <c r="E73" s="245" t="s">
        <v>1899</v>
      </c>
      <c r="F73" s="245" t="s">
        <v>1918</v>
      </c>
      <c r="G73" s="245" t="s">
        <v>199</v>
      </c>
      <c r="H73" s="477"/>
      <c r="I73" s="477"/>
      <c r="J73" s="431"/>
      <c r="K73" s="431" t="s">
        <v>1122</v>
      </c>
      <c r="L73" s="431" t="s">
        <v>1902</v>
      </c>
      <c r="M73" s="245" t="s">
        <v>1652</v>
      </c>
      <c r="N73" s="245" t="s">
        <v>1364</v>
      </c>
      <c r="O73" s="245" t="s">
        <v>199</v>
      </c>
      <c r="P73" s="245" t="s">
        <v>199</v>
      </c>
      <c r="Q73" s="245" t="s">
        <v>199</v>
      </c>
      <c r="R73" s="431"/>
      <c r="S73" s="431"/>
      <c r="T73" s="425"/>
      <c r="U73" s="425"/>
      <c r="V73" s="425"/>
      <c r="W73" s="425"/>
      <c r="X73" s="425"/>
      <c r="Y73" s="425"/>
      <c r="Z73" s="440"/>
    </row>
    <row r="74" spans="1:26" ht="74.25" x14ac:dyDescent="0.35">
      <c r="A74" s="476" t="s">
        <v>199</v>
      </c>
      <c r="B74" s="431" t="s">
        <v>1967</v>
      </c>
      <c r="C74" s="431" t="s">
        <v>1863</v>
      </c>
      <c r="D74" s="431" t="s">
        <v>1898</v>
      </c>
      <c r="E74" s="431" t="s">
        <v>1899</v>
      </c>
      <c r="F74" s="431" t="s">
        <v>1918</v>
      </c>
      <c r="G74" s="431" t="s">
        <v>199</v>
      </c>
      <c r="H74" s="477"/>
      <c r="I74" s="477"/>
      <c r="J74" s="431" t="s">
        <v>1971</v>
      </c>
      <c r="K74" s="431" t="s">
        <v>1122</v>
      </c>
      <c r="L74" s="431" t="s">
        <v>1972</v>
      </c>
      <c r="M74" s="245" t="s">
        <v>1654</v>
      </c>
      <c r="N74" s="245" t="s">
        <v>1378</v>
      </c>
      <c r="O74" s="245" t="s">
        <v>1378</v>
      </c>
      <c r="P74" s="426" t="s">
        <v>199</v>
      </c>
      <c r="Q74" s="431" t="s">
        <v>199</v>
      </c>
      <c r="R74" s="431" t="s">
        <v>1973</v>
      </c>
      <c r="S74" s="425">
        <v>0.2</v>
      </c>
      <c r="T74" s="425">
        <v>0.1</v>
      </c>
      <c r="U74" s="425">
        <v>0.3</v>
      </c>
      <c r="V74" s="425">
        <v>0.4</v>
      </c>
      <c r="W74" s="425" t="s">
        <v>199</v>
      </c>
      <c r="X74" s="425" t="s">
        <v>199</v>
      </c>
      <c r="Y74" s="425">
        <v>1</v>
      </c>
      <c r="Z74" s="440"/>
    </row>
    <row r="75" spans="1:26" ht="74.25" x14ac:dyDescent="0.35">
      <c r="A75" s="476"/>
      <c r="B75" s="431"/>
      <c r="C75" s="431"/>
      <c r="D75" s="431"/>
      <c r="E75" s="431"/>
      <c r="F75" s="431"/>
      <c r="G75" s="431"/>
      <c r="H75" s="477"/>
      <c r="I75" s="477"/>
      <c r="J75" s="431"/>
      <c r="K75" s="431"/>
      <c r="L75" s="431" t="s">
        <v>1972</v>
      </c>
      <c r="M75" s="245" t="s">
        <v>1655</v>
      </c>
      <c r="N75" s="245" t="s">
        <v>199</v>
      </c>
      <c r="O75" s="245" t="s">
        <v>199</v>
      </c>
      <c r="P75" s="427"/>
      <c r="Q75" s="431" t="s">
        <v>199</v>
      </c>
      <c r="R75" s="431"/>
      <c r="S75" s="425"/>
      <c r="T75" s="425"/>
      <c r="U75" s="425"/>
      <c r="V75" s="425"/>
      <c r="W75" s="425"/>
      <c r="X75" s="425"/>
      <c r="Y75" s="425"/>
      <c r="Z75" s="440"/>
    </row>
    <row r="76" spans="1:26" ht="74.25" x14ac:dyDescent="0.35">
      <c r="A76" s="476" t="s">
        <v>199</v>
      </c>
      <c r="B76" s="431" t="s">
        <v>1967</v>
      </c>
      <c r="C76" s="431" t="s">
        <v>1863</v>
      </c>
      <c r="D76" s="431" t="s">
        <v>1898</v>
      </c>
      <c r="E76" s="431" t="s">
        <v>1899</v>
      </c>
      <c r="F76" s="431" t="s">
        <v>1918</v>
      </c>
      <c r="G76" s="431" t="s">
        <v>199</v>
      </c>
      <c r="H76" s="477"/>
      <c r="I76" s="477"/>
      <c r="J76" s="431" t="s">
        <v>1489</v>
      </c>
      <c r="K76" s="431" t="s">
        <v>1122</v>
      </c>
      <c r="L76" s="431" t="s">
        <v>1972</v>
      </c>
      <c r="M76" s="245" t="s">
        <v>1490</v>
      </c>
      <c r="N76" s="245" t="s">
        <v>1490</v>
      </c>
      <c r="O76" s="245" t="s">
        <v>1656</v>
      </c>
      <c r="P76" s="426" t="s">
        <v>199</v>
      </c>
      <c r="Q76" s="426" t="s">
        <v>199</v>
      </c>
      <c r="R76" s="431" t="s">
        <v>1974</v>
      </c>
      <c r="S76" s="425">
        <v>0.2</v>
      </c>
      <c r="T76" s="425">
        <v>0.1</v>
      </c>
      <c r="U76" s="425">
        <v>0.4</v>
      </c>
      <c r="V76" s="425">
        <v>0.3</v>
      </c>
      <c r="W76" s="431" t="s">
        <v>199</v>
      </c>
      <c r="X76" s="431" t="s">
        <v>199</v>
      </c>
      <c r="Y76" s="425">
        <v>1</v>
      </c>
      <c r="Z76" s="440"/>
    </row>
    <row r="77" spans="1:26" ht="49.5" x14ac:dyDescent="0.35">
      <c r="A77" s="476"/>
      <c r="B77" s="431"/>
      <c r="C77" s="431"/>
      <c r="D77" s="431"/>
      <c r="E77" s="431"/>
      <c r="F77" s="431"/>
      <c r="G77" s="431"/>
      <c r="H77" s="477"/>
      <c r="I77" s="477"/>
      <c r="J77" s="431"/>
      <c r="K77" s="431"/>
      <c r="L77" s="431"/>
      <c r="M77" s="245" t="s">
        <v>199</v>
      </c>
      <c r="N77" s="245" t="s">
        <v>1657</v>
      </c>
      <c r="O77" s="245" t="s">
        <v>1657</v>
      </c>
      <c r="P77" s="427"/>
      <c r="Q77" s="427"/>
      <c r="R77" s="431"/>
      <c r="S77" s="425"/>
      <c r="T77" s="425"/>
      <c r="U77" s="425"/>
      <c r="V77" s="425"/>
      <c r="W77" s="431"/>
      <c r="X77" s="431"/>
      <c r="Y77" s="425"/>
      <c r="Z77" s="440"/>
    </row>
    <row r="78" spans="1:26" ht="49.5" x14ac:dyDescent="0.35">
      <c r="A78" s="476" t="s">
        <v>199</v>
      </c>
      <c r="B78" s="431" t="s">
        <v>1967</v>
      </c>
      <c r="C78" s="431" t="s">
        <v>1863</v>
      </c>
      <c r="D78" s="431" t="s">
        <v>1898</v>
      </c>
      <c r="E78" s="431" t="s">
        <v>1899</v>
      </c>
      <c r="F78" s="431" t="s">
        <v>1918</v>
      </c>
      <c r="G78" s="431" t="s">
        <v>199</v>
      </c>
      <c r="H78" s="477"/>
      <c r="I78" s="477"/>
      <c r="J78" s="431" t="s">
        <v>1975</v>
      </c>
      <c r="K78" s="426" t="s">
        <v>1122</v>
      </c>
      <c r="L78" s="426" t="s">
        <v>1972</v>
      </c>
      <c r="M78" s="245" t="s">
        <v>1384</v>
      </c>
      <c r="N78" s="245" t="s">
        <v>1384</v>
      </c>
      <c r="O78" s="245" t="s">
        <v>199</v>
      </c>
      <c r="P78" s="426" t="s">
        <v>199</v>
      </c>
      <c r="Q78" s="426" t="s">
        <v>199</v>
      </c>
      <c r="R78" s="431" t="s">
        <v>1976</v>
      </c>
      <c r="S78" s="431" t="s">
        <v>199</v>
      </c>
      <c r="T78" s="425">
        <v>0.2</v>
      </c>
      <c r="U78" s="425">
        <v>0.2</v>
      </c>
      <c r="V78" s="425">
        <v>0.2</v>
      </c>
      <c r="W78" s="425">
        <v>0.2</v>
      </c>
      <c r="X78" s="425">
        <v>0.2</v>
      </c>
      <c r="Y78" s="425">
        <v>1</v>
      </c>
      <c r="Z78" s="440"/>
    </row>
    <row r="79" spans="1:26" ht="74.25" x14ac:dyDescent="0.35">
      <c r="A79" s="476"/>
      <c r="B79" s="431"/>
      <c r="C79" s="431"/>
      <c r="D79" s="431"/>
      <c r="E79" s="431"/>
      <c r="F79" s="431"/>
      <c r="G79" s="431"/>
      <c r="H79" s="477"/>
      <c r="I79" s="477"/>
      <c r="J79" s="431"/>
      <c r="K79" s="477"/>
      <c r="L79" s="477"/>
      <c r="M79" s="426" t="s">
        <v>199</v>
      </c>
      <c r="N79" s="245" t="s">
        <v>1388</v>
      </c>
      <c r="O79" s="245" t="s">
        <v>1388</v>
      </c>
      <c r="P79" s="477"/>
      <c r="Q79" s="477"/>
      <c r="R79" s="431"/>
      <c r="S79" s="431"/>
      <c r="T79" s="425"/>
      <c r="U79" s="425"/>
      <c r="V79" s="425"/>
      <c r="W79" s="425"/>
      <c r="X79" s="425"/>
      <c r="Y79" s="425"/>
      <c r="Z79" s="440"/>
    </row>
    <row r="80" spans="1:26" ht="49.5" x14ac:dyDescent="0.35">
      <c r="A80" s="476"/>
      <c r="B80" s="431"/>
      <c r="C80" s="431"/>
      <c r="D80" s="431"/>
      <c r="E80" s="431"/>
      <c r="F80" s="431"/>
      <c r="G80" s="431"/>
      <c r="H80" s="427"/>
      <c r="I80" s="427"/>
      <c r="J80" s="431"/>
      <c r="K80" s="427"/>
      <c r="L80" s="427"/>
      <c r="M80" s="427"/>
      <c r="N80" s="245" t="s">
        <v>1392</v>
      </c>
      <c r="O80" s="245" t="s">
        <v>1392</v>
      </c>
      <c r="P80" s="427"/>
      <c r="Q80" s="427"/>
      <c r="R80" s="431"/>
      <c r="S80" s="431"/>
      <c r="T80" s="425"/>
      <c r="U80" s="425"/>
      <c r="V80" s="425"/>
      <c r="W80" s="425"/>
      <c r="X80" s="425"/>
      <c r="Y80" s="425"/>
      <c r="Z80" s="440"/>
    </row>
    <row r="81" spans="1:26" ht="99" x14ac:dyDescent="0.35">
      <c r="A81" s="476" t="s">
        <v>199</v>
      </c>
      <c r="B81" s="431" t="s">
        <v>199</v>
      </c>
      <c r="C81" s="483" t="s">
        <v>199</v>
      </c>
      <c r="D81" s="483" t="s">
        <v>199</v>
      </c>
      <c r="E81" s="483" t="s">
        <v>199</v>
      </c>
      <c r="F81" s="431" t="s">
        <v>199</v>
      </c>
      <c r="G81" s="431" t="s">
        <v>199</v>
      </c>
      <c r="H81" s="431" t="s">
        <v>517</v>
      </c>
      <c r="I81" s="431" t="s">
        <v>1556</v>
      </c>
      <c r="J81" s="431" t="s">
        <v>1437</v>
      </c>
      <c r="K81" s="431" t="s">
        <v>1556</v>
      </c>
      <c r="L81" s="431" t="s">
        <v>1977</v>
      </c>
      <c r="M81" s="431" t="s">
        <v>199</v>
      </c>
      <c r="N81" s="245" t="s">
        <v>1439</v>
      </c>
      <c r="O81" s="245" t="s">
        <v>1439</v>
      </c>
      <c r="P81" s="245" t="s">
        <v>1439</v>
      </c>
      <c r="Q81" s="245" t="s">
        <v>1439</v>
      </c>
      <c r="R81" s="431" t="s">
        <v>1978</v>
      </c>
      <c r="S81" s="431" t="s">
        <v>199</v>
      </c>
      <c r="T81" s="431" t="s">
        <v>199</v>
      </c>
      <c r="U81" s="425">
        <v>0.1</v>
      </c>
      <c r="V81" s="425">
        <v>0.1</v>
      </c>
      <c r="W81" s="425">
        <v>0.1</v>
      </c>
      <c r="X81" s="425">
        <v>0.1</v>
      </c>
      <c r="Y81" s="425">
        <v>0.4</v>
      </c>
      <c r="Z81" s="440" t="s">
        <v>1979</v>
      </c>
    </row>
    <row r="82" spans="1:26" ht="99" x14ac:dyDescent="0.35">
      <c r="A82" s="476"/>
      <c r="B82" s="431"/>
      <c r="C82" s="483"/>
      <c r="D82" s="483"/>
      <c r="E82" s="483"/>
      <c r="F82" s="431"/>
      <c r="G82" s="431"/>
      <c r="H82" s="431"/>
      <c r="I82" s="431"/>
      <c r="J82" s="431"/>
      <c r="K82" s="431"/>
      <c r="L82" s="431"/>
      <c r="M82" s="431"/>
      <c r="N82" s="245" t="s">
        <v>1443</v>
      </c>
      <c r="O82" s="245" t="s">
        <v>1443</v>
      </c>
      <c r="P82" s="245" t="s">
        <v>1443</v>
      </c>
      <c r="Q82" s="245" t="s">
        <v>1443</v>
      </c>
      <c r="R82" s="431"/>
      <c r="S82" s="431"/>
      <c r="T82" s="431"/>
      <c r="U82" s="425"/>
      <c r="V82" s="425"/>
      <c r="W82" s="425"/>
      <c r="X82" s="425"/>
      <c r="Y82" s="425"/>
      <c r="Z82" s="440"/>
    </row>
    <row r="83" spans="1:26" ht="74.25" x14ac:dyDescent="0.35">
      <c r="A83" s="476" t="s">
        <v>199</v>
      </c>
      <c r="B83" s="431" t="s">
        <v>199</v>
      </c>
      <c r="C83" s="483" t="s">
        <v>199</v>
      </c>
      <c r="D83" s="483" t="s">
        <v>199</v>
      </c>
      <c r="E83" s="483" t="s">
        <v>199</v>
      </c>
      <c r="F83" s="431" t="s">
        <v>199</v>
      </c>
      <c r="G83" s="431" t="s">
        <v>199</v>
      </c>
      <c r="H83" s="431"/>
      <c r="I83" s="431"/>
      <c r="J83" s="431" t="s">
        <v>539</v>
      </c>
      <c r="K83" s="431" t="s">
        <v>1556</v>
      </c>
      <c r="L83" s="431" t="s">
        <v>1977</v>
      </c>
      <c r="M83" s="431" t="s">
        <v>199</v>
      </c>
      <c r="N83" s="245" t="s">
        <v>541</v>
      </c>
      <c r="O83" s="245" t="s">
        <v>541</v>
      </c>
      <c r="P83" s="245" t="s">
        <v>541</v>
      </c>
      <c r="Q83" s="245" t="s">
        <v>541</v>
      </c>
      <c r="R83" s="431" t="s">
        <v>1980</v>
      </c>
      <c r="S83" s="431" t="s">
        <v>199</v>
      </c>
      <c r="T83" s="431" t="s">
        <v>199</v>
      </c>
      <c r="U83" s="425">
        <v>0.1</v>
      </c>
      <c r="V83" s="425">
        <v>0.1</v>
      </c>
      <c r="W83" s="425">
        <v>0.2</v>
      </c>
      <c r="X83" s="425">
        <v>0.2</v>
      </c>
      <c r="Y83" s="425">
        <v>0.6</v>
      </c>
      <c r="Z83" s="440"/>
    </row>
    <row r="84" spans="1:26" ht="74.25" x14ac:dyDescent="0.35">
      <c r="A84" s="476"/>
      <c r="B84" s="431"/>
      <c r="C84" s="483"/>
      <c r="D84" s="483"/>
      <c r="E84" s="483"/>
      <c r="F84" s="431"/>
      <c r="G84" s="431"/>
      <c r="H84" s="431"/>
      <c r="I84" s="431"/>
      <c r="J84" s="431"/>
      <c r="K84" s="431"/>
      <c r="L84" s="431"/>
      <c r="M84" s="431"/>
      <c r="N84" s="245" t="s">
        <v>571</v>
      </c>
      <c r="O84" s="245" t="s">
        <v>571</v>
      </c>
      <c r="P84" s="245" t="s">
        <v>571</v>
      </c>
      <c r="Q84" s="245" t="s">
        <v>571</v>
      </c>
      <c r="R84" s="431"/>
      <c r="S84" s="431"/>
      <c r="T84" s="431"/>
      <c r="U84" s="425"/>
      <c r="V84" s="425"/>
      <c r="W84" s="425"/>
      <c r="X84" s="425"/>
      <c r="Y84" s="425"/>
      <c r="Z84" s="440"/>
    </row>
    <row r="85" spans="1:26" ht="148.5" x14ac:dyDescent="0.35">
      <c r="A85" s="248" t="s">
        <v>199</v>
      </c>
      <c r="B85" s="245" t="s">
        <v>199</v>
      </c>
      <c r="C85" s="247" t="s">
        <v>199</v>
      </c>
      <c r="D85" s="247" t="s">
        <v>199</v>
      </c>
      <c r="E85" s="247" t="s">
        <v>199</v>
      </c>
      <c r="F85" s="245" t="s">
        <v>199</v>
      </c>
      <c r="G85" s="245" t="s">
        <v>199</v>
      </c>
      <c r="H85" s="431"/>
      <c r="I85" s="431"/>
      <c r="J85" s="246" t="s">
        <v>1981</v>
      </c>
      <c r="K85" s="245" t="s">
        <v>1556</v>
      </c>
      <c r="L85" s="245" t="s">
        <v>1977</v>
      </c>
      <c r="M85" s="245" t="s">
        <v>199</v>
      </c>
      <c r="N85" s="245" t="s">
        <v>675</v>
      </c>
      <c r="O85" s="245" t="s">
        <v>675</v>
      </c>
      <c r="P85" s="245" t="s">
        <v>675</v>
      </c>
      <c r="Q85" s="245" t="s">
        <v>675</v>
      </c>
      <c r="R85" s="245" t="s">
        <v>1982</v>
      </c>
      <c r="S85" s="245" t="s">
        <v>199</v>
      </c>
      <c r="T85" s="245" t="s">
        <v>199</v>
      </c>
      <c r="U85" s="244">
        <v>1</v>
      </c>
      <c r="V85" s="244">
        <v>1</v>
      </c>
      <c r="W85" s="244">
        <v>1</v>
      </c>
      <c r="X85" s="244">
        <v>1</v>
      </c>
      <c r="Y85" s="244">
        <v>1</v>
      </c>
      <c r="Z85" s="440"/>
    </row>
    <row r="86" spans="1:26" ht="99" x14ac:dyDescent="0.35">
      <c r="A86" s="476" t="s">
        <v>199</v>
      </c>
      <c r="B86" s="431" t="s">
        <v>199</v>
      </c>
      <c r="C86" s="483" t="s">
        <v>199</v>
      </c>
      <c r="D86" s="483" t="s">
        <v>199</v>
      </c>
      <c r="E86" s="483" t="s">
        <v>199</v>
      </c>
      <c r="F86" s="431" t="s">
        <v>199</v>
      </c>
      <c r="G86" s="431" t="s">
        <v>199</v>
      </c>
      <c r="H86" s="431"/>
      <c r="I86" s="431"/>
      <c r="J86" s="431" t="s">
        <v>1414</v>
      </c>
      <c r="K86" s="245" t="s">
        <v>1556</v>
      </c>
      <c r="L86" s="431" t="s">
        <v>1977</v>
      </c>
      <c r="M86" s="431" t="s">
        <v>199</v>
      </c>
      <c r="N86" s="245" t="s">
        <v>1416</v>
      </c>
      <c r="O86" s="245" t="s">
        <v>1416</v>
      </c>
      <c r="P86" s="245" t="s">
        <v>1416</v>
      </c>
      <c r="Q86" s="245" t="s">
        <v>1416</v>
      </c>
      <c r="R86" s="431" t="s">
        <v>1983</v>
      </c>
      <c r="S86" s="431" t="s">
        <v>199</v>
      </c>
      <c r="T86" s="431" t="s">
        <v>199</v>
      </c>
      <c r="U86" s="425">
        <v>1</v>
      </c>
      <c r="V86" s="425">
        <v>1</v>
      </c>
      <c r="W86" s="425">
        <v>1</v>
      </c>
      <c r="X86" s="425">
        <v>1</v>
      </c>
      <c r="Y86" s="425">
        <v>1</v>
      </c>
      <c r="Z86" s="440"/>
    </row>
    <row r="87" spans="1:26" ht="50.25" customHeight="1" x14ac:dyDescent="0.35">
      <c r="A87" s="476"/>
      <c r="B87" s="431"/>
      <c r="C87" s="483"/>
      <c r="D87" s="483"/>
      <c r="E87" s="483"/>
      <c r="F87" s="431"/>
      <c r="G87" s="431"/>
      <c r="H87" s="431"/>
      <c r="I87" s="431"/>
      <c r="J87" s="431"/>
      <c r="K87" s="431" t="s">
        <v>552</v>
      </c>
      <c r="L87" s="431"/>
      <c r="M87" s="431"/>
      <c r="N87" s="245" t="s">
        <v>1424</v>
      </c>
      <c r="O87" s="245" t="s">
        <v>1424</v>
      </c>
      <c r="P87" s="245" t="s">
        <v>1424</v>
      </c>
      <c r="Q87" s="245" t="s">
        <v>1424</v>
      </c>
      <c r="R87" s="431"/>
      <c r="S87" s="431"/>
      <c r="T87" s="431"/>
      <c r="U87" s="425"/>
      <c r="V87" s="425"/>
      <c r="W87" s="425"/>
      <c r="X87" s="425"/>
      <c r="Y87" s="425"/>
      <c r="Z87" s="440"/>
    </row>
    <row r="88" spans="1:26" ht="49.5" x14ac:dyDescent="0.35">
      <c r="A88" s="476"/>
      <c r="B88" s="431"/>
      <c r="C88" s="483"/>
      <c r="D88" s="483"/>
      <c r="E88" s="483"/>
      <c r="F88" s="431"/>
      <c r="G88" s="431"/>
      <c r="H88" s="431"/>
      <c r="I88" s="431"/>
      <c r="J88" s="431"/>
      <c r="K88" s="431"/>
      <c r="L88" s="431"/>
      <c r="M88" s="431"/>
      <c r="N88" s="245" t="s">
        <v>1429</v>
      </c>
      <c r="O88" s="245" t="s">
        <v>1429</v>
      </c>
      <c r="P88" s="245" t="s">
        <v>1429</v>
      </c>
      <c r="Q88" s="245" t="s">
        <v>1429</v>
      </c>
      <c r="R88" s="431"/>
      <c r="S88" s="431"/>
      <c r="T88" s="431"/>
      <c r="U88" s="425"/>
      <c r="V88" s="425"/>
      <c r="W88" s="425"/>
      <c r="X88" s="425"/>
      <c r="Y88" s="425"/>
      <c r="Z88" s="440"/>
    </row>
    <row r="89" spans="1:26" ht="148.5" x14ac:dyDescent="0.35">
      <c r="A89" s="248" t="s">
        <v>199</v>
      </c>
      <c r="B89" s="245" t="s">
        <v>199</v>
      </c>
      <c r="C89" s="247" t="s">
        <v>199</v>
      </c>
      <c r="D89" s="247" t="s">
        <v>199</v>
      </c>
      <c r="E89" s="247" t="s">
        <v>199</v>
      </c>
      <c r="F89" s="245" t="s">
        <v>199</v>
      </c>
      <c r="G89" s="245" t="s">
        <v>199</v>
      </c>
      <c r="H89" s="431"/>
      <c r="I89" s="431"/>
      <c r="J89" s="246" t="s">
        <v>1396</v>
      </c>
      <c r="K89" s="245" t="s">
        <v>1399</v>
      </c>
      <c r="L89" s="245" t="s">
        <v>1977</v>
      </c>
      <c r="M89" s="245" t="s">
        <v>199</v>
      </c>
      <c r="N89" s="245" t="s">
        <v>1398</v>
      </c>
      <c r="O89" s="245" t="s">
        <v>1398</v>
      </c>
      <c r="P89" s="245" t="s">
        <v>1398</v>
      </c>
      <c r="Q89" s="245" t="s">
        <v>1398</v>
      </c>
      <c r="R89" s="245" t="s">
        <v>1984</v>
      </c>
      <c r="S89" s="245" t="s">
        <v>199</v>
      </c>
      <c r="T89" s="245" t="s">
        <v>199</v>
      </c>
      <c r="U89" s="244">
        <v>0.25</v>
      </c>
      <c r="V89" s="244">
        <v>0.25</v>
      </c>
      <c r="W89" s="244">
        <v>0.25</v>
      </c>
      <c r="X89" s="244">
        <v>0.25</v>
      </c>
      <c r="Y89" s="244">
        <v>1</v>
      </c>
      <c r="Z89" s="440"/>
    </row>
    <row r="90" spans="1:26" ht="372" thickBot="1" x14ac:dyDescent="0.4">
      <c r="A90" s="243" t="s">
        <v>199</v>
      </c>
      <c r="B90" s="240" t="s">
        <v>199</v>
      </c>
      <c r="C90" s="242" t="s">
        <v>199</v>
      </c>
      <c r="D90" s="242" t="s">
        <v>199</v>
      </c>
      <c r="E90" s="242" t="s">
        <v>199</v>
      </c>
      <c r="F90" s="240" t="s">
        <v>199</v>
      </c>
      <c r="G90" s="240" t="s">
        <v>199</v>
      </c>
      <c r="H90" s="485"/>
      <c r="I90" s="485"/>
      <c r="J90" s="241" t="s">
        <v>1985</v>
      </c>
      <c r="K90" s="240" t="s">
        <v>1556</v>
      </c>
      <c r="L90" s="240" t="s">
        <v>1870</v>
      </c>
      <c r="M90" s="240" t="s">
        <v>199</v>
      </c>
      <c r="N90" s="240" t="s">
        <v>1986</v>
      </c>
      <c r="O90" s="240" t="s">
        <v>1987</v>
      </c>
      <c r="P90" s="240" t="s">
        <v>1988</v>
      </c>
      <c r="Q90" s="240" t="s">
        <v>1987</v>
      </c>
      <c r="R90" s="240" t="s">
        <v>1989</v>
      </c>
      <c r="S90" s="240" t="s">
        <v>199</v>
      </c>
      <c r="T90" s="240" t="s">
        <v>199</v>
      </c>
      <c r="U90" s="239">
        <v>1</v>
      </c>
      <c r="V90" s="239">
        <v>1</v>
      </c>
      <c r="W90" s="239">
        <v>1</v>
      </c>
      <c r="X90" s="239">
        <v>1</v>
      </c>
      <c r="Y90" s="239">
        <v>1</v>
      </c>
      <c r="Z90" s="484"/>
    </row>
    <row r="91" spans="1:26" ht="24.75" x14ac:dyDescent="0.5">
      <c r="A91" s="236"/>
      <c r="B91" s="236"/>
      <c r="C91" s="236"/>
      <c r="D91" s="236"/>
      <c r="E91" s="236"/>
      <c r="F91" s="236"/>
      <c r="G91" s="236"/>
      <c r="H91" s="238"/>
      <c r="I91" s="236"/>
      <c r="J91" s="238"/>
      <c r="K91" s="236"/>
      <c r="L91" s="236"/>
      <c r="M91" s="237"/>
      <c r="N91" s="237"/>
      <c r="O91" s="237"/>
      <c r="P91" s="237"/>
      <c r="Q91" s="237"/>
      <c r="R91" s="236"/>
      <c r="S91" s="236"/>
      <c r="T91" s="236"/>
      <c r="U91" s="236"/>
      <c r="V91" s="236"/>
      <c r="W91" s="236"/>
      <c r="X91" s="236"/>
      <c r="Y91" s="236"/>
      <c r="Z91" s="236"/>
    </row>
    <row r="92" spans="1:26" ht="24.75" x14ac:dyDescent="0.5">
      <c r="A92" s="236"/>
      <c r="B92" s="236"/>
      <c r="C92" s="236"/>
      <c r="D92" s="236"/>
      <c r="E92" s="236"/>
      <c r="F92" s="236"/>
      <c r="G92" s="236"/>
      <c r="H92" s="238"/>
      <c r="I92" s="236"/>
      <c r="J92" s="238"/>
      <c r="K92" s="236"/>
      <c r="L92" s="236"/>
      <c r="M92" s="237"/>
      <c r="N92" s="237"/>
      <c r="O92" s="237"/>
      <c r="P92" s="237"/>
      <c r="Q92" s="237"/>
      <c r="R92" s="236"/>
      <c r="S92" s="236"/>
      <c r="T92" s="236"/>
      <c r="U92" s="236"/>
      <c r="V92" s="236"/>
      <c r="W92" s="236"/>
      <c r="X92" s="236"/>
      <c r="Y92" s="236"/>
      <c r="Z92" s="236"/>
    </row>
    <row r="93" spans="1:26" ht="24.75" x14ac:dyDescent="0.5">
      <c r="A93" s="236"/>
      <c r="B93" s="236"/>
      <c r="C93" s="236"/>
      <c r="D93" s="236"/>
      <c r="E93" s="236"/>
      <c r="F93" s="236"/>
      <c r="G93" s="236"/>
      <c r="H93" s="238"/>
      <c r="I93" s="236"/>
      <c r="J93" s="238"/>
      <c r="K93" s="236"/>
      <c r="L93" s="236"/>
      <c r="M93" s="237"/>
      <c r="N93" s="237"/>
      <c r="O93" s="237"/>
      <c r="P93" s="237"/>
      <c r="Q93" s="237"/>
      <c r="R93" s="236"/>
      <c r="S93" s="236"/>
      <c r="T93" s="236"/>
      <c r="U93" s="236"/>
      <c r="V93" s="236"/>
      <c r="W93" s="236"/>
      <c r="X93" s="236"/>
      <c r="Y93" s="236"/>
      <c r="Z93" s="236"/>
    </row>
    <row r="94" spans="1:26" ht="24.75" x14ac:dyDescent="0.5">
      <c r="A94" s="236"/>
      <c r="B94" s="236"/>
      <c r="C94" s="236"/>
      <c r="D94" s="236"/>
      <c r="E94" s="236"/>
      <c r="F94" s="236"/>
      <c r="G94" s="236"/>
      <c r="H94" s="238"/>
      <c r="I94" s="236"/>
      <c r="J94" s="238"/>
      <c r="K94" s="236"/>
      <c r="L94" s="236"/>
      <c r="M94" s="237"/>
      <c r="N94" s="237"/>
      <c r="O94" s="237"/>
      <c r="P94" s="237"/>
      <c r="Q94" s="237"/>
      <c r="R94" s="236"/>
      <c r="S94" s="236"/>
      <c r="T94" s="236"/>
      <c r="U94" s="236"/>
      <c r="V94" s="236"/>
      <c r="W94" s="236"/>
      <c r="X94" s="236"/>
      <c r="Y94" s="236"/>
      <c r="Z94" s="236"/>
    </row>
    <row r="95" spans="1:26" ht="24.75" x14ac:dyDescent="0.5">
      <c r="A95" s="236"/>
      <c r="B95" s="236"/>
      <c r="C95" s="236"/>
      <c r="D95" s="236"/>
      <c r="E95" s="236"/>
      <c r="F95" s="236"/>
      <c r="G95" s="236"/>
      <c r="H95" s="238"/>
      <c r="I95" s="236"/>
      <c r="J95" s="238"/>
      <c r="K95" s="236"/>
      <c r="L95" s="236"/>
      <c r="M95" s="237"/>
      <c r="N95" s="237"/>
      <c r="O95" s="237"/>
      <c r="P95" s="237"/>
      <c r="Q95" s="237"/>
      <c r="R95" s="236"/>
      <c r="S95" s="236"/>
      <c r="T95" s="236"/>
      <c r="U95" s="236"/>
      <c r="V95" s="236"/>
      <c r="W95" s="236"/>
      <c r="X95" s="236"/>
      <c r="Y95" s="236"/>
      <c r="Z95" s="236"/>
    </row>
    <row r="96" spans="1:26" ht="24.75" x14ac:dyDescent="0.5">
      <c r="A96" s="236"/>
      <c r="B96" s="236"/>
      <c r="C96" s="236"/>
      <c r="D96" s="236"/>
      <c r="E96" s="236"/>
      <c r="F96" s="236"/>
      <c r="G96" s="236"/>
      <c r="H96" s="238"/>
      <c r="I96" s="236"/>
      <c r="J96" s="238"/>
      <c r="K96" s="236"/>
      <c r="L96" s="236"/>
      <c r="M96" s="237"/>
      <c r="N96" s="237"/>
      <c r="O96" s="237"/>
      <c r="P96" s="237"/>
      <c r="Q96" s="237"/>
      <c r="R96" s="236"/>
      <c r="S96" s="236"/>
      <c r="T96" s="236"/>
      <c r="U96" s="236"/>
      <c r="V96" s="236"/>
      <c r="W96" s="236"/>
      <c r="X96" s="236"/>
      <c r="Y96" s="236"/>
      <c r="Z96" s="236"/>
    </row>
    <row r="97" spans="1:26" ht="24.75" x14ac:dyDescent="0.5">
      <c r="A97" s="236"/>
      <c r="B97" s="236"/>
      <c r="C97" s="236"/>
      <c r="D97" s="236"/>
      <c r="E97" s="236"/>
      <c r="F97" s="236"/>
      <c r="G97" s="236"/>
      <c r="H97" s="238"/>
      <c r="I97" s="236"/>
      <c r="J97" s="238"/>
      <c r="K97" s="236"/>
      <c r="L97" s="236"/>
      <c r="M97" s="237"/>
      <c r="N97" s="237"/>
      <c r="O97" s="237"/>
      <c r="P97" s="237"/>
      <c r="Q97" s="237"/>
      <c r="R97" s="236"/>
      <c r="S97" s="236"/>
      <c r="T97" s="236"/>
      <c r="U97" s="236"/>
      <c r="V97" s="236"/>
      <c r="W97" s="236"/>
      <c r="X97" s="236"/>
      <c r="Y97" s="236"/>
      <c r="Z97" s="236"/>
    </row>
    <row r="98" spans="1:26" ht="24.75" x14ac:dyDescent="0.5">
      <c r="A98" s="236"/>
      <c r="B98" s="236"/>
      <c r="C98" s="236"/>
      <c r="D98" s="236"/>
      <c r="E98" s="236"/>
      <c r="F98" s="236"/>
      <c r="G98" s="236"/>
      <c r="H98" s="238"/>
      <c r="I98" s="236"/>
      <c r="J98" s="238"/>
      <c r="K98" s="236"/>
      <c r="L98" s="236"/>
      <c r="M98" s="237"/>
      <c r="N98" s="237"/>
      <c r="O98" s="237"/>
      <c r="P98" s="237"/>
      <c r="Q98" s="237"/>
      <c r="R98" s="236"/>
      <c r="S98" s="236"/>
      <c r="T98" s="236"/>
      <c r="U98" s="236"/>
      <c r="V98" s="236"/>
      <c r="W98" s="236"/>
      <c r="X98" s="236"/>
      <c r="Y98" s="236"/>
      <c r="Z98" s="236"/>
    </row>
    <row r="99" spans="1:26" ht="24.75" x14ac:dyDescent="0.5">
      <c r="A99" s="236"/>
      <c r="B99" s="236"/>
      <c r="C99" s="236"/>
      <c r="D99" s="236"/>
      <c r="E99" s="236"/>
      <c r="F99" s="236"/>
      <c r="G99" s="236"/>
      <c r="H99" s="238"/>
      <c r="I99" s="236"/>
      <c r="J99" s="238"/>
      <c r="K99" s="236"/>
      <c r="L99" s="236"/>
      <c r="M99" s="237"/>
      <c r="N99" s="237"/>
      <c r="O99" s="237"/>
      <c r="P99" s="237"/>
      <c r="Q99" s="237"/>
      <c r="R99" s="236"/>
      <c r="S99" s="236"/>
      <c r="T99" s="236"/>
      <c r="U99" s="236"/>
      <c r="V99" s="236"/>
      <c r="W99" s="236"/>
      <c r="X99" s="236"/>
      <c r="Y99" s="236"/>
      <c r="Z99" s="236"/>
    </row>
    <row r="100" spans="1:26" ht="24.75" x14ac:dyDescent="0.5">
      <c r="A100" s="236"/>
      <c r="B100" s="236"/>
      <c r="C100" s="236"/>
      <c r="D100" s="236"/>
      <c r="E100" s="236"/>
      <c r="F100" s="236"/>
      <c r="G100" s="236"/>
      <c r="H100" s="238"/>
      <c r="I100" s="236"/>
      <c r="J100" s="238"/>
      <c r="K100" s="236"/>
      <c r="L100" s="236"/>
      <c r="M100" s="237"/>
      <c r="N100" s="237"/>
      <c r="O100" s="237"/>
      <c r="P100" s="237"/>
      <c r="Q100" s="237"/>
      <c r="R100" s="236"/>
      <c r="S100" s="236"/>
      <c r="T100" s="236"/>
      <c r="U100" s="236"/>
      <c r="V100" s="236"/>
      <c r="W100" s="236"/>
      <c r="X100" s="236"/>
      <c r="Y100" s="236"/>
      <c r="Z100" s="236"/>
    </row>
    <row r="101" spans="1:26" ht="24.75" x14ac:dyDescent="0.5">
      <c r="A101" s="236"/>
      <c r="B101" s="236"/>
      <c r="C101" s="236"/>
      <c r="D101" s="236"/>
      <c r="E101" s="236"/>
      <c r="F101" s="236"/>
      <c r="G101" s="236"/>
      <c r="H101" s="238"/>
      <c r="I101" s="236"/>
      <c r="J101" s="238"/>
      <c r="K101" s="236"/>
      <c r="L101" s="236"/>
      <c r="M101" s="237"/>
      <c r="N101" s="237"/>
      <c r="O101" s="237"/>
      <c r="P101" s="237"/>
      <c r="Q101" s="237"/>
      <c r="R101" s="236"/>
      <c r="S101" s="236"/>
      <c r="T101" s="236"/>
      <c r="U101" s="236"/>
      <c r="V101" s="236"/>
      <c r="W101" s="236"/>
      <c r="X101" s="236"/>
      <c r="Y101" s="236"/>
      <c r="Z101" s="236"/>
    </row>
    <row r="102" spans="1:26" ht="24.75" x14ac:dyDescent="0.5">
      <c r="A102" s="236"/>
      <c r="B102" s="236"/>
      <c r="C102" s="236"/>
      <c r="D102" s="236"/>
      <c r="E102" s="236"/>
      <c r="F102" s="236"/>
      <c r="G102" s="236"/>
      <c r="H102" s="238"/>
      <c r="I102" s="236"/>
      <c r="J102" s="238"/>
      <c r="K102" s="236"/>
      <c r="L102" s="236"/>
      <c r="M102" s="237"/>
      <c r="N102" s="237"/>
      <c r="O102" s="237"/>
      <c r="P102" s="237"/>
      <c r="Q102" s="237"/>
      <c r="R102" s="236"/>
      <c r="S102" s="236"/>
      <c r="T102" s="236"/>
      <c r="U102" s="236"/>
      <c r="V102" s="236"/>
      <c r="W102" s="236"/>
      <c r="X102" s="236"/>
      <c r="Y102" s="236"/>
      <c r="Z102" s="236"/>
    </row>
    <row r="103" spans="1:26" ht="24.75" x14ac:dyDescent="0.5">
      <c r="A103" s="236"/>
      <c r="B103" s="236"/>
      <c r="C103" s="236"/>
      <c r="D103" s="236"/>
      <c r="E103" s="236"/>
      <c r="F103" s="236"/>
      <c r="G103" s="236"/>
      <c r="H103" s="238"/>
      <c r="I103" s="236"/>
      <c r="J103" s="238"/>
      <c r="K103" s="236"/>
      <c r="L103" s="236"/>
      <c r="M103" s="237"/>
      <c r="N103" s="237"/>
      <c r="O103" s="237"/>
      <c r="P103" s="237"/>
      <c r="Q103" s="237"/>
      <c r="R103" s="236"/>
      <c r="S103" s="236"/>
      <c r="T103" s="236"/>
      <c r="U103" s="236"/>
      <c r="V103" s="236"/>
      <c r="W103" s="236"/>
      <c r="X103" s="236"/>
      <c r="Y103" s="236"/>
      <c r="Z103" s="236"/>
    </row>
    <row r="104" spans="1:26" ht="24.75" x14ac:dyDescent="0.5">
      <c r="A104" s="236"/>
      <c r="B104" s="236"/>
      <c r="C104" s="236"/>
      <c r="D104" s="236"/>
      <c r="E104" s="236"/>
      <c r="F104" s="236"/>
      <c r="G104" s="236"/>
      <c r="H104" s="238"/>
      <c r="I104" s="236"/>
      <c r="J104" s="238"/>
      <c r="K104" s="236"/>
      <c r="L104" s="236"/>
      <c r="M104" s="237"/>
      <c r="N104" s="237"/>
      <c r="O104" s="237"/>
      <c r="P104" s="237"/>
      <c r="Q104" s="237"/>
      <c r="R104" s="236"/>
      <c r="S104" s="236"/>
      <c r="T104" s="236"/>
      <c r="U104" s="236"/>
      <c r="V104" s="236"/>
      <c r="W104" s="236"/>
      <c r="X104" s="236"/>
      <c r="Y104" s="236"/>
      <c r="Z104" s="236"/>
    </row>
    <row r="105" spans="1:26" ht="24.75" x14ac:dyDescent="0.5">
      <c r="A105" s="236"/>
      <c r="B105" s="236"/>
      <c r="C105" s="236"/>
      <c r="D105" s="236"/>
      <c r="E105" s="236"/>
      <c r="F105" s="236"/>
      <c r="G105" s="236"/>
      <c r="H105" s="238"/>
      <c r="I105" s="236"/>
      <c r="J105" s="238"/>
      <c r="K105" s="236"/>
      <c r="L105" s="236"/>
      <c r="M105" s="237"/>
      <c r="N105" s="237"/>
      <c r="O105" s="237"/>
      <c r="P105" s="237"/>
      <c r="Q105" s="237"/>
      <c r="R105" s="236"/>
      <c r="S105" s="236"/>
      <c r="T105" s="236"/>
      <c r="U105" s="236"/>
      <c r="V105" s="236"/>
      <c r="W105" s="236"/>
      <c r="X105" s="236"/>
      <c r="Y105" s="236"/>
      <c r="Z105" s="236"/>
    </row>
  </sheetData>
  <mergeCells count="457">
    <mergeCell ref="Z63:Z71"/>
    <mergeCell ref="S78:S80"/>
    <mergeCell ref="T78:T80"/>
    <mergeCell ref="U78:U80"/>
    <mergeCell ref="W78:W80"/>
    <mergeCell ref="M79:M80"/>
    <mergeCell ref="P78:P80"/>
    <mergeCell ref="Q78:Q80"/>
    <mergeCell ref="T76:T77"/>
    <mergeCell ref="W76:W77"/>
    <mergeCell ref="X76:X77"/>
    <mergeCell ref="Y76:Y77"/>
    <mergeCell ref="U74:U75"/>
    <mergeCell ref="V74:V75"/>
    <mergeCell ref="W74:W75"/>
    <mergeCell ref="Z72:Z80"/>
    <mergeCell ref="Q69:Q70"/>
    <mergeCell ref="P74:P75"/>
    <mergeCell ref="Q74:Q75"/>
    <mergeCell ref="X78:X80"/>
    <mergeCell ref="Y78:Y80"/>
    <mergeCell ref="R78:R80"/>
    <mergeCell ref="Y69:Y70"/>
    <mergeCell ref="X72:X73"/>
    <mergeCell ref="U86:U88"/>
    <mergeCell ref="V86:V88"/>
    <mergeCell ref="W86:W88"/>
    <mergeCell ref="J86:J88"/>
    <mergeCell ref="K87:K88"/>
    <mergeCell ref="L86:L88"/>
    <mergeCell ref="M86:M88"/>
    <mergeCell ref="R86:R88"/>
    <mergeCell ref="X86:X88"/>
    <mergeCell ref="Y86:Y88"/>
    <mergeCell ref="Z81:Z90"/>
    <mergeCell ref="H81:H90"/>
    <mergeCell ref="I81:I90"/>
    <mergeCell ref="S86:S88"/>
    <mergeCell ref="T86:T88"/>
    <mergeCell ref="W83:W84"/>
    <mergeCell ref="X83:X84"/>
    <mergeCell ref="Y83:Y84"/>
    <mergeCell ref="S81:S82"/>
    <mergeCell ref="T81:T82"/>
    <mergeCell ref="U81:U82"/>
    <mergeCell ref="V81:V82"/>
    <mergeCell ref="W81:W82"/>
    <mergeCell ref="X81:X82"/>
    <mergeCell ref="Y81:Y82"/>
    <mergeCell ref="U83:U84"/>
    <mergeCell ref="V83:V84"/>
    <mergeCell ref="J83:J84"/>
    <mergeCell ref="K83:K84"/>
    <mergeCell ref="S83:S84"/>
    <mergeCell ref="T83:T84"/>
    <mergeCell ref="L81:L82"/>
    <mergeCell ref="M81:M82"/>
    <mergeCell ref="G86:G88"/>
    <mergeCell ref="A83:A84"/>
    <mergeCell ref="B83:B84"/>
    <mergeCell ref="C83:C84"/>
    <mergeCell ref="D83:D84"/>
    <mergeCell ref="E83:E84"/>
    <mergeCell ref="F83:F84"/>
    <mergeCell ref="G83:G84"/>
    <mergeCell ref="A86:A88"/>
    <mergeCell ref="B86:B88"/>
    <mergeCell ref="C86:C88"/>
    <mergeCell ref="D86:D88"/>
    <mergeCell ref="E86:E88"/>
    <mergeCell ref="F86:F88"/>
    <mergeCell ref="L83:L84"/>
    <mergeCell ref="M83:M84"/>
    <mergeCell ref="R81:R82"/>
    <mergeCell ref="R83:R84"/>
    <mergeCell ref="A81:A82"/>
    <mergeCell ref="B81:B82"/>
    <mergeCell ref="C81:C82"/>
    <mergeCell ref="D81:D82"/>
    <mergeCell ref="E81:E82"/>
    <mergeCell ref="F81:F82"/>
    <mergeCell ref="G81:G82"/>
    <mergeCell ref="J81:J82"/>
    <mergeCell ref="K81:K82"/>
    <mergeCell ref="A53:A58"/>
    <mergeCell ref="B53:B58"/>
    <mergeCell ref="C53:C58"/>
    <mergeCell ref="D53:D58"/>
    <mergeCell ref="E53:E58"/>
    <mergeCell ref="G69:G70"/>
    <mergeCell ref="D69:D70"/>
    <mergeCell ref="E69:E70"/>
    <mergeCell ref="F69:F70"/>
    <mergeCell ref="A64:A66"/>
    <mergeCell ref="B64:B66"/>
    <mergeCell ref="C64:C66"/>
    <mergeCell ref="D64:D66"/>
    <mergeCell ref="E64:E66"/>
    <mergeCell ref="F64:F66"/>
    <mergeCell ref="F53:F58"/>
    <mergeCell ref="E59:E62"/>
    <mergeCell ref="A61:A62"/>
    <mergeCell ref="A69:A70"/>
    <mergeCell ref="C69:C70"/>
    <mergeCell ref="B59:B62"/>
    <mergeCell ref="C59:C62"/>
    <mergeCell ref="D59:D62"/>
    <mergeCell ref="Y42:Y47"/>
    <mergeCell ref="J78:J80"/>
    <mergeCell ref="C76:C77"/>
    <mergeCell ref="D76:D77"/>
    <mergeCell ref="E76:E77"/>
    <mergeCell ref="F74:F75"/>
    <mergeCell ref="G74:G75"/>
    <mergeCell ref="F76:F77"/>
    <mergeCell ref="G76:G77"/>
    <mergeCell ref="H72:H80"/>
    <mergeCell ref="I72:I80"/>
    <mergeCell ref="Q59:Q62"/>
    <mergeCell ref="M64:M66"/>
    <mergeCell ref="Q64:Q66"/>
    <mergeCell ref="Q67:Q68"/>
    <mergeCell ref="P76:P77"/>
    <mergeCell ref="Q76:Q77"/>
    <mergeCell ref="M69:M70"/>
    <mergeCell ref="N69:N70"/>
    <mergeCell ref="O69:O70"/>
    <mergeCell ref="P69:P70"/>
    <mergeCell ref="P53:P55"/>
    <mergeCell ref="Q53:Q55"/>
    <mergeCell ref="M54:M58"/>
    <mergeCell ref="R40:R41"/>
    <mergeCell ref="S40:S41"/>
    <mergeCell ref="W53:W58"/>
    <mergeCell ref="X53:X58"/>
    <mergeCell ref="U37:U39"/>
    <mergeCell ref="P23:P36"/>
    <mergeCell ref="Q23:Q36"/>
    <mergeCell ref="W48:W50"/>
    <mergeCell ref="X48:X50"/>
    <mergeCell ref="T40:T41"/>
    <mergeCell ref="X23:X26"/>
    <mergeCell ref="R53:R58"/>
    <mergeCell ref="S53:S58"/>
    <mergeCell ref="T53:T58"/>
    <mergeCell ref="R42:R47"/>
    <mergeCell ref="S42:S47"/>
    <mergeCell ref="S51:S52"/>
    <mergeCell ref="U53:U58"/>
    <mergeCell ref="M25:M26"/>
    <mergeCell ref="O25:O27"/>
    <mergeCell ref="M35:M36"/>
    <mergeCell ref="R51:R52"/>
    <mergeCell ref="U33:U36"/>
    <mergeCell ref="O53:O54"/>
    <mergeCell ref="K72:K73"/>
    <mergeCell ref="K37:K39"/>
    <mergeCell ref="L37:L39"/>
    <mergeCell ref="U67:U68"/>
    <mergeCell ref="U42:U47"/>
    <mergeCell ref="U40:U41"/>
    <mergeCell ref="U23:U26"/>
    <mergeCell ref="R37:R39"/>
    <mergeCell ref="S37:S39"/>
    <mergeCell ref="R23:R26"/>
    <mergeCell ref="R27:R32"/>
    <mergeCell ref="S23:S26"/>
    <mergeCell ref="T23:T26"/>
    <mergeCell ref="R33:R36"/>
    <mergeCell ref="S33:S36"/>
    <mergeCell ref="T37:T39"/>
    <mergeCell ref="L72:L73"/>
    <mergeCell ref="L42:L47"/>
    <mergeCell ref="V76:V77"/>
    <mergeCell ref="K76:K77"/>
    <mergeCell ref="V78:V80"/>
    <mergeCell ref="U76:U77"/>
    <mergeCell ref="F78:F80"/>
    <mergeCell ref="G78:G80"/>
    <mergeCell ref="J40:J41"/>
    <mergeCell ref="K40:K41"/>
    <mergeCell ref="L40:L41"/>
    <mergeCell ref="J53:J58"/>
    <mergeCell ref="L76:L77"/>
    <mergeCell ref="R74:R75"/>
    <mergeCell ref="S74:S75"/>
    <mergeCell ref="T74:T75"/>
    <mergeCell ref="R76:R77"/>
    <mergeCell ref="S76:S77"/>
    <mergeCell ref="J72:J73"/>
    <mergeCell ref="J67:J68"/>
    <mergeCell ref="K67:K68"/>
    <mergeCell ref="J64:J66"/>
    <mergeCell ref="K64:K66"/>
    <mergeCell ref="L64:L66"/>
    <mergeCell ref="J69:J70"/>
    <mergeCell ref="K69:K70"/>
    <mergeCell ref="A74:A75"/>
    <mergeCell ref="B74:B75"/>
    <mergeCell ref="C74:C75"/>
    <mergeCell ref="D74:D75"/>
    <mergeCell ref="E74:E75"/>
    <mergeCell ref="K74:K75"/>
    <mergeCell ref="L74:L75"/>
    <mergeCell ref="J76:J77"/>
    <mergeCell ref="K78:K80"/>
    <mergeCell ref="L78:L80"/>
    <mergeCell ref="A78:A80"/>
    <mergeCell ref="B78:B80"/>
    <mergeCell ref="C78:C80"/>
    <mergeCell ref="D78:D80"/>
    <mergeCell ref="E78:E80"/>
    <mergeCell ref="A76:A77"/>
    <mergeCell ref="B76:B77"/>
    <mergeCell ref="J74:J75"/>
    <mergeCell ref="X74:X75"/>
    <mergeCell ref="Y74:Y75"/>
    <mergeCell ref="R69:R70"/>
    <mergeCell ref="S69:S70"/>
    <mergeCell ref="T69:T70"/>
    <mergeCell ref="U69:U70"/>
    <mergeCell ref="V69:V70"/>
    <mergeCell ref="T72:T73"/>
    <mergeCell ref="S72:S73"/>
    <mergeCell ref="W69:W70"/>
    <mergeCell ref="X69:X70"/>
    <mergeCell ref="U72:U73"/>
    <mergeCell ref="V72:V73"/>
    <mergeCell ref="W72:W73"/>
    <mergeCell ref="R72:R73"/>
    <mergeCell ref="Y72:Y73"/>
    <mergeCell ref="V67:V68"/>
    <mergeCell ref="G63:G66"/>
    <mergeCell ref="W67:W68"/>
    <mergeCell ref="X67:X68"/>
    <mergeCell ref="Y67:Y68"/>
    <mergeCell ref="A67:A68"/>
    <mergeCell ref="C67:C68"/>
    <mergeCell ref="D67:D68"/>
    <mergeCell ref="E67:E68"/>
    <mergeCell ref="F67:F68"/>
    <mergeCell ref="G67:G68"/>
    <mergeCell ref="H63:H71"/>
    <mergeCell ref="I63:I71"/>
    <mergeCell ref="L69:L70"/>
    <mergeCell ref="L67:L68"/>
    <mergeCell ref="R67:R68"/>
    <mergeCell ref="S67:S68"/>
    <mergeCell ref="T67:T68"/>
    <mergeCell ref="B23:B36"/>
    <mergeCell ref="C23:C36"/>
    <mergeCell ref="A23:A36"/>
    <mergeCell ref="D23:D36"/>
    <mergeCell ref="G23:G39"/>
    <mergeCell ref="G40:G41"/>
    <mergeCell ref="E23:E36"/>
    <mergeCell ref="F23:F36"/>
    <mergeCell ref="E37:E39"/>
    <mergeCell ref="F37:F39"/>
    <mergeCell ref="E40:E41"/>
    <mergeCell ref="F40:F41"/>
    <mergeCell ref="A37:A39"/>
    <mergeCell ref="C37:C39"/>
    <mergeCell ref="D37:D39"/>
    <mergeCell ref="A40:A41"/>
    <mergeCell ref="B40:B41"/>
    <mergeCell ref="C40:C41"/>
    <mergeCell ref="D40:D41"/>
    <mergeCell ref="B38:B39"/>
    <mergeCell ref="J48:J50"/>
    <mergeCell ref="K48:K50"/>
    <mergeCell ref="L48:L50"/>
    <mergeCell ref="J51:J52"/>
    <mergeCell ref="J37:J39"/>
    <mergeCell ref="J23:J36"/>
    <mergeCell ref="I23:I62"/>
    <mergeCell ref="K53:K58"/>
    <mergeCell ref="L53:L58"/>
    <mergeCell ref="J59:J62"/>
    <mergeCell ref="K59:K62"/>
    <mergeCell ref="L59:L62"/>
    <mergeCell ref="K23:K36"/>
    <mergeCell ref="L23:L36"/>
    <mergeCell ref="E48:E50"/>
    <mergeCell ref="F48:F50"/>
    <mergeCell ref="A51:A52"/>
    <mergeCell ref="B51:B52"/>
    <mergeCell ref="C51:C52"/>
    <mergeCell ref="D51:D52"/>
    <mergeCell ref="E51:E52"/>
    <mergeCell ref="F51:F52"/>
    <mergeCell ref="F42:F47"/>
    <mergeCell ref="B42:B44"/>
    <mergeCell ref="B45:B47"/>
    <mergeCell ref="A48:A50"/>
    <mergeCell ref="B49:B50"/>
    <mergeCell ref="A42:A47"/>
    <mergeCell ref="G42:G47"/>
    <mergeCell ref="G48:G50"/>
    <mergeCell ref="G53:G58"/>
    <mergeCell ref="G51:G52"/>
    <mergeCell ref="C48:C50"/>
    <mergeCell ref="D48:D50"/>
    <mergeCell ref="V53:V58"/>
    <mergeCell ref="T33:T36"/>
    <mergeCell ref="F59:F62"/>
    <mergeCell ref="G59:G62"/>
    <mergeCell ref="C42:C47"/>
    <mergeCell ref="D42:D47"/>
    <mergeCell ref="E42:E47"/>
    <mergeCell ref="R48:R50"/>
    <mergeCell ref="S48:S50"/>
    <mergeCell ref="T48:T50"/>
    <mergeCell ref="U48:U50"/>
    <mergeCell ref="V48:V50"/>
    <mergeCell ref="R59:R62"/>
    <mergeCell ref="S59:S62"/>
    <mergeCell ref="T59:T62"/>
    <mergeCell ref="U59:U62"/>
    <mergeCell ref="V59:V62"/>
    <mergeCell ref="T42:T47"/>
    <mergeCell ref="W59:W62"/>
    <mergeCell ref="V40:V41"/>
    <mergeCell ref="W40:W41"/>
    <mergeCell ref="X40:X41"/>
    <mergeCell ref="Y40:Y41"/>
    <mergeCell ref="Z23:Z50"/>
    <mergeCell ref="Z51:Z62"/>
    <mergeCell ref="X59:X62"/>
    <mergeCell ref="Y59:Y62"/>
    <mergeCell ref="W42:W47"/>
    <mergeCell ref="X42:X47"/>
    <mergeCell ref="Y33:Y36"/>
    <mergeCell ref="V42:V47"/>
    <mergeCell ref="W37:W39"/>
    <mergeCell ref="X37:X39"/>
    <mergeCell ref="Y37:Y39"/>
    <mergeCell ref="V37:V39"/>
    <mergeCell ref="V23:V26"/>
    <mergeCell ref="W23:W26"/>
    <mergeCell ref="V33:V36"/>
    <mergeCell ref="W33:W36"/>
    <mergeCell ref="X33:X36"/>
    <mergeCell ref="Y53:Y58"/>
    <mergeCell ref="Y48:Y50"/>
    <mergeCell ref="Y23:Y26"/>
    <mergeCell ref="S27:S32"/>
    <mergeCell ref="T27:T32"/>
    <mergeCell ref="U27:U32"/>
    <mergeCell ref="V27:V32"/>
    <mergeCell ref="W27:W32"/>
    <mergeCell ref="X27:X32"/>
    <mergeCell ref="Y27:Y32"/>
    <mergeCell ref="A16:A18"/>
    <mergeCell ref="B16:B18"/>
    <mergeCell ref="C16:C18"/>
    <mergeCell ref="D16:D18"/>
    <mergeCell ref="E16:E18"/>
    <mergeCell ref="F19:F20"/>
    <mergeCell ref="X16:X18"/>
    <mergeCell ref="Y16:Y18"/>
    <mergeCell ref="H13:H22"/>
    <mergeCell ref="I13:I22"/>
    <mergeCell ref="J21:J22"/>
    <mergeCell ref="G13:G22"/>
    <mergeCell ref="F16:F18"/>
    <mergeCell ref="H23:H62"/>
    <mergeCell ref="J42:J47"/>
    <mergeCell ref="K42:K47"/>
    <mergeCell ref="X19:X20"/>
    <mergeCell ref="Y19:Y20"/>
    <mergeCell ref="A13:A14"/>
    <mergeCell ref="B13:B14"/>
    <mergeCell ref="C13:C14"/>
    <mergeCell ref="D13:D14"/>
    <mergeCell ref="E13:E14"/>
    <mergeCell ref="A19:A20"/>
    <mergeCell ref="B19:B20"/>
    <mergeCell ref="C19:C20"/>
    <mergeCell ref="D19:D20"/>
    <mergeCell ref="E19:E20"/>
    <mergeCell ref="V19:V20"/>
    <mergeCell ref="S13:S14"/>
    <mergeCell ref="T13:T14"/>
    <mergeCell ref="U13:U14"/>
    <mergeCell ref="V13:V14"/>
    <mergeCell ref="W13:W14"/>
    <mergeCell ref="T19:T20"/>
    <mergeCell ref="U19:U20"/>
    <mergeCell ref="W19:W20"/>
    <mergeCell ref="K16:K18"/>
    <mergeCell ref="L16:L18"/>
    <mergeCell ref="M16:M18"/>
    <mergeCell ref="R16:R18"/>
    <mergeCell ref="S16:S18"/>
    <mergeCell ref="J19:J20"/>
    <mergeCell ref="K19:K20"/>
    <mergeCell ref="L19:L20"/>
    <mergeCell ref="P19:P20"/>
    <mergeCell ref="B3:B4"/>
    <mergeCell ref="A6:C6"/>
    <mergeCell ref="L11:L12"/>
    <mergeCell ref="M13:M14"/>
    <mergeCell ref="P13:P14"/>
    <mergeCell ref="Q13:Q14"/>
    <mergeCell ref="R13:R14"/>
    <mergeCell ref="L13:L14"/>
    <mergeCell ref="S19:S20"/>
    <mergeCell ref="J16:J18"/>
    <mergeCell ref="C1:W2"/>
    <mergeCell ref="C3:W4"/>
    <mergeCell ref="X1:Y1"/>
    <mergeCell ref="X2:Y2"/>
    <mergeCell ref="X3:Y3"/>
    <mergeCell ref="X4:Y4"/>
    <mergeCell ref="A1:A4"/>
    <mergeCell ref="D11:D12"/>
    <mergeCell ref="F11:F12"/>
    <mergeCell ref="A10:Z10"/>
    <mergeCell ref="A11:A12"/>
    <mergeCell ref="C11:C12"/>
    <mergeCell ref="G11:G12"/>
    <mergeCell ref="H11:H12"/>
    <mergeCell ref="Z11:Z12"/>
    <mergeCell ref="K11:K12"/>
    <mergeCell ref="B1:B2"/>
    <mergeCell ref="B11:B12"/>
    <mergeCell ref="B8:G8"/>
    <mergeCell ref="X8:Z8"/>
    <mergeCell ref="V8:W8"/>
    <mergeCell ref="L8:O8"/>
    <mergeCell ref="M11:Q11"/>
    <mergeCell ref="R11:R12"/>
    <mergeCell ref="X13:X14"/>
    <mergeCell ref="Y13:Y14"/>
    <mergeCell ref="K21:K22"/>
    <mergeCell ref="I11:I12"/>
    <mergeCell ref="E11:E12"/>
    <mergeCell ref="F13:F14"/>
    <mergeCell ref="J13:J14"/>
    <mergeCell ref="K13:K14"/>
    <mergeCell ref="Z21:Z22"/>
    <mergeCell ref="Q21:Q22"/>
    <mergeCell ref="P21:P22"/>
    <mergeCell ref="N21:N22"/>
    <mergeCell ref="M21:M22"/>
    <mergeCell ref="L21:L22"/>
    <mergeCell ref="T11:Y11"/>
    <mergeCell ref="J11:J12"/>
    <mergeCell ref="S11:S12"/>
    <mergeCell ref="Z13:Z20"/>
    <mergeCell ref="T16:T18"/>
    <mergeCell ref="U16:U18"/>
    <mergeCell ref="V16:V18"/>
    <mergeCell ref="W16:W18"/>
    <mergeCell ref="Q19:Q20"/>
    <mergeCell ref="R19:R20"/>
  </mergeCells>
  <pageMargins left="0.7" right="0.7" top="0.75" bottom="0.75" header="0.3" footer="0.3"/>
  <pageSetup orientation="portrait"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40A0C6-54AD-4EC6-B995-635B785B7709}">
  <dimension ref="A1:RU1656"/>
  <sheetViews>
    <sheetView showGridLines="0" tabSelected="1" topLeftCell="O1" zoomScale="50" zoomScaleNormal="50" workbookViewId="0">
      <pane ySplit="10" topLeftCell="A11" activePane="bottomLeft" state="frozen"/>
      <selection pane="bottomLeft" activeCell="W11" sqref="W11"/>
    </sheetView>
  </sheetViews>
  <sheetFormatPr baseColWidth="10" defaultColWidth="10" defaultRowHeight="16.5" x14ac:dyDescent="0.3"/>
  <cols>
    <col min="1" max="1" width="47.25" style="268" customWidth="1"/>
    <col min="2" max="2" width="21.875" style="268" customWidth="1"/>
    <col min="3" max="3" width="23.375" style="268" customWidth="1"/>
    <col min="4" max="4" width="23.125" style="268" customWidth="1"/>
    <col min="5" max="5" width="22.5" style="268" customWidth="1"/>
    <col min="6" max="6" width="17.25" style="268" customWidth="1"/>
    <col min="7" max="7" width="16.875" style="268" customWidth="1"/>
    <col min="8" max="8" width="19.375" style="268" customWidth="1"/>
    <col min="9" max="9" width="21" style="268" customWidth="1"/>
    <col min="10" max="10" width="32.375" style="268" customWidth="1"/>
    <col min="11" max="11" width="43.25" style="279" customWidth="1"/>
    <col min="12" max="12" width="21.75" style="268" customWidth="1"/>
    <col min="13" max="13" width="32.375" style="279" customWidth="1"/>
    <col min="14" max="14" width="19" style="268" customWidth="1"/>
    <col min="15" max="15" width="19.625" style="268" customWidth="1"/>
    <col min="16" max="16" width="17" style="268" customWidth="1"/>
    <col min="17" max="17" width="19.625" style="268" customWidth="1"/>
    <col min="18" max="18" width="32.25" style="268" customWidth="1"/>
    <col min="19" max="19" width="22.75" style="268" customWidth="1"/>
    <col min="20" max="20" width="12.375" style="268" bestFit="1" customWidth="1"/>
    <col min="21" max="21" width="14.625" style="268" customWidth="1"/>
    <col min="22" max="23" width="33.375" style="279" customWidth="1"/>
    <col min="24" max="25" width="26.875" style="268" customWidth="1"/>
    <col min="26" max="26" width="10.25" style="268" bestFit="1" customWidth="1"/>
    <col min="27" max="27" width="17.875" style="268" hidden="1" customWidth="1"/>
    <col min="28" max="28" width="19" style="268" hidden="1" customWidth="1"/>
    <col min="29" max="29" width="14.875" style="268" hidden="1" customWidth="1"/>
    <col min="30" max="30" width="12.25" style="268" hidden="1" customWidth="1"/>
    <col min="31" max="31" width="12.125" style="268" hidden="1" customWidth="1"/>
    <col min="32" max="32" width="22.5" style="268" hidden="1" customWidth="1"/>
    <col min="33" max="33" width="18.25" style="268" hidden="1" customWidth="1"/>
    <col min="34" max="34" width="15.375" style="268" hidden="1" customWidth="1"/>
    <col min="35" max="35" width="14.75" style="268" hidden="1" customWidth="1"/>
    <col min="36" max="36" width="17.625" style="268" hidden="1" customWidth="1"/>
    <col min="37" max="37" width="11.375" style="268" hidden="1" customWidth="1"/>
    <col min="38" max="38" width="12.125" style="268" hidden="1" customWidth="1"/>
    <col min="39" max="39" width="0" style="268" hidden="1" customWidth="1"/>
    <col min="40" max="40" width="12.5" style="268" hidden="1" customWidth="1"/>
    <col min="41" max="41" width="17" style="268" hidden="1" customWidth="1"/>
    <col min="42" max="42" width="14.125" style="268" hidden="1" customWidth="1"/>
    <col min="43" max="43" width="14" style="268" hidden="1" customWidth="1"/>
    <col min="44" max="44" width="14.25" style="268" hidden="1" customWidth="1"/>
    <col min="45" max="45" width="12.375" style="268" hidden="1" customWidth="1"/>
    <col min="46" max="46" width="17.125" style="268" customWidth="1"/>
    <col min="47" max="47" width="19.875" style="268" customWidth="1"/>
    <col min="48" max="48" width="14.625" style="268" customWidth="1"/>
    <col min="49" max="49" width="18.125" style="268" customWidth="1"/>
    <col min="50" max="50" width="17.5" style="268" customWidth="1"/>
    <col min="51" max="51" width="19.875" style="268" customWidth="1"/>
    <col min="52" max="52" width="16.75" style="268" customWidth="1"/>
    <col min="53" max="53" width="21.125" style="268" customWidth="1"/>
    <col min="54" max="54" width="21" style="268" customWidth="1"/>
    <col min="55" max="55" width="27.875" style="268" customWidth="1"/>
    <col min="56" max="56" width="23.75" style="268" customWidth="1"/>
    <col min="57" max="57" width="18.375" style="268" customWidth="1"/>
    <col min="58" max="58" width="15.75" style="268" customWidth="1"/>
    <col min="59" max="60" width="18.125" style="268" customWidth="1"/>
    <col min="61" max="61" width="17.375" style="268" customWidth="1"/>
    <col min="62" max="62" width="22" style="268" customWidth="1"/>
    <col min="63" max="63" width="23.25" style="268" customWidth="1"/>
    <col min="64" max="16384" width="10" style="268"/>
  </cols>
  <sheetData>
    <row r="1" spans="1:63" x14ac:dyDescent="0.3">
      <c r="A1" s="267"/>
      <c r="B1" s="267"/>
      <c r="C1" s="267"/>
      <c r="D1" s="267"/>
      <c r="E1" s="267"/>
      <c r="F1" s="267"/>
      <c r="G1" s="267"/>
      <c r="H1" s="267"/>
      <c r="I1" s="267"/>
      <c r="J1" s="267"/>
      <c r="K1" s="267"/>
      <c r="L1" s="267"/>
      <c r="M1" s="267"/>
      <c r="N1" s="267"/>
      <c r="O1" s="267"/>
      <c r="P1" s="267"/>
      <c r="Q1" s="267"/>
      <c r="R1" s="267"/>
      <c r="S1" s="267"/>
      <c r="T1" s="267"/>
      <c r="U1" s="267"/>
      <c r="V1" s="267"/>
      <c r="W1" s="267"/>
      <c r="X1" s="267"/>
      <c r="Y1" s="267"/>
      <c r="Z1" s="267"/>
      <c r="AA1" s="267"/>
      <c r="AB1" s="267"/>
      <c r="AC1" s="267"/>
      <c r="AD1" s="267"/>
      <c r="AE1" s="267"/>
      <c r="AF1" s="267"/>
      <c r="AG1" s="267"/>
      <c r="AH1" s="267"/>
      <c r="AI1" s="267"/>
      <c r="AJ1" s="267"/>
      <c r="AK1" s="267"/>
      <c r="AL1" s="267"/>
      <c r="AM1" s="267"/>
      <c r="AN1" s="267"/>
      <c r="AO1" s="267"/>
      <c r="AP1" s="267"/>
      <c r="AQ1" s="267"/>
      <c r="AR1" s="267"/>
      <c r="AS1" s="267"/>
      <c r="AT1" s="267"/>
      <c r="AU1" s="267"/>
      <c r="AV1" s="267"/>
      <c r="AW1" s="267"/>
      <c r="AX1" s="267"/>
      <c r="AY1" s="267"/>
      <c r="AZ1" s="267"/>
      <c r="BA1" s="267"/>
      <c r="BB1" s="267"/>
      <c r="BC1" s="267"/>
      <c r="BD1" s="267"/>
      <c r="BE1" s="267"/>
      <c r="BF1" s="267"/>
      <c r="BG1" s="267"/>
      <c r="BH1" s="267"/>
      <c r="BI1" s="267"/>
      <c r="BJ1" s="267"/>
      <c r="BK1" s="267"/>
    </row>
    <row r="2" spans="1:63" ht="25.5" customHeight="1" x14ac:dyDescent="0.45">
      <c r="A2" s="514" t="s">
        <v>2045</v>
      </c>
      <c r="B2" s="514"/>
      <c r="C2" s="514"/>
      <c r="D2" s="514"/>
      <c r="E2" s="514"/>
      <c r="F2" s="514"/>
      <c r="G2" s="514"/>
      <c r="H2" s="514"/>
      <c r="I2" s="514"/>
      <c r="J2" s="514"/>
      <c r="K2" s="514"/>
      <c r="L2" s="514"/>
      <c r="M2" s="514"/>
      <c r="N2" s="514"/>
      <c r="O2" s="514"/>
      <c r="P2" s="514"/>
      <c r="Q2" s="514"/>
      <c r="R2" s="514"/>
      <c r="S2" s="514"/>
      <c r="T2" s="514"/>
      <c r="U2" s="514"/>
      <c r="V2" s="514"/>
      <c r="W2" s="514"/>
      <c r="X2" s="514"/>
      <c r="Y2" s="514"/>
      <c r="Z2" s="514"/>
      <c r="AA2" s="514"/>
      <c r="AB2" s="514"/>
      <c r="AC2" s="514"/>
      <c r="AD2" s="514"/>
      <c r="AE2" s="514"/>
      <c r="AF2" s="514"/>
      <c r="AG2" s="514"/>
      <c r="AH2" s="514"/>
      <c r="AI2" s="514"/>
      <c r="AJ2" s="514"/>
      <c r="AK2" s="514"/>
      <c r="AL2" s="514"/>
      <c r="AM2" s="514"/>
      <c r="AN2" s="514"/>
      <c r="AO2" s="514"/>
      <c r="AP2" s="514"/>
      <c r="AQ2" s="514"/>
      <c r="AR2" s="514"/>
      <c r="AS2" s="514"/>
      <c r="AT2" s="514"/>
      <c r="AU2" s="514"/>
      <c r="AV2" s="514"/>
      <c r="AW2" s="514"/>
      <c r="AX2" s="514"/>
      <c r="AY2" s="514"/>
      <c r="AZ2" s="514"/>
      <c r="BA2" s="514"/>
      <c r="BB2" s="514"/>
      <c r="BC2" s="514"/>
      <c r="BD2" s="514"/>
      <c r="BE2" s="514"/>
      <c r="BF2" s="514"/>
      <c r="BG2" s="514"/>
      <c r="BH2" s="514"/>
      <c r="BI2" s="514"/>
      <c r="BJ2" s="514"/>
      <c r="BK2" s="514"/>
    </row>
    <row r="3" spans="1:63" ht="24" x14ac:dyDescent="0.45">
      <c r="A3" s="514" t="s">
        <v>2046</v>
      </c>
      <c r="B3" s="514"/>
      <c r="C3" s="514"/>
      <c r="D3" s="514"/>
      <c r="E3" s="514"/>
      <c r="F3" s="514"/>
      <c r="G3" s="514"/>
      <c r="H3" s="514"/>
      <c r="I3" s="514"/>
      <c r="J3" s="514"/>
      <c r="K3" s="514"/>
      <c r="L3" s="514"/>
      <c r="M3" s="514"/>
      <c r="N3" s="514"/>
      <c r="O3" s="514"/>
      <c r="P3" s="514"/>
      <c r="Q3" s="514"/>
      <c r="R3" s="514"/>
      <c r="S3" s="514"/>
      <c r="T3" s="514"/>
      <c r="U3" s="514"/>
      <c r="V3" s="514"/>
      <c r="W3" s="514"/>
      <c r="X3" s="514"/>
      <c r="Y3" s="514"/>
      <c r="Z3" s="514"/>
      <c r="AA3" s="514"/>
      <c r="AB3" s="514"/>
      <c r="AC3" s="514"/>
      <c r="AD3" s="514"/>
      <c r="AE3" s="514"/>
      <c r="AF3" s="514"/>
      <c r="AG3" s="514"/>
      <c r="AH3" s="514"/>
      <c r="AI3" s="514"/>
      <c r="AJ3" s="514"/>
      <c r="AK3" s="514"/>
      <c r="AL3" s="514"/>
      <c r="AM3" s="514"/>
      <c r="AN3" s="514"/>
      <c r="AO3" s="514"/>
      <c r="AP3" s="514"/>
      <c r="AQ3" s="514"/>
      <c r="AR3" s="514"/>
      <c r="AS3" s="514"/>
      <c r="AT3" s="514"/>
      <c r="AU3" s="514"/>
      <c r="AV3" s="514"/>
      <c r="AW3" s="514"/>
      <c r="AX3" s="514"/>
      <c r="AY3" s="514"/>
      <c r="AZ3" s="514"/>
      <c r="BA3" s="514"/>
      <c r="BB3" s="514"/>
      <c r="BC3" s="514"/>
      <c r="BD3" s="514"/>
      <c r="BE3" s="514"/>
      <c r="BF3" s="514"/>
      <c r="BG3" s="514"/>
      <c r="BH3" s="514"/>
      <c r="BI3" s="514"/>
      <c r="BJ3" s="514"/>
      <c r="BK3" s="514"/>
    </row>
    <row r="4" spans="1:63" ht="24" x14ac:dyDescent="0.45">
      <c r="A4" s="514" t="s">
        <v>2047</v>
      </c>
      <c r="B4" s="514"/>
      <c r="C4" s="514"/>
      <c r="D4" s="514"/>
      <c r="E4" s="514"/>
      <c r="F4" s="514"/>
      <c r="G4" s="514"/>
      <c r="H4" s="514"/>
      <c r="I4" s="514"/>
      <c r="J4" s="514"/>
      <c r="K4" s="514"/>
      <c r="L4" s="514"/>
      <c r="M4" s="514"/>
      <c r="N4" s="514"/>
      <c r="O4" s="514"/>
      <c r="P4" s="514"/>
      <c r="Q4" s="514"/>
      <c r="R4" s="514"/>
      <c r="S4" s="514"/>
      <c r="T4" s="514"/>
      <c r="U4" s="514"/>
      <c r="V4" s="514"/>
      <c r="W4" s="514"/>
      <c r="X4" s="514"/>
      <c r="Y4" s="514"/>
      <c r="Z4" s="514"/>
      <c r="AA4" s="514"/>
      <c r="AB4" s="514"/>
      <c r="AC4" s="514"/>
      <c r="AD4" s="514"/>
      <c r="AE4" s="514"/>
      <c r="AF4" s="514"/>
      <c r="AG4" s="514"/>
      <c r="AH4" s="514"/>
      <c r="AI4" s="514"/>
      <c r="AJ4" s="514"/>
      <c r="AK4" s="514"/>
      <c r="AL4" s="514"/>
      <c r="AM4" s="514"/>
      <c r="AN4" s="514"/>
      <c r="AO4" s="514"/>
      <c r="AP4" s="514"/>
      <c r="AQ4" s="514"/>
      <c r="AR4" s="514"/>
      <c r="AS4" s="514"/>
      <c r="AT4" s="514"/>
      <c r="AU4" s="514"/>
      <c r="AV4" s="514"/>
      <c r="AW4" s="514"/>
      <c r="AX4" s="514"/>
      <c r="AY4" s="514"/>
      <c r="AZ4" s="514"/>
      <c r="BA4" s="514"/>
      <c r="BB4" s="514"/>
      <c r="BC4" s="514"/>
      <c r="BD4" s="514"/>
      <c r="BE4" s="514"/>
      <c r="BF4" s="514"/>
      <c r="BG4" s="514"/>
      <c r="BH4" s="514"/>
      <c r="BI4" s="514"/>
      <c r="BJ4" s="514"/>
      <c r="BK4" s="514"/>
    </row>
    <row r="5" spans="1:63" ht="24" x14ac:dyDescent="0.45">
      <c r="A5" s="269"/>
      <c r="B5" s="269"/>
      <c r="C5" s="269"/>
      <c r="D5" s="269"/>
      <c r="E5" s="269"/>
      <c r="F5" s="269"/>
      <c r="G5" s="269"/>
      <c r="H5" s="269"/>
      <c r="I5" s="269"/>
      <c r="J5" s="269"/>
      <c r="K5" s="269"/>
      <c r="L5" s="269"/>
      <c r="M5" s="269"/>
      <c r="N5" s="269"/>
      <c r="O5" s="269"/>
      <c r="P5" s="269"/>
      <c r="Q5" s="269"/>
      <c r="R5" s="269"/>
      <c r="S5" s="269"/>
      <c r="T5" s="269"/>
      <c r="U5" s="269"/>
      <c r="V5" s="269"/>
      <c r="W5" s="269"/>
      <c r="X5" s="269"/>
      <c r="Y5" s="269"/>
      <c r="Z5" s="269"/>
      <c r="AA5" s="269"/>
      <c r="AB5" s="269"/>
      <c r="AC5" s="269"/>
      <c r="AD5" s="269"/>
      <c r="AE5" s="269"/>
      <c r="AF5" s="269"/>
      <c r="AG5" s="269"/>
      <c r="AH5" s="269"/>
      <c r="AI5" s="269"/>
      <c r="AJ5" s="269"/>
      <c r="AK5" s="269"/>
      <c r="AL5" s="269"/>
      <c r="AM5" s="269"/>
      <c r="AN5" s="269"/>
      <c r="AO5" s="269"/>
      <c r="AP5" s="269"/>
      <c r="AQ5" s="269"/>
      <c r="AR5" s="269"/>
      <c r="AS5" s="269"/>
      <c r="AT5" s="269"/>
      <c r="AU5" s="269"/>
      <c r="AV5" s="269"/>
      <c r="AW5" s="269"/>
      <c r="AX5" s="269"/>
      <c r="AY5" s="269"/>
      <c r="AZ5" s="269"/>
      <c r="BA5" s="269"/>
      <c r="BB5" s="269"/>
      <c r="BC5" s="269"/>
      <c r="BD5" s="269"/>
      <c r="BE5" s="269"/>
      <c r="BF5" s="269"/>
      <c r="BG5" s="269"/>
      <c r="BH5" s="269"/>
      <c r="BI5" s="269"/>
      <c r="BJ5" s="269"/>
      <c r="BK5" s="269"/>
    </row>
    <row r="6" spans="1:63" ht="24" x14ac:dyDescent="0.45">
      <c r="A6" s="269"/>
      <c r="B6" s="269"/>
      <c r="C6" s="269"/>
      <c r="D6" s="269"/>
      <c r="E6" s="269"/>
      <c r="F6" s="269"/>
      <c r="G6" s="269"/>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69"/>
      <c r="AY6" s="269"/>
      <c r="AZ6" s="269"/>
      <c r="BA6" s="269"/>
      <c r="BB6" s="269"/>
      <c r="BC6" s="269"/>
      <c r="BD6" s="269"/>
      <c r="BE6" s="269"/>
      <c r="BF6" s="269"/>
      <c r="BG6" s="269"/>
      <c r="BH6" s="269"/>
      <c r="BI6" s="269"/>
      <c r="BJ6" s="269"/>
      <c r="BK6" s="269"/>
    </row>
    <row r="7" spans="1:63" x14ac:dyDescent="0.3">
      <c r="A7" s="299" t="s">
        <v>3510</v>
      </c>
      <c r="B7" s="267"/>
      <c r="C7" s="267"/>
      <c r="D7" s="267"/>
      <c r="E7" s="267"/>
      <c r="F7" s="267"/>
      <c r="G7" s="267"/>
      <c r="H7" s="267"/>
      <c r="I7" s="267"/>
      <c r="J7" s="267"/>
      <c r="K7" s="268"/>
      <c r="L7" s="267"/>
      <c r="M7" s="267"/>
      <c r="N7" s="267"/>
      <c r="O7" s="267"/>
      <c r="P7" s="267"/>
      <c r="Q7" s="267"/>
      <c r="R7" s="267"/>
      <c r="S7" s="267"/>
      <c r="T7" s="267"/>
      <c r="U7" s="267"/>
      <c r="V7" s="267"/>
      <c r="W7" s="267"/>
      <c r="X7" s="267"/>
      <c r="Y7" s="267"/>
      <c r="Z7" s="267"/>
      <c r="AA7" s="267"/>
      <c r="AB7" s="267"/>
      <c r="AC7" s="267"/>
      <c r="AD7" s="267"/>
      <c r="AE7" s="267"/>
      <c r="AF7" s="267"/>
      <c r="AG7" s="267"/>
      <c r="AH7" s="267"/>
      <c r="AI7" s="267"/>
      <c r="AJ7" s="267"/>
      <c r="AK7" s="267"/>
      <c r="AL7" s="267"/>
      <c r="AM7" s="267"/>
      <c r="AN7" s="267"/>
      <c r="AO7" s="267"/>
      <c r="AP7" s="267"/>
      <c r="AQ7" s="267"/>
      <c r="AR7" s="267"/>
      <c r="AS7" s="267"/>
      <c r="AT7" s="267"/>
      <c r="AU7" s="267"/>
      <c r="AV7" s="267"/>
      <c r="AW7" s="267"/>
      <c r="AX7" s="267"/>
      <c r="AY7" s="267"/>
      <c r="AZ7" s="267"/>
      <c r="BA7" s="267"/>
      <c r="BB7" s="267"/>
      <c r="BC7" s="267"/>
      <c r="BD7" s="267"/>
      <c r="BE7" s="267"/>
      <c r="BF7" s="267"/>
      <c r="BG7" s="267"/>
      <c r="BH7" s="267"/>
      <c r="BI7" s="267"/>
      <c r="BJ7" s="267"/>
      <c r="BK7" s="267"/>
    </row>
    <row r="8" spans="1:63" ht="17.25" thickBot="1" x14ac:dyDescent="0.35">
      <c r="A8" s="267"/>
      <c r="B8" s="267"/>
      <c r="C8" s="267"/>
      <c r="D8" s="267"/>
      <c r="E8" s="267"/>
      <c r="F8" s="267"/>
      <c r="G8" s="267"/>
      <c r="H8" s="267"/>
      <c r="I8" s="267"/>
      <c r="J8" s="267"/>
      <c r="K8" s="267"/>
      <c r="L8" s="267"/>
      <c r="M8" s="267"/>
      <c r="N8" s="267"/>
      <c r="O8" s="267"/>
      <c r="P8" s="267"/>
      <c r="Q8" s="267"/>
      <c r="R8" s="267"/>
      <c r="S8" s="267"/>
      <c r="T8" s="267"/>
      <c r="U8" s="267"/>
      <c r="V8" s="267"/>
      <c r="W8" s="267"/>
      <c r="X8" s="267"/>
      <c r="Y8" s="267"/>
      <c r="Z8" s="267"/>
      <c r="AA8" s="267"/>
      <c r="AB8" s="267"/>
      <c r="AC8" s="267"/>
      <c r="AD8" s="267"/>
      <c r="AE8" s="267"/>
      <c r="AF8" s="267"/>
      <c r="AG8" s="267"/>
      <c r="AH8" s="267"/>
      <c r="AI8" s="267"/>
      <c r="AJ8" s="267"/>
      <c r="AK8" s="267"/>
      <c r="AL8" s="267"/>
      <c r="AM8" s="267"/>
      <c r="AN8" s="267"/>
      <c r="AO8" s="267"/>
      <c r="AP8" s="267"/>
      <c r="AQ8" s="267"/>
      <c r="AR8" s="267"/>
      <c r="AS8" s="267"/>
      <c r="AT8" s="267"/>
      <c r="AU8" s="267"/>
      <c r="AV8" s="267"/>
      <c r="AW8" s="267"/>
      <c r="AX8" s="267"/>
      <c r="AY8" s="267"/>
      <c r="AZ8" s="267"/>
      <c r="BA8" s="267"/>
      <c r="BB8" s="267"/>
      <c r="BC8" s="267"/>
      <c r="BD8" s="267"/>
      <c r="BE8" s="267"/>
      <c r="BF8" s="267"/>
      <c r="BG8" s="267"/>
      <c r="BH8" s="267"/>
      <c r="BI8" s="267"/>
      <c r="BJ8" s="267"/>
      <c r="BK8" s="267"/>
    </row>
    <row r="9" spans="1:63" s="271" customFormat="1" ht="21" x14ac:dyDescent="0.4">
      <c r="A9" s="515" t="s">
        <v>2048</v>
      </c>
      <c r="B9" s="516"/>
      <c r="C9" s="516"/>
      <c r="D9" s="516"/>
      <c r="E9" s="516"/>
      <c r="F9" s="516"/>
      <c r="G9" s="516"/>
      <c r="H9" s="516"/>
      <c r="I9" s="270" t="s">
        <v>2049</v>
      </c>
      <c r="J9" s="270"/>
      <c r="K9" s="270"/>
      <c r="L9" s="270"/>
      <c r="M9" s="270"/>
      <c r="N9" s="270"/>
      <c r="O9" s="270"/>
      <c r="P9" s="270"/>
      <c r="Q9" s="270"/>
      <c r="R9" s="270"/>
      <c r="S9" s="270"/>
      <c r="T9" s="270"/>
      <c r="U9" s="270"/>
      <c r="V9" s="270"/>
      <c r="W9" s="270"/>
      <c r="X9" s="270"/>
      <c r="Y9" s="270"/>
      <c r="Z9" s="270"/>
      <c r="AA9" s="516" t="s">
        <v>2050</v>
      </c>
      <c r="AB9" s="516"/>
      <c r="AC9" s="516"/>
      <c r="AD9" s="516"/>
      <c r="AE9" s="516"/>
      <c r="AF9" s="516"/>
      <c r="AG9" s="516"/>
      <c r="AH9" s="516"/>
      <c r="AI9" s="516"/>
      <c r="AJ9" s="516"/>
      <c r="AK9" s="516"/>
      <c r="AL9" s="516"/>
      <c r="AM9" s="516"/>
      <c r="AN9" s="516"/>
      <c r="AO9" s="516"/>
      <c r="AP9" s="516"/>
      <c r="AQ9" s="516"/>
      <c r="AR9" s="516"/>
      <c r="AS9" s="516"/>
      <c r="AT9" s="517" t="s">
        <v>2051</v>
      </c>
      <c r="AU9" s="517"/>
      <c r="AV9" s="517"/>
      <c r="AW9" s="517"/>
      <c r="AX9" s="517"/>
      <c r="AY9" s="517"/>
      <c r="AZ9" s="517"/>
      <c r="BA9" s="517"/>
      <c r="BB9" s="517"/>
      <c r="BC9" s="517"/>
      <c r="BD9" s="517"/>
      <c r="BE9" s="517"/>
      <c r="BF9" s="517"/>
      <c r="BG9" s="517"/>
      <c r="BH9" s="517"/>
      <c r="BI9" s="517"/>
      <c r="BJ9" s="516" t="s">
        <v>2052</v>
      </c>
      <c r="BK9" s="518"/>
    </row>
    <row r="10" spans="1:63" s="271" customFormat="1" ht="120.75" customHeight="1" thickBot="1" x14ac:dyDescent="0.45">
      <c r="A10" s="272" t="s">
        <v>2053</v>
      </c>
      <c r="B10" s="273" t="s">
        <v>2054</v>
      </c>
      <c r="C10" s="273" t="s">
        <v>1831</v>
      </c>
      <c r="D10" s="273" t="s">
        <v>2055</v>
      </c>
      <c r="E10" s="274" t="s">
        <v>2056</v>
      </c>
      <c r="F10" s="274" t="s">
        <v>2057</v>
      </c>
      <c r="G10" s="274" t="s">
        <v>157</v>
      </c>
      <c r="H10" s="274" t="s">
        <v>2058</v>
      </c>
      <c r="I10" s="275" t="s">
        <v>2059</v>
      </c>
      <c r="J10" s="275" t="s">
        <v>2060</v>
      </c>
      <c r="K10" s="275" t="s">
        <v>2061</v>
      </c>
      <c r="L10" s="275" t="s">
        <v>2062</v>
      </c>
      <c r="M10" s="275" t="s">
        <v>2063</v>
      </c>
      <c r="N10" s="275" t="s">
        <v>2064</v>
      </c>
      <c r="O10" s="275" t="s">
        <v>2065</v>
      </c>
      <c r="P10" s="275" t="s">
        <v>2066</v>
      </c>
      <c r="Q10" s="275" t="s">
        <v>2067</v>
      </c>
      <c r="R10" s="275" t="s">
        <v>2068</v>
      </c>
      <c r="S10" s="275" t="s">
        <v>2069</v>
      </c>
      <c r="T10" s="275" t="s">
        <v>2070</v>
      </c>
      <c r="U10" s="275" t="s">
        <v>2071</v>
      </c>
      <c r="V10" s="275" t="s">
        <v>2072</v>
      </c>
      <c r="W10" s="275" t="s">
        <v>3464</v>
      </c>
      <c r="X10" s="275" t="s">
        <v>2073</v>
      </c>
      <c r="Y10" s="275" t="s">
        <v>2074</v>
      </c>
      <c r="Z10" s="275" t="s">
        <v>2075</v>
      </c>
      <c r="AA10" s="276" t="s">
        <v>1215</v>
      </c>
      <c r="AB10" s="276" t="s">
        <v>2076</v>
      </c>
      <c r="AC10" s="276" t="s">
        <v>2077</v>
      </c>
      <c r="AD10" s="276" t="s">
        <v>2078</v>
      </c>
      <c r="AE10" s="276" t="s">
        <v>2079</v>
      </c>
      <c r="AF10" s="276" t="s">
        <v>2080</v>
      </c>
      <c r="AG10" s="276" t="s">
        <v>2081</v>
      </c>
      <c r="AH10" s="276" t="s">
        <v>2082</v>
      </c>
      <c r="AI10" s="276" t="s">
        <v>2083</v>
      </c>
      <c r="AJ10" s="276" t="s">
        <v>1612</v>
      </c>
      <c r="AK10" s="276" t="s">
        <v>232</v>
      </c>
      <c r="AL10" s="276" t="s">
        <v>2084</v>
      </c>
      <c r="AM10" s="276" t="s">
        <v>2085</v>
      </c>
      <c r="AN10" s="276" t="s">
        <v>2086</v>
      </c>
      <c r="AO10" s="276" t="s">
        <v>2087</v>
      </c>
      <c r="AP10" s="276" t="s">
        <v>2088</v>
      </c>
      <c r="AQ10" s="276" t="s">
        <v>2089</v>
      </c>
      <c r="AR10" s="276" t="s">
        <v>2090</v>
      </c>
      <c r="AS10" s="276" t="s">
        <v>2091</v>
      </c>
      <c r="AT10" s="277" t="s">
        <v>1991</v>
      </c>
      <c r="AU10" s="277" t="s">
        <v>248</v>
      </c>
      <c r="AV10" s="277" t="s">
        <v>623</v>
      </c>
      <c r="AW10" s="277" t="s">
        <v>622</v>
      </c>
      <c r="AX10" s="277" t="s">
        <v>620</v>
      </c>
      <c r="AY10" s="277" t="s">
        <v>513</v>
      </c>
      <c r="AZ10" s="277" t="s">
        <v>621</v>
      </c>
      <c r="BA10" s="277" t="s">
        <v>2092</v>
      </c>
      <c r="BB10" s="277" t="s">
        <v>2093</v>
      </c>
      <c r="BC10" s="277" t="s">
        <v>2094</v>
      </c>
      <c r="BD10" s="277" t="s">
        <v>417</v>
      </c>
      <c r="BE10" s="277" t="s">
        <v>357</v>
      </c>
      <c r="BF10" s="277" t="s">
        <v>2095</v>
      </c>
      <c r="BG10" s="277" t="s">
        <v>209</v>
      </c>
      <c r="BH10" s="277" t="s">
        <v>487</v>
      </c>
      <c r="BI10" s="277" t="s">
        <v>2096</v>
      </c>
      <c r="BJ10" s="276" t="s">
        <v>191</v>
      </c>
      <c r="BK10" s="278" t="s">
        <v>2097</v>
      </c>
    </row>
    <row r="11" spans="1:63" s="363" customFormat="1" ht="180" x14ac:dyDescent="0.35">
      <c r="A11" s="355" t="s">
        <v>2098</v>
      </c>
      <c r="B11" s="356">
        <v>15</v>
      </c>
      <c r="C11" s="357" t="s">
        <v>0</v>
      </c>
      <c r="D11" s="358" t="s">
        <v>1555</v>
      </c>
      <c r="E11" s="358" t="s">
        <v>2099</v>
      </c>
      <c r="F11" s="358" t="s">
        <v>2100</v>
      </c>
      <c r="G11" s="358" t="s">
        <v>2099</v>
      </c>
      <c r="H11" s="358" t="s">
        <v>199</v>
      </c>
      <c r="I11" s="357" t="s">
        <v>2101</v>
      </c>
      <c r="J11" s="358" t="s">
        <v>2102</v>
      </c>
      <c r="K11" s="358" t="s">
        <v>2103</v>
      </c>
      <c r="L11" s="358" t="s">
        <v>2104</v>
      </c>
      <c r="M11" s="358" t="s">
        <v>2105</v>
      </c>
      <c r="N11" s="358" t="s">
        <v>2106</v>
      </c>
      <c r="O11" s="358" t="s">
        <v>206</v>
      </c>
      <c r="P11" s="358" t="s">
        <v>2107</v>
      </c>
      <c r="Q11" s="358" t="s">
        <v>206</v>
      </c>
      <c r="R11" s="358" t="s">
        <v>2108</v>
      </c>
      <c r="S11" s="358" t="s">
        <v>2109</v>
      </c>
      <c r="T11" s="359">
        <v>45717</v>
      </c>
      <c r="U11" s="359">
        <v>46017</v>
      </c>
      <c r="V11" s="358" t="s">
        <v>2110</v>
      </c>
      <c r="W11" s="360" t="s">
        <v>2172</v>
      </c>
      <c r="X11" s="358" t="s">
        <v>2111</v>
      </c>
      <c r="Y11" s="358" t="s">
        <v>2112</v>
      </c>
      <c r="Z11" s="361">
        <v>0.5</v>
      </c>
      <c r="AA11" s="360" t="s">
        <v>206</v>
      </c>
      <c r="AB11" s="360" t="s">
        <v>206</v>
      </c>
      <c r="AC11" s="360" t="s">
        <v>206</v>
      </c>
      <c r="AD11" s="360" t="s">
        <v>2113</v>
      </c>
      <c r="AE11" s="360" t="s">
        <v>206</v>
      </c>
      <c r="AF11" s="360" t="s">
        <v>206</v>
      </c>
      <c r="AG11" s="360" t="s">
        <v>2113</v>
      </c>
      <c r="AH11" s="360" t="s">
        <v>206</v>
      </c>
      <c r="AI11" s="360" t="s">
        <v>206</v>
      </c>
      <c r="AJ11" s="360" t="s">
        <v>206</v>
      </c>
      <c r="AK11" s="360" t="s">
        <v>206</v>
      </c>
      <c r="AL11" s="360" t="s">
        <v>206</v>
      </c>
      <c r="AM11" s="360" t="s">
        <v>206</v>
      </c>
      <c r="AN11" s="360" t="s">
        <v>206</v>
      </c>
      <c r="AO11" s="360" t="s">
        <v>206</v>
      </c>
      <c r="AP11" s="360" t="s">
        <v>206</v>
      </c>
      <c r="AQ11" s="360" t="s">
        <v>206</v>
      </c>
      <c r="AR11" s="360" t="s">
        <v>206</v>
      </c>
      <c r="AS11" s="360" t="s">
        <v>206</v>
      </c>
      <c r="AT11" s="360" t="s">
        <v>206</v>
      </c>
      <c r="AU11" s="360" t="s">
        <v>2113</v>
      </c>
      <c r="AV11" s="360" t="s">
        <v>206</v>
      </c>
      <c r="AW11" s="360" t="s">
        <v>206</v>
      </c>
      <c r="AX11" s="360" t="s">
        <v>206</v>
      </c>
      <c r="AY11" s="360" t="s">
        <v>206</v>
      </c>
      <c r="AZ11" s="360" t="s">
        <v>206</v>
      </c>
      <c r="BA11" s="360" t="s">
        <v>206</v>
      </c>
      <c r="BB11" s="360" t="s">
        <v>206</v>
      </c>
      <c r="BC11" s="360" t="s">
        <v>206</v>
      </c>
      <c r="BD11" s="360" t="s">
        <v>206</v>
      </c>
      <c r="BE11" s="360" t="s">
        <v>206</v>
      </c>
      <c r="BF11" s="360" t="s">
        <v>206</v>
      </c>
      <c r="BG11" s="360" t="s">
        <v>2113</v>
      </c>
      <c r="BH11" s="360" t="s">
        <v>206</v>
      </c>
      <c r="BI11" s="360" t="s">
        <v>206</v>
      </c>
      <c r="BJ11" s="358" t="s">
        <v>2114</v>
      </c>
      <c r="BK11" s="362" t="s">
        <v>199</v>
      </c>
    </row>
    <row r="12" spans="1:63" s="363" customFormat="1" ht="180" x14ac:dyDescent="0.35">
      <c r="A12" s="355" t="s">
        <v>2115</v>
      </c>
      <c r="B12" s="356">
        <v>16</v>
      </c>
      <c r="C12" s="357" t="s">
        <v>0</v>
      </c>
      <c r="D12" s="358" t="s">
        <v>1555</v>
      </c>
      <c r="E12" s="358" t="s">
        <v>2099</v>
      </c>
      <c r="F12" s="358" t="s">
        <v>2100</v>
      </c>
      <c r="G12" s="358" t="s">
        <v>2099</v>
      </c>
      <c r="H12" s="358" t="s">
        <v>199</v>
      </c>
      <c r="I12" s="357" t="s">
        <v>2101</v>
      </c>
      <c r="J12" s="358" t="s">
        <v>2102</v>
      </c>
      <c r="K12" s="358" t="s">
        <v>2103</v>
      </c>
      <c r="L12" s="358" t="s">
        <v>2104</v>
      </c>
      <c r="M12" s="358" t="s">
        <v>2105</v>
      </c>
      <c r="N12" s="358" t="s">
        <v>2106</v>
      </c>
      <c r="O12" s="358" t="s">
        <v>206</v>
      </c>
      <c r="P12" s="358" t="s">
        <v>206</v>
      </c>
      <c r="Q12" s="358" t="s">
        <v>206</v>
      </c>
      <c r="R12" s="358" t="s">
        <v>2116</v>
      </c>
      <c r="S12" s="358" t="s">
        <v>2109</v>
      </c>
      <c r="T12" s="359">
        <v>45748</v>
      </c>
      <c r="U12" s="359">
        <v>46017</v>
      </c>
      <c r="V12" s="358" t="s">
        <v>2117</v>
      </c>
      <c r="W12" s="360" t="s">
        <v>2172</v>
      </c>
      <c r="X12" s="358" t="s">
        <v>2111</v>
      </c>
      <c r="Y12" s="358" t="s">
        <v>2112</v>
      </c>
      <c r="Z12" s="361">
        <v>0.5</v>
      </c>
      <c r="AA12" s="360" t="s">
        <v>206</v>
      </c>
      <c r="AB12" s="360" t="s">
        <v>206</v>
      </c>
      <c r="AC12" s="360" t="s">
        <v>206</v>
      </c>
      <c r="AD12" s="360" t="s">
        <v>2113</v>
      </c>
      <c r="AE12" s="360" t="s">
        <v>206</v>
      </c>
      <c r="AF12" s="360" t="s">
        <v>206</v>
      </c>
      <c r="AG12" s="360" t="s">
        <v>2113</v>
      </c>
      <c r="AH12" s="360" t="s">
        <v>206</v>
      </c>
      <c r="AI12" s="360" t="s">
        <v>206</v>
      </c>
      <c r="AJ12" s="360" t="s">
        <v>206</v>
      </c>
      <c r="AK12" s="360" t="s">
        <v>206</v>
      </c>
      <c r="AL12" s="360" t="s">
        <v>206</v>
      </c>
      <c r="AM12" s="360" t="s">
        <v>206</v>
      </c>
      <c r="AN12" s="360" t="s">
        <v>206</v>
      </c>
      <c r="AO12" s="360" t="s">
        <v>206</v>
      </c>
      <c r="AP12" s="360" t="s">
        <v>206</v>
      </c>
      <c r="AQ12" s="360" t="s">
        <v>206</v>
      </c>
      <c r="AR12" s="360" t="s">
        <v>206</v>
      </c>
      <c r="AS12" s="360" t="s">
        <v>206</v>
      </c>
      <c r="AT12" s="360" t="s">
        <v>206</v>
      </c>
      <c r="AU12" s="360" t="s">
        <v>2113</v>
      </c>
      <c r="AV12" s="360" t="s">
        <v>206</v>
      </c>
      <c r="AW12" s="360" t="s">
        <v>206</v>
      </c>
      <c r="AX12" s="360" t="s">
        <v>206</v>
      </c>
      <c r="AY12" s="360" t="s">
        <v>206</v>
      </c>
      <c r="AZ12" s="360" t="s">
        <v>206</v>
      </c>
      <c r="BA12" s="360" t="s">
        <v>206</v>
      </c>
      <c r="BB12" s="360" t="s">
        <v>206</v>
      </c>
      <c r="BC12" s="360" t="s">
        <v>206</v>
      </c>
      <c r="BD12" s="360" t="s">
        <v>206</v>
      </c>
      <c r="BE12" s="360" t="s">
        <v>206</v>
      </c>
      <c r="BF12" s="360" t="s">
        <v>206</v>
      </c>
      <c r="BG12" s="360" t="s">
        <v>2113</v>
      </c>
      <c r="BH12" s="360" t="s">
        <v>206</v>
      </c>
      <c r="BI12" s="360" t="s">
        <v>206</v>
      </c>
      <c r="BJ12" s="358" t="s">
        <v>2114</v>
      </c>
      <c r="BK12" s="362" t="s">
        <v>199</v>
      </c>
    </row>
    <row r="13" spans="1:63" s="363" customFormat="1" ht="180" x14ac:dyDescent="0.35">
      <c r="A13" s="355" t="s">
        <v>2118</v>
      </c>
      <c r="B13" s="356">
        <v>17</v>
      </c>
      <c r="C13" s="357" t="s">
        <v>0</v>
      </c>
      <c r="D13" s="358" t="s">
        <v>1555</v>
      </c>
      <c r="E13" s="358" t="s">
        <v>2099</v>
      </c>
      <c r="F13" s="358" t="s">
        <v>2100</v>
      </c>
      <c r="G13" s="358" t="s">
        <v>2099</v>
      </c>
      <c r="H13" s="358" t="s">
        <v>199</v>
      </c>
      <c r="I13" s="357" t="s">
        <v>2101</v>
      </c>
      <c r="J13" s="358" t="s">
        <v>2102</v>
      </c>
      <c r="K13" s="358" t="s">
        <v>2103</v>
      </c>
      <c r="L13" s="358" t="s">
        <v>2104</v>
      </c>
      <c r="M13" s="358" t="s">
        <v>2119</v>
      </c>
      <c r="N13" s="358" t="s">
        <v>2106</v>
      </c>
      <c r="O13" s="358" t="s">
        <v>206</v>
      </c>
      <c r="P13" s="358" t="s">
        <v>206</v>
      </c>
      <c r="Q13" s="358" t="s">
        <v>206</v>
      </c>
      <c r="R13" s="358" t="s">
        <v>2120</v>
      </c>
      <c r="S13" s="358" t="s">
        <v>2109</v>
      </c>
      <c r="T13" s="359">
        <v>45778</v>
      </c>
      <c r="U13" s="359">
        <v>46017</v>
      </c>
      <c r="V13" s="358" t="s">
        <v>2121</v>
      </c>
      <c r="W13" s="360" t="s">
        <v>2172</v>
      </c>
      <c r="X13" s="358" t="s">
        <v>206</v>
      </c>
      <c r="Y13" s="358" t="s">
        <v>206</v>
      </c>
      <c r="Z13" s="360" t="s">
        <v>206</v>
      </c>
      <c r="AA13" s="360" t="s">
        <v>206</v>
      </c>
      <c r="AB13" s="360" t="s">
        <v>206</v>
      </c>
      <c r="AC13" s="360" t="s">
        <v>206</v>
      </c>
      <c r="AD13" s="360" t="s">
        <v>2113</v>
      </c>
      <c r="AE13" s="360" t="s">
        <v>206</v>
      </c>
      <c r="AF13" s="360" t="s">
        <v>206</v>
      </c>
      <c r="AG13" s="360" t="s">
        <v>2113</v>
      </c>
      <c r="AH13" s="360" t="s">
        <v>206</v>
      </c>
      <c r="AI13" s="360" t="s">
        <v>206</v>
      </c>
      <c r="AJ13" s="360" t="s">
        <v>206</v>
      </c>
      <c r="AK13" s="360" t="s">
        <v>206</v>
      </c>
      <c r="AL13" s="360" t="s">
        <v>206</v>
      </c>
      <c r="AM13" s="360" t="s">
        <v>206</v>
      </c>
      <c r="AN13" s="360" t="s">
        <v>206</v>
      </c>
      <c r="AO13" s="360" t="s">
        <v>206</v>
      </c>
      <c r="AP13" s="360" t="s">
        <v>206</v>
      </c>
      <c r="AQ13" s="360" t="s">
        <v>206</v>
      </c>
      <c r="AR13" s="360" t="s">
        <v>206</v>
      </c>
      <c r="AS13" s="360" t="s">
        <v>206</v>
      </c>
      <c r="AT13" s="360" t="s">
        <v>206</v>
      </c>
      <c r="AU13" s="360" t="s">
        <v>2113</v>
      </c>
      <c r="AV13" s="360" t="s">
        <v>206</v>
      </c>
      <c r="AW13" s="360" t="s">
        <v>206</v>
      </c>
      <c r="AX13" s="360" t="s">
        <v>206</v>
      </c>
      <c r="AY13" s="360" t="s">
        <v>206</v>
      </c>
      <c r="AZ13" s="360" t="s">
        <v>206</v>
      </c>
      <c r="BA13" s="360" t="s">
        <v>206</v>
      </c>
      <c r="BB13" s="360" t="s">
        <v>206</v>
      </c>
      <c r="BC13" s="360" t="s">
        <v>206</v>
      </c>
      <c r="BD13" s="360" t="s">
        <v>206</v>
      </c>
      <c r="BE13" s="360" t="s">
        <v>206</v>
      </c>
      <c r="BF13" s="360" t="s">
        <v>206</v>
      </c>
      <c r="BG13" s="360" t="s">
        <v>2113</v>
      </c>
      <c r="BH13" s="360" t="s">
        <v>206</v>
      </c>
      <c r="BI13" s="360" t="s">
        <v>206</v>
      </c>
      <c r="BJ13" s="358" t="s">
        <v>2114</v>
      </c>
      <c r="BK13" s="362" t="s">
        <v>199</v>
      </c>
    </row>
    <row r="14" spans="1:63" s="363" customFormat="1" ht="180" x14ac:dyDescent="0.35">
      <c r="A14" s="355" t="s">
        <v>2122</v>
      </c>
      <c r="B14" s="356">
        <v>10</v>
      </c>
      <c r="C14" s="357" t="s">
        <v>0</v>
      </c>
      <c r="D14" s="358" t="s">
        <v>1555</v>
      </c>
      <c r="E14" s="358" t="s">
        <v>2099</v>
      </c>
      <c r="F14" s="358" t="s">
        <v>2100</v>
      </c>
      <c r="G14" s="358" t="s">
        <v>2099</v>
      </c>
      <c r="H14" s="358" t="s">
        <v>199</v>
      </c>
      <c r="I14" s="357" t="s">
        <v>2101</v>
      </c>
      <c r="J14" s="358" t="s">
        <v>2102</v>
      </c>
      <c r="K14" s="358" t="s">
        <v>2123</v>
      </c>
      <c r="L14" s="358" t="s">
        <v>2104</v>
      </c>
      <c r="M14" s="358" t="s">
        <v>2124</v>
      </c>
      <c r="N14" s="358" t="s">
        <v>2106</v>
      </c>
      <c r="O14" s="358" t="s">
        <v>206</v>
      </c>
      <c r="P14" s="358" t="s">
        <v>206</v>
      </c>
      <c r="Q14" s="358" t="s">
        <v>206</v>
      </c>
      <c r="R14" s="358" t="s">
        <v>2125</v>
      </c>
      <c r="S14" s="358" t="s">
        <v>2109</v>
      </c>
      <c r="T14" s="359">
        <v>45658</v>
      </c>
      <c r="U14" s="359">
        <v>46010</v>
      </c>
      <c r="V14" s="358" t="s">
        <v>2126</v>
      </c>
      <c r="W14" s="360" t="s">
        <v>2172</v>
      </c>
      <c r="X14" s="358" t="s">
        <v>206</v>
      </c>
      <c r="Y14" s="358" t="s">
        <v>206</v>
      </c>
      <c r="Z14" s="360" t="s">
        <v>206</v>
      </c>
      <c r="AA14" s="360" t="s">
        <v>206</v>
      </c>
      <c r="AB14" s="360" t="s">
        <v>206</v>
      </c>
      <c r="AC14" s="360" t="s">
        <v>206</v>
      </c>
      <c r="AD14" s="360" t="s">
        <v>2113</v>
      </c>
      <c r="AE14" s="360" t="s">
        <v>206</v>
      </c>
      <c r="AF14" s="360" t="s">
        <v>206</v>
      </c>
      <c r="AG14" s="360" t="s">
        <v>206</v>
      </c>
      <c r="AH14" s="360" t="s">
        <v>206</v>
      </c>
      <c r="AI14" s="360" t="s">
        <v>206</v>
      </c>
      <c r="AJ14" s="360" t="s">
        <v>206</v>
      </c>
      <c r="AK14" s="360" t="s">
        <v>206</v>
      </c>
      <c r="AL14" s="360" t="s">
        <v>206</v>
      </c>
      <c r="AM14" s="360" t="s">
        <v>206</v>
      </c>
      <c r="AN14" s="360" t="s">
        <v>206</v>
      </c>
      <c r="AO14" s="360" t="s">
        <v>206</v>
      </c>
      <c r="AP14" s="360" t="s">
        <v>206</v>
      </c>
      <c r="AQ14" s="360" t="s">
        <v>206</v>
      </c>
      <c r="AR14" s="360" t="s">
        <v>206</v>
      </c>
      <c r="AS14" s="360" t="s">
        <v>206</v>
      </c>
      <c r="AT14" s="360" t="s">
        <v>206</v>
      </c>
      <c r="AU14" s="360" t="s">
        <v>206</v>
      </c>
      <c r="AV14" s="360" t="s">
        <v>2113</v>
      </c>
      <c r="AW14" s="360" t="s">
        <v>206</v>
      </c>
      <c r="AX14" s="360" t="s">
        <v>2113</v>
      </c>
      <c r="AY14" s="360" t="s">
        <v>206</v>
      </c>
      <c r="AZ14" s="360" t="s">
        <v>206</v>
      </c>
      <c r="BA14" s="360" t="s">
        <v>206</v>
      </c>
      <c r="BB14" s="360" t="s">
        <v>206</v>
      </c>
      <c r="BC14" s="360" t="s">
        <v>206</v>
      </c>
      <c r="BD14" s="360" t="s">
        <v>206</v>
      </c>
      <c r="BE14" s="360" t="s">
        <v>206</v>
      </c>
      <c r="BF14" s="360" t="s">
        <v>206</v>
      </c>
      <c r="BG14" s="360" t="s">
        <v>206</v>
      </c>
      <c r="BH14" s="360" t="s">
        <v>206</v>
      </c>
      <c r="BI14" s="360" t="s">
        <v>206</v>
      </c>
      <c r="BJ14" s="358" t="s">
        <v>2114</v>
      </c>
      <c r="BK14" s="362" t="s">
        <v>199</v>
      </c>
    </row>
    <row r="15" spans="1:63" s="363" customFormat="1" ht="180" x14ac:dyDescent="0.35">
      <c r="A15" s="355" t="s">
        <v>2127</v>
      </c>
      <c r="B15" s="356">
        <v>11</v>
      </c>
      <c r="C15" s="357" t="s">
        <v>0</v>
      </c>
      <c r="D15" s="358" t="s">
        <v>1555</v>
      </c>
      <c r="E15" s="358" t="s">
        <v>2099</v>
      </c>
      <c r="F15" s="358" t="s">
        <v>2100</v>
      </c>
      <c r="G15" s="358" t="s">
        <v>2099</v>
      </c>
      <c r="H15" s="358" t="s">
        <v>199</v>
      </c>
      <c r="I15" s="357" t="s">
        <v>2101</v>
      </c>
      <c r="J15" s="358" t="s">
        <v>2102</v>
      </c>
      <c r="K15" s="358" t="s">
        <v>2123</v>
      </c>
      <c r="L15" s="358" t="s">
        <v>2104</v>
      </c>
      <c r="M15" s="358" t="s">
        <v>2124</v>
      </c>
      <c r="N15" s="358" t="s">
        <v>2106</v>
      </c>
      <c r="O15" s="358" t="s">
        <v>206</v>
      </c>
      <c r="P15" s="358" t="s">
        <v>206</v>
      </c>
      <c r="Q15" s="358" t="s">
        <v>206</v>
      </c>
      <c r="R15" s="358" t="s">
        <v>2128</v>
      </c>
      <c r="S15" s="358" t="s">
        <v>2109</v>
      </c>
      <c r="T15" s="359">
        <v>45658</v>
      </c>
      <c r="U15" s="359">
        <v>46010</v>
      </c>
      <c r="V15" s="358" t="s">
        <v>2129</v>
      </c>
      <c r="W15" s="360" t="s">
        <v>2172</v>
      </c>
      <c r="X15" s="358" t="s">
        <v>206</v>
      </c>
      <c r="Y15" s="358" t="s">
        <v>206</v>
      </c>
      <c r="Z15" s="360" t="s">
        <v>206</v>
      </c>
      <c r="AA15" s="360" t="s">
        <v>206</v>
      </c>
      <c r="AB15" s="360" t="s">
        <v>206</v>
      </c>
      <c r="AC15" s="360" t="s">
        <v>206</v>
      </c>
      <c r="AD15" s="360" t="s">
        <v>2113</v>
      </c>
      <c r="AE15" s="360" t="s">
        <v>206</v>
      </c>
      <c r="AF15" s="360" t="s">
        <v>206</v>
      </c>
      <c r="AG15" s="360" t="s">
        <v>206</v>
      </c>
      <c r="AH15" s="360" t="s">
        <v>206</v>
      </c>
      <c r="AI15" s="360" t="s">
        <v>206</v>
      </c>
      <c r="AJ15" s="360" t="s">
        <v>206</v>
      </c>
      <c r="AK15" s="360" t="s">
        <v>206</v>
      </c>
      <c r="AL15" s="360" t="s">
        <v>206</v>
      </c>
      <c r="AM15" s="360" t="s">
        <v>206</v>
      </c>
      <c r="AN15" s="360" t="s">
        <v>206</v>
      </c>
      <c r="AO15" s="360" t="s">
        <v>206</v>
      </c>
      <c r="AP15" s="360" t="s">
        <v>206</v>
      </c>
      <c r="AQ15" s="360" t="s">
        <v>206</v>
      </c>
      <c r="AR15" s="360" t="s">
        <v>206</v>
      </c>
      <c r="AS15" s="360" t="s">
        <v>206</v>
      </c>
      <c r="AT15" s="360" t="s">
        <v>206</v>
      </c>
      <c r="AU15" s="360" t="s">
        <v>206</v>
      </c>
      <c r="AV15" s="360" t="s">
        <v>206</v>
      </c>
      <c r="AW15" s="360" t="s">
        <v>2113</v>
      </c>
      <c r="AX15" s="360" t="s">
        <v>2113</v>
      </c>
      <c r="AY15" s="360" t="s">
        <v>206</v>
      </c>
      <c r="AZ15" s="360" t="s">
        <v>206</v>
      </c>
      <c r="BA15" s="360" t="s">
        <v>206</v>
      </c>
      <c r="BB15" s="360" t="s">
        <v>206</v>
      </c>
      <c r="BC15" s="360" t="s">
        <v>206</v>
      </c>
      <c r="BD15" s="360" t="s">
        <v>206</v>
      </c>
      <c r="BE15" s="360" t="s">
        <v>206</v>
      </c>
      <c r="BF15" s="360" t="s">
        <v>206</v>
      </c>
      <c r="BG15" s="360" t="s">
        <v>206</v>
      </c>
      <c r="BH15" s="360" t="s">
        <v>206</v>
      </c>
      <c r="BI15" s="360" t="s">
        <v>206</v>
      </c>
      <c r="BJ15" s="358" t="s">
        <v>2114</v>
      </c>
      <c r="BK15" s="362" t="s">
        <v>199</v>
      </c>
    </row>
    <row r="16" spans="1:63" s="363" customFormat="1" ht="180" x14ac:dyDescent="0.35">
      <c r="A16" s="355" t="s">
        <v>2130</v>
      </c>
      <c r="B16" s="356">
        <v>13</v>
      </c>
      <c r="C16" s="357" t="s">
        <v>0</v>
      </c>
      <c r="D16" s="358" t="s">
        <v>1555</v>
      </c>
      <c r="E16" s="358" t="s">
        <v>2099</v>
      </c>
      <c r="F16" s="358" t="s">
        <v>2100</v>
      </c>
      <c r="G16" s="358" t="s">
        <v>2099</v>
      </c>
      <c r="H16" s="358" t="s">
        <v>199</v>
      </c>
      <c r="I16" s="357" t="s">
        <v>2101</v>
      </c>
      <c r="J16" s="358" t="s">
        <v>2102</v>
      </c>
      <c r="K16" s="358" t="s">
        <v>2123</v>
      </c>
      <c r="L16" s="358" t="s">
        <v>2104</v>
      </c>
      <c r="M16" s="358" t="s">
        <v>2124</v>
      </c>
      <c r="N16" s="358" t="s">
        <v>2106</v>
      </c>
      <c r="O16" s="358" t="s">
        <v>206</v>
      </c>
      <c r="P16" s="358" t="s">
        <v>206</v>
      </c>
      <c r="Q16" s="358" t="s">
        <v>206</v>
      </c>
      <c r="R16" s="358" t="s">
        <v>2131</v>
      </c>
      <c r="S16" s="358" t="s">
        <v>2109</v>
      </c>
      <c r="T16" s="359">
        <v>45658</v>
      </c>
      <c r="U16" s="359">
        <v>46010</v>
      </c>
      <c r="V16" s="358" t="s">
        <v>2132</v>
      </c>
      <c r="W16" s="360" t="s">
        <v>2172</v>
      </c>
      <c r="X16" s="358" t="s">
        <v>2133</v>
      </c>
      <c r="Y16" s="358" t="s">
        <v>2134</v>
      </c>
      <c r="Z16" s="361">
        <v>1</v>
      </c>
      <c r="AA16" s="360" t="s">
        <v>206</v>
      </c>
      <c r="AB16" s="360" t="s">
        <v>206</v>
      </c>
      <c r="AC16" s="360" t="s">
        <v>206</v>
      </c>
      <c r="AD16" s="360" t="s">
        <v>2113</v>
      </c>
      <c r="AE16" s="360" t="s">
        <v>2113</v>
      </c>
      <c r="AF16" s="360" t="s">
        <v>206</v>
      </c>
      <c r="AG16" s="360" t="s">
        <v>206</v>
      </c>
      <c r="AH16" s="360" t="s">
        <v>206</v>
      </c>
      <c r="AI16" s="360" t="s">
        <v>206</v>
      </c>
      <c r="AJ16" s="360" t="s">
        <v>206</v>
      </c>
      <c r="AK16" s="360" t="s">
        <v>206</v>
      </c>
      <c r="AL16" s="360" t="s">
        <v>206</v>
      </c>
      <c r="AM16" s="360" t="s">
        <v>206</v>
      </c>
      <c r="AN16" s="360" t="s">
        <v>206</v>
      </c>
      <c r="AO16" s="360" t="s">
        <v>206</v>
      </c>
      <c r="AP16" s="360" t="s">
        <v>206</v>
      </c>
      <c r="AQ16" s="360" t="s">
        <v>206</v>
      </c>
      <c r="AR16" s="360" t="s">
        <v>206</v>
      </c>
      <c r="AS16" s="360" t="s">
        <v>206</v>
      </c>
      <c r="AT16" s="360" t="s">
        <v>206</v>
      </c>
      <c r="AU16" s="360" t="s">
        <v>2113</v>
      </c>
      <c r="AV16" s="360" t="s">
        <v>206</v>
      </c>
      <c r="AW16" s="360" t="s">
        <v>206</v>
      </c>
      <c r="AX16" s="360" t="s">
        <v>2113</v>
      </c>
      <c r="AY16" s="360" t="s">
        <v>206</v>
      </c>
      <c r="AZ16" s="360" t="s">
        <v>2113</v>
      </c>
      <c r="BA16" s="360" t="s">
        <v>206</v>
      </c>
      <c r="BB16" s="360" t="s">
        <v>2113</v>
      </c>
      <c r="BC16" s="360" t="s">
        <v>206</v>
      </c>
      <c r="BD16" s="360" t="s">
        <v>206</v>
      </c>
      <c r="BE16" s="360" t="s">
        <v>206</v>
      </c>
      <c r="BF16" s="360" t="s">
        <v>206</v>
      </c>
      <c r="BG16" s="360" t="s">
        <v>206</v>
      </c>
      <c r="BH16" s="360" t="s">
        <v>206</v>
      </c>
      <c r="BI16" s="360" t="s">
        <v>206</v>
      </c>
      <c r="BJ16" s="358" t="s">
        <v>2135</v>
      </c>
      <c r="BK16" s="362" t="s">
        <v>2136</v>
      </c>
    </row>
    <row r="17" spans="1:63" s="363" customFormat="1" ht="180" x14ac:dyDescent="0.35">
      <c r="A17" s="355" t="s">
        <v>2137</v>
      </c>
      <c r="B17" s="356">
        <v>5</v>
      </c>
      <c r="C17" s="357" t="s">
        <v>0</v>
      </c>
      <c r="D17" s="358" t="s">
        <v>1555</v>
      </c>
      <c r="E17" s="358" t="s">
        <v>2099</v>
      </c>
      <c r="F17" s="358" t="s">
        <v>2100</v>
      </c>
      <c r="G17" s="358" t="s">
        <v>2138</v>
      </c>
      <c r="H17" s="358" t="s">
        <v>199</v>
      </c>
      <c r="I17" s="357" t="s">
        <v>2101</v>
      </c>
      <c r="J17" s="358" t="s">
        <v>2102</v>
      </c>
      <c r="K17" s="358" t="s">
        <v>2123</v>
      </c>
      <c r="L17" s="358" t="s">
        <v>2104</v>
      </c>
      <c r="M17" s="358" t="s">
        <v>2124</v>
      </c>
      <c r="N17" s="358" t="s">
        <v>2106</v>
      </c>
      <c r="O17" s="358" t="s">
        <v>206</v>
      </c>
      <c r="P17" s="358" t="s">
        <v>206</v>
      </c>
      <c r="Q17" s="358" t="s">
        <v>206</v>
      </c>
      <c r="R17" s="358" t="s">
        <v>2139</v>
      </c>
      <c r="S17" s="358" t="s">
        <v>2109</v>
      </c>
      <c r="T17" s="359">
        <v>45719</v>
      </c>
      <c r="U17" s="359">
        <v>45930</v>
      </c>
      <c r="V17" s="358" t="s">
        <v>2140</v>
      </c>
      <c r="W17" s="366">
        <v>1</v>
      </c>
      <c r="X17" s="358" t="s">
        <v>206</v>
      </c>
      <c r="Y17" s="358" t="s">
        <v>206</v>
      </c>
      <c r="Z17" s="360" t="s">
        <v>206</v>
      </c>
      <c r="AA17" s="360" t="s">
        <v>206</v>
      </c>
      <c r="AB17" s="360" t="s">
        <v>206</v>
      </c>
      <c r="AC17" s="360" t="s">
        <v>206</v>
      </c>
      <c r="AD17" s="360" t="s">
        <v>2113</v>
      </c>
      <c r="AE17" s="360" t="s">
        <v>2113</v>
      </c>
      <c r="AF17" s="360" t="s">
        <v>206</v>
      </c>
      <c r="AG17" s="360" t="s">
        <v>206</v>
      </c>
      <c r="AH17" s="360" t="s">
        <v>206</v>
      </c>
      <c r="AI17" s="360" t="s">
        <v>206</v>
      </c>
      <c r="AJ17" s="360" t="s">
        <v>206</v>
      </c>
      <c r="AK17" s="360" t="s">
        <v>206</v>
      </c>
      <c r="AL17" s="360" t="s">
        <v>206</v>
      </c>
      <c r="AM17" s="360" t="s">
        <v>206</v>
      </c>
      <c r="AN17" s="360" t="s">
        <v>206</v>
      </c>
      <c r="AO17" s="360" t="s">
        <v>2113</v>
      </c>
      <c r="AP17" s="360" t="s">
        <v>206</v>
      </c>
      <c r="AQ17" s="360" t="s">
        <v>206</v>
      </c>
      <c r="AR17" s="360" t="s">
        <v>206</v>
      </c>
      <c r="AS17" s="360" t="s">
        <v>206</v>
      </c>
      <c r="AT17" s="360" t="s">
        <v>206</v>
      </c>
      <c r="AU17" s="360" t="s">
        <v>2113</v>
      </c>
      <c r="AV17" s="360" t="s">
        <v>206</v>
      </c>
      <c r="AW17" s="360" t="s">
        <v>206</v>
      </c>
      <c r="AX17" s="360" t="s">
        <v>2113</v>
      </c>
      <c r="AY17" s="360" t="s">
        <v>206</v>
      </c>
      <c r="AZ17" s="360" t="s">
        <v>2113</v>
      </c>
      <c r="BA17" s="360" t="s">
        <v>206</v>
      </c>
      <c r="BB17" s="360" t="s">
        <v>2113</v>
      </c>
      <c r="BC17" s="360" t="s">
        <v>206</v>
      </c>
      <c r="BD17" s="360" t="s">
        <v>206</v>
      </c>
      <c r="BE17" s="360" t="s">
        <v>206</v>
      </c>
      <c r="BF17" s="360" t="s">
        <v>206</v>
      </c>
      <c r="BG17" s="360" t="s">
        <v>206</v>
      </c>
      <c r="BH17" s="360" t="s">
        <v>206</v>
      </c>
      <c r="BI17" s="360" t="s">
        <v>2113</v>
      </c>
      <c r="BJ17" s="358" t="s">
        <v>2135</v>
      </c>
      <c r="BK17" s="362" t="s">
        <v>2136</v>
      </c>
    </row>
    <row r="18" spans="1:63" s="363" customFormat="1" ht="180" x14ac:dyDescent="0.35">
      <c r="A18" s="355" t="s">
        <v>2141</v>
      </c>
      <c r="B18" s="356">
        <v>14</v>
      </c>
      <c r="C18" s="357" t="s">
        <v>0</v>
      </c>
      <c r="D18" s="358" t="s">
        <v>1555</v>
      </c>
      <c r="E18" s="358" t="s">
        <v>2099</v>
      </c>
      <c r="F18" s="358" t="s">
        <v>2100</v>
      </c>
      <c r="G18" s="358" t="s">
        <v>2099</v>
      </c>
      <c r="H18" s="358" t="s">
        <v>199</v>
      </c>
      <c r="I18" s="357" t="s">
        <v>2101</v>
      </c>
      <c r="J18" s="358" t="s">
        <v>2102</v>
      </c>
      <c r="K18" s="358" t="s">
        <v>2123</v>
      </c>
      <c r="L18" s="358" t="s">
        <v>2104</v>
      </c>
      <c r="M18" s="358" t="s">
        <v>2124</v>
      </c>
      <c r="N18" s="358" t="s">
        <v>2106</v>
      </c>
      <c r="O18" s="358" t="s">
        <v>206</v>
      </c>
      <c r="P18" s="358" t="s">
        <v>206</v>
      </c>
      <c r="Q18" s="358" t="s">
        <v>206</v>
      </c>
      <c r="R18" s="358" t="s">
        <v>2142</v>
      </c>
      <c r="S18" s="358" t="s">
        <v>2109</v>
      </c>
      <c r="T18" s="359">
        <v>45658</v>
      </c>
      <c r="U18" s="359">
        <v>46010</v>
      </c>
      <c r="V18" s="358" t="s">
        <v>2143</v>
      </c>
      <c r="W18" s="360" t="s">
        <v>2172</v>
      </c>
      <c r="X18" s="358" t="s">
        <v>2144</v>
      </c>
      <c r="Y18" s="358" t="s">
        <v>2134</v>
      </c>
      <c r="Z18" s="407">
        <v>1</v>
      </c>
      <c r="AA18" s="360" t="s">
        <v>206</v>
      </c>
      <c r="AB18" s="360" t="s">
        <v>206</v>
      </c>
      <c r="AC18" s="360" t="s">
        <v>206</v>
      </c>
      <c r="AD18" s="360" t="s">
        <v>2113</v>
      </c>
      <c r="AE18" s="360" t="s">
        <v>206</v>
      </c>
      <c r="AF18" s="360" t="s">
        <v>206</v>
      </c>
      <c r="AG18" s="360" t="s">
        <v>206</v>
      </c>
      <c r="AH18" s="360" t="s">
        <v>206</v>
      </c>
      <c r="AI18" s="360" t="s">
        <v>206</v>
      </c>
      <c r="AJ18" s="360" t="s">
        <v>206</v>
      </c>
      <c r="AK18" s="360" t="s">
        <v>206</v>
      </c>
      <c r="AL18" s="360" t="s">
        <v>206</v>
      </c>
      <c r="AM18" s="360" t="s">
        <v>206</v>
      </c>
      <c r="AN18" s="360" t="s">
        <v>206</v>
      </c>
      <c r="AO18" s="360" t="s">
        <v>206</v>
      </c>
      <c r="AP18" s="360" t="s">
        <v>206</v>
      </c>
      <c r="AQ18" s="360" t="s">
        <v>206</v>
      </c>
      <c r="AR18" s="360" t="s">
        <v>206</v>
      </c>
      <c r="AS18" s="360" t="s">
        <v>206</v>
      </c>
      <c r="AT18" s="360" t="s">
        <v>206</v>
      </c>
      <c r="AU18" s="360" t="s">
        <v>2113</v>
      </c>
      <c r="AV18" s="360" t="s">
        <v>206</v>
      </c>
      <c r="AW18" s="360" t="s">
        <v>206</v>
      </c>
      <c r="AX18" s="360" t="s">
        <v>2113</v>
      </c>
      <c r="AY18" s="360" t="s">
        <v>206</v>
      </c>
      <c r="AZ18" s="360" t="s">
        <v>206</v>
      </c>
      <c r="BA18" s="360" t="s">
        <v>2113</v>
      </c>
      <c r="BB18" s="360" t="s">
        <v>206</v>
      </c>
      <c r="BC18" s="360" t="s">
        <v>206</v>
      </c>
      <c r="BD18" s="360" t="s">
        <v>206</v>
      </c>
      <c r="BE18" s="360" t="s">
        <v>206</v>
      </c>
      <c r="BF18" s="360" t="s">
        <v>2113</v>
      </c>
      <c r="BG18" s="360" t="s">
        <v>206</v>
      </c>
      <c r="BH18" s="360" t="s">
        <v>206</v>
      </c>
      <c r="BI18" s="360" t="s">
        <v>206</v>
      </c>
      <c r="BJ18" s="358" t="s">
        <v>2114</v>
      </c>
      <c r="BK18" s="362" t="s">
        <v>199</v>
      </c>
    </row>
    <row r="19" spans="1:63" s="363" customFormat="1" ht="180" x14ac:dyDescent="0.35">
      <c r="A19" s="355" t="s">
        <v>2145</v>
      </c>
      <c r="B19" s="356">
        <v>1</v>
      </c>
      <c r="C19" s="357" t="s">
        <v>0</v>
      </c>
      <c r="D19" s="358" t="s">
        <v>1555</v>
      </c>
      <c r="E19" s="358" t="s">
        <v>2099</v>
      </c>
      <c r="F19" s="358" t="s">
        <v>2100</v>
      </c>
      <c r="G19" s="358" t="s">
        <v>2138</v>
      </c>
      <c r="H19" s="358" t="s">
        <v>199</v>
      </c>
      <c r="I19" s="357" t="s">
        <v>2101</v>
      </c>
      <c r="J19" s="358" t="s">
        <v>2102</v>
      </c>
      <c r="K19" s="358" t="s">
        <v>2123</v>
      </c>
      <c r="L19" s="358" t="s">
        <v>2104</v>
      </c>
      <c r="M19" s="358" t="s">
        <v>2124</v>
      </c>
      <c r="N19" s="358" t="s">
        <v>2106</v>
      </c>
      <c r="O19" s="358" t="s">
        <v>206</v>
      </c>
      <c r="P19" s="358" t="s">
        <v>206</v>
      </c>
      <c r="Q19" s="358" t="s">
        <v>206</v>
      </c>
      <c r="R19" s="358" t="s">
        <v>2146</v>
      </c>
      <c r="S19" s="358" t="s">
        <v>2109</v>
      </c>
      <c r="T19" s="359">
        <v>45658</v>
      </c>
      <c r="U19" s="359">
        <v>45761</v>
      </c>
      <c r="V19" s="358" t="s">
        <v>619</v>
      </c>
      <c r="W19" s="366">
        <v>1</v>
      </c>
      <c r="X19" s="358" t="s">
        <v>206</v>
      </c>
      <c r="Y19" s="358" t="s">
        <v>206</v>
      </c>
      <c r="Z19" s="360" t="s">
        <v>206</v>
      </c>
      <c r="AA19" s="360" t="s">
        <v>206</v>
      </c>
      <c r="AB19" s="360" t="s">
        <v>206</v>
      </c>
      <c r="AC19" s="360" t="s">
        <v>206</v>
      </c>
      <c r="AD19" s="360" t="s">
        <v>2113</v>
      </c>
      <c r="AE19" s="360" t="s">
        <v>2113</v>
      </c>
      <c r="AF19" s="360" t="s">
        <v>206</v>
      </c>
      <c r="AG19" s="360" t="s">
        <v>206</v>
      </c>
      <c r="AH19" s="360" t="s">
        <v>206</v>
      </c>
      <c r="AI19" s="360" t="s">
        <v>206</v>
      </c>
      <c r="AJ19" s="360" t="s">
        <v>206</v>
      </c>
      <c r="AK19" s="360" t="s">
        <v>206</v>
      </c>
      <c r="AL19" s="360" t="s">
        <v>206</v>
      </c>
      <c r="AM19" s="360" t="s">
        <v>206</v>
      </c>
      <c r="AN19" s="360" t="s">
        <v>206</v>
      </c>
      <c r="AO19" s="360" t="s">
        <v>2113</v>
      </c>
      <c r="AP19" s="360" t="s">
        <v>206</v>
      </c>
      <c r="AQ19" s="360" t="s">
        <v>206</v>
      </c>
      <c r="AR19" s="360" t="s">
        <v>2113</v>
      </c>
      <c r="AS19" s="360" t="s">
        <v>206</v>
      </c>
      <c r="AT19" s="360" t="s">
        <v>206</v>
      </c>
      <c r="AU19" s="360" t="s">
        <v>2113</v>
      </c>
      <c r="AV19" s="360" t="s">
        <v>2113</v>
      </c>
      <c r="AW19" s="360" t="s">
        <v>2113</v>
      </c>
      <c r="AX19" s="360" t="s">
        <v>2113</v>
      </c>
      <c r="AY19" s="360" t="s">
        <v>2113</v>
      </c>
      <c r="AZ19" s="360" t="s">
        <v>2113</v>
      </c>
      <c r="BA19" s="360" t="s">
        <v>2113</v>
      </c>
      <c r="BB19" s="360" t="s">
        <v>2113</v>
      </c>
      <c r="BC19" s="360" t="s">
        <v>206</v>
      </c>
      <c r="BD19" s="360" t="s">
        <v>206</v>
      </c>
      <c r="BE19" s="360" t="s">
        <v>206</v>
      </c>
      <c r="BF19" s="360" t="s">
        <v>206</v>
      </c>
      <c r="BG19" s="360" t="s">
        <v>206</v>
      </c>
      <c r="BH19" s="360" t="s">
        <v>206</v>
      </c>
      <c r="BI19" s="360" t="s">
        <v>2113</v>
      </c>
      <c r="BJ19" s="358" t="s">
        <v>2135</v>
      </c>
      <c r="BK19" s="362" t="s">
        <v>2136</v>
      </c>
    </row>
    <row r="20" spans="1:63" s="363" customFormat="1" ht="180" x14ac:dyDescent="0.35">
      <c r="A20" s="355" t="s">
        <v>2147</v>
      </c>
      <c r="B20" s="356">
        <v>2</v>
      </c>
      <c r="C20" s="357" t="s">
        <v>0</v>
      </c>
      <c r="D20" s="358" t="s">
        <v>1555</v>
      </c>
      <c r="E20" s="358" t="s">
        <v>2099</v>
      </c>
      <c r="F20" s="358" t="s">
        <v>2100</v>
      </c>
      <c r="G20" s="358" t="s">
        <v>2138</v>
      </c>
      <c r="H20" s="358" t="s">
        <v>199</v>
      </c>
      <c r="I20" s="357" t="s">
        <v>2101</v>
      </c>
      <c r="J20" s="358" t="s">
        <v>2102</v>
      </c>
      <c r="K20" s="358" t="s">
        <v>2123</v>
      </c>
      <c r="L20" s="358" t="s">
        <v>2104</v>
      </c>
      <c r="M20" s="358" t="s">
        <v>2124</v>
      </c>
      <c r="N20" s="358" t="s">
        <v>2106</v>
      </c>
      <c r="O20" s="358" t="s">
        <v>206</v>
      </c>
      <c r="P20" s="358" t="s">
        <v>206</v>
      </c>
      <c r="Q20" s="358" t="s">
        <v>206</v>
      </c>
      <c r="R20" s="358" t="s">
        <v>2148</v>
      </c>
      <c r="S20" s="358" t="s">
        <v>2109</v>
      </c>
      <c r="T20" s="359">
        <v>45748</v>
      </c>
      <c r="U20" s="359">
        <v>45852</v>
      </c>
      <c r="V20" s="358" t="s">
        <v>619</v>
      </c>
      <c r="W20" s="366">
        <v>1</v>
      </c>
      <c r="X20" s="358" t="s">
        <v>206</v>
      </c>
      <c r="Y20" s="358" t="s">
        <v>206</v>
      </c>
      <c r="Z20" s="360" t="s">
        <v>206</v>
      </c>
      <c r="AA20" s="360" t="s">
        <v>206</v>
      </c>
      <c r="AB20" s="360" t="s">
        <v>206</v>
      </c>
      <c r="AC20" s="360" t="s">
        <v>206</v>
      </c>
      <c r="AD20" s="360" t="s">
        <v>2113</v>
      </c>
      <c r="AE20" s="360" t="s">
        <v>2113</v>
      </c>
      <c r="AF20" s="360" t="s">
        <v>206</v>
      </c>
      <c r="AG20" s="360" t="s">
        <v>206</v>
      </c>
      <c r="AH20" s="360" t="s">
        <v>206</v>
      </c>
      <c r="AI20" s="360" t="s">
        <v>206</v>
      </c>
      <c r="AJ20" s="360" t="s">
        <v>206</v>
      </c>
      <c r="AK20" s="360" t="s">
        <v>206</v>
      </c>
      <c r="AL20" s="360" t="s">
        <v>206</v>
      </c>
      <c r="AM20" s="360" t="s">
        <v>206</v>
      </c>
      <c r="AN20" s="360" t="s">
        <v>206</v>
      </c>
      <c r="AO20" s="360" t="s">
        <v>2113</v>
      </c>
      <c r="AP20" s="360" t="s">
        <v>206</v>
      </c>
      <c r="AQ20" s="360" t="s">
        <v>206</v>
      </c>
      <c r="AR20" s="360" t="s">
        <v>2113</v>
      </c>
      <c r="AS20" s="360" t="s">
        <v>206</v>
      </c>
      <c r="AT20" s="360" t="s">
        <v>206</v>
      </c>
      <c r="AU20" s="360" t="s">
        <v>2113</v>
      </c>
      <c r="AV20" s="360" t="s">
        <v>2113</v>
      </c>
      <c r="AW20" s="360" t="s">
        <v>2113</v>
      </c>
      <c r="AX20" s="360" t="s">
        <v>2113</v>
      </c>
      <c r="AY20" s="360" t="s">
        <v>2113</v>
      </c>
      <c r="AZ20" s="360" t="s">
        <v>2113</v>
      </c>
      <c r="BA20" s="360" t="s">
        <v>2113</v>
      </c>
      <c r="BB20" s="360" t="s">
        <v>2113</v>
      </c>
      <c r="BC20" s="360" t="s">
        <v>206</v>
      </c>
      <c r="BD20" s="360" t="s">
        <v>206</v>
      </c>
      <c r="BE20" s="360" t="s">
        <v>206</v>
      </c>
      <c r="BF20" s="360" t="s">
        <v>206</v>
      </c>
      <c r="BG20" s="360" t="s">
        <v>206</v>
      </c>
      <c r="BH20" s="360" t="s">
        <v>206</v>
      </c>
      <c r="BI20" s="360" t="s">
        <v>2113</v>
      </c>
      <c r="BJ20" s="358" t="s">
        <v>2135</v>
      </c>
      <c r="BK20" s="362" t="s">
        <v>2136</v>
      </c>
    </row>
    <row r="21" spans="1:63" s="363" customFormat="1" ht="180" x14ac:dyDescent="0.35">
      <c r="A21" s="355" t="s">
        <v>2149</v>
      </c>
      <c r="B21" s="356">
        <v>3</v>
      </c>
      <c r="C21" s="357" t="s">
        <v>0</v>
      </c>
      <c r="D21" s="358" t="s">
        <v>1555</v>
      </c>
      <c r="E21" s="358" t="s">
        <v>2099</v>
      </c>
      <c r="F21" s="358" t="s">
        <v>2100</v>
      </c>
      <c r="G21" s="358" t="s">
        <v>2138</v>
      </c>
      <c r="H21" s="358" t="s">
        <v>199</v>
      </c>
      <c r="I21" s="357" t="s">
        <v>2101</v>
      </c>
      <c r="J21" s="358" t="s">
        <v>2102</v>
      </c>
      <c r="K21" s="358" t="s">
        <v>2123</v>
      </c>
      <c r="L21" s="358" t="s">
        <v>2104</v>
      </c>
      <c r="M21" s="358" t="s">
        <v>2124</v>
      </c>
      <c r="N21" s="358" t="s">
        <v>2106</v>
      </c>
      <c r="O21" s="358" t="s">
        <v>206</v>
      </c>
      <c r="P21" s="358" t="s">
        <v>206</v>
      </c>
      <c r="Q21" s="358" t="s">
        <v>206</v>
      </c>
      <c r="R21" s="358" t="s">
        <v>2150</v>
      </c>
      <c r="S21" s="358" t="s">
        <v>2109</v>
      </c>
      <c r="T21" s="359">
        <v>45839</v>
      </c>
      <c r="U21" s="359">
        <v>45944</v>
      </c>
      <c r="V21" s="358" t="s">
        <v>619</v>
      </c>
      <c r="W21" s="360" t="s">
        <v>2172</v>
      </c>
      <c r="X21" s="358" t="s">
        <v>206</v>
      </c>
      <c r="Y21" s="358" t="s">
        <v>206</v>
      </c>
      <c r="Z21" s="360" t="s">
        <v>206</v>
      </c>
      <c r="AA21" s="360" t="s">
        <v>206</v>
      </c>
      <c r="AB21" s="360" t="s">
        <v>206</v>
      </c>
      <c r="AC21" s="360" t="s">
        <v>206</v>
      </c>
      <c r="AD21" s="360" t="s">
        <v>2113</v>
      </c>
      <c r="AE21" s="360" t="s">
        <v>2113</v>
      </c>
      <c r="AF21" s="360" t="s">
        <v>206</v>
      </c>
      <c r="AG21" s="360" t="s">
        <v>206</v>
      </c>
      <c r="AH21" s="360" t="s">
        <v>206</v>
      </c>
      <c r="AI21" s="360" t="s">
        <v>206</v>
      </c>
      <c r="AJ21" s="360" t="s">
        <v>206</v>
      </c>
      <c r="AK21" s="360" t="s">
        <v>206</v>
      </c>
      <c r="AL21" s="360" t="s">
        <v>206</v>
      </c>
      <c r="AM21" s="360" t="s">
        <v>206</v>
      </c>
      <c r="AN21" s="360" t="s">
        <v>206</v>
      </c>
      <c r="AO21" s="360" t="s">
        <v>2113</v>
      </c>
      <c r="AP21" s="360" t="s">
        <v>206</v>
      </c>
      <c r="AQ21" s="360" t="s">
        <v>206</v>
      </c>
      <c r="AR21" s="360" t="s">
        <v>2113</v>
      </c>
      <c r="AS21" s="360" t="s">
        <v>206</v>
      </c>
      <c r="AT21" s="360" t="s">
        <v>206</v>
      </c>
      <c r="AU21" s="360" t="s">
        <v>2113</v>
      </c>
      <c r="AV21" s="360" t="s">
        <v>2113</v>
      </c>
      <c r="AW21" s="360" t="s">
        <v>2113</v>
      </c>
      <c r="AX21" s="360" t="s">
        <v>2113</v>
      </c>
      <c r="AY21" s="360" t="s">
        <v>2113</v>
      </c>
      <c r="AZ21" s="360" t="s">
        <v>2113</v>
      </c>
      <c r="BA21" s="360" t="s">
        <v>2113</v>
      </c>
      <c r="BB21" s="360" t="s">
        <v>2113</v>
      </c>
      <c r="BC21" s="360" t="s">
        <v>206</v>
      </c>
      <c r="BD21" s="360" t="s">
        <v>206</v>
      </c>
      <c r="BE21" s="360" t="s">
        <v>206</v>
      </c>
      <c r="BF21" s="360" t="s">
        <v>206</v>
      </c>
      <c r="BG21" s="360" t="s">
        <v>206</v>
      </c>
      <c r="BH21" s="360" t="s">
        <v>206</v>
      </c>
      <c r="BI21" s="360" t="s">
        <v>2113</v>
      </c>
      <c r="BJ21" s="358" t="s">
        <v>2135</v>
      </c>
      <c r="BK21" s="362" t="s">
        <v>2136</v>
      </c>
    </row>
    <row r="22" spans="1:63" s="363" customFormat="1" ht="180" x14ac:dyDescent="0.35">
      <c r="A22" s="355" t="s">
        <v>2151</v>
      </c>
      <c r="B22" s="356">
        <v>4</v>
      </c>
      <c r="C22" s="357" t="s">
        <v>0</v>
      </c>
      <c r="D22" s="358" t="s">
        <v>1555</v>
      </c>
      <c r="E22" s="358" t="s">
        <v>2099</v>
      </c>
      <c r="F22" s="358" t="s">
        <v>2100</v>
      </c>
      <c r="G22" s="358" t="s">
        <v>2138</v>
      </c>
      <c r="H22" s="358" t="s">
        <v>199</v>
      </c>
      <c r="I22" s="357" t="s">
        <v>2101</v>
      </c>
      <c r="J22" s="358" t="s">
        <v>2102</v>
      </c>
      <c r="K22" s="358" t="s">
        <v>2123</v>
      </c>
      <c r="L22" s="358" t="s">
        <v>2104</v>
      </c>
      <c r="M22" s="358" t="s">
        <v>2124</v>
      </c>
      <c r="N22" s="358" t="s">
        <v>2106</v>
      </c>
      <c r="O22" s="358" t="s">
        <v>206</v>
      </c>
      <c r="P22" s="358" t="s">
        <v>206</v>
      </c>
      <c r="Q22" s="358" t="s">
        <v>206</v>
      </c>
      <c r="R22" s="358" t="s">
        <v>2152</v>
      </c>
      <c r="S22" s="358" t="s">
        <v>2109</v>
      </c>
      <c r="T22" s="359">
        <v>45931</v>
      </c>
      <c r="U22" s="359">
        <v>46017</v>
      </c>
      <c r="V22" s="358" t="s">
        <v>619</v>
      </c>
      <c r="W22" s="360" t="s">
        <v>2172</v>
      </c>
      <c r="X22" s="358" t="s">
        <v>206</v>
      </c>
      <c r="Y22" s="358" t="s">
        <v>206</v>
      </c>
      <c r="Z22" s="360" t="s">
        <v>206</v>
      </c>
      <c r="AA22" s="360" t="s">
        <v>206</v>
      </c>
      <c r="AB22" s="360" t="s">
        <v>206</v>
      </c>
      <c r="AC22" s="360" t="s">
        <v>206</v>
      </c>
      <c r="AD22" s="360" t="s">
        <v>2113</v>
      </c>
      <c r="AE22" s="360" t="s">
        <v>2113</v>
      </c>
      <c r="AF22" s="360" t="s">
        <v>206</v>
      </c>
      <c r="AG22" s="360" t="s">
        <v>206</v>
      </c>
      <c r="AH22" s="360" t="s">
        <v>206</v>
      </c>
      <c r="AI22" s="360" t="s">
        <v>206</v>
      </c>
      <c r="AJ22" s="360" t="s">
        <v>206</v>
      </c>
      <c r="AK22" s="360" t="s">
        <v>206</v>
      </c>
      <c r="AL22" s="360" t="s">
        <v>206</v>
      </c>
      <c r="AM22" s="360" t="s">
        <v>206</v>
      </c>
      <c r="AN22" s="360" t="s">
        <v>206</v>
      </c>
      <c r="AO22" s="360" t="s">
        <v>2113</v>
      </c>
      <c r="AP22" s="360" t="s">
        <v>206</v>
      </c>
      <c r="AQ22" s="360" t="s">
        <v>206</v>
      </c>
      <c r="AR22" s="360" t="s">
        <v>2113</v>
      </c>
      <c r="AS22" s="360" t="s">
        <v>206</v>
      </c>
      <c r="AT22" s="360" t="s">
        <v>206</v>
      </c>
      <c r="AU22" s="360" t="s">
        <v>2113</v>
      </c>
      <c r="AV22" s="360" t="s">
        <v>2113</v>
      </c>
      <c r="AW22" s="360" t="s">
        <v>2113</v>
      </c>
      <c r="AX22" s="360" t="s">
        <v>2113</v>
      </c>
      <c r="AY22" s="360" t="s">
        <v>2113</v>
      </c>
      <c r="AZ22" s="360" t="s">
        <v>2113</v>
      </c>
      <c r="BA22" s="360" t="s">
        <v>2113</v>
      </c>
      <c r="BB22" s="360" t="s">
        <v>2113</v>
      </c>
      <c r="BC22" s="360" t="s">
        <v>206</v>
      </c>
      <c r="BD22" s="360" t="s">
        <v>206</v>
      </c>
      <c r="BE22" s="360" t="s">
        <v>206</v>
      </c>
      <c r="BF22" s="360" t="s">
        <v>206</v>
      </c>
      <c r="BG22" s="360" t="s">
        <v>206</v>
      </c>
      <c r="BH22" s="360" t="s">
        <v>206</v>
      </c>
      <c r="BI22" s="360" t="s">
        <v>2113</v>
      </c>
      <c r="BJ22" s="358" t="s">
        <v>2135</v>
      </c>
      <c r="BK22" s="362" t="s">
        <v>2136</v>
      </c>
    </row>
    <row r="23" spans="1:63" s="363" customFormat="1" ht="180" x14ac:dyDescent="0.35">
      <c r="A23" s="355" t="s">
        <v>2153</v>
      </c>
      <c r="B23" s="356">
        <v>6</v>
      </c>
      <c r="C23" s="357" t="s">
        <v>0</v>
      </c>
      <c r="D23" s="358" t="s">
        <v>1555</v>
      </c>
      <c r="E23" s="358" t="s">
        <v>2099</v>
      </c>
      <c r="F23" s="358" t="s">
        <v>2100</v>
      </c>
      <c r="G23" s="358" t="s">
        <v>2138</v>
      </c>
      <c r="H23" s="358" t="s">
        <v>199</v>
      </c>
      <c r="I23" s="357" t="s">
        <v>2101</v>
      </c>
      <c r="J23" s="358" t="s">
        <v>2102</v>
      </c>
      <c r="K23" s="358" t="s">
        <v>2123</v>
      </c>
      <c r="L23" s="358" t="s">
        <v>2104</v>
      </c>
      <c r="M23" s="358" t="s">
        <v>2124</v>
      </c>
      <c r="N23" s="358" t="s">
        <v>2106</v>
      </c>
      <c r="O23" s="358" t="s">
        <v>206</v>
      </c>
      <c r="P23" s="358" t="s">
        <v>206</v>
      </c>
      <c r="Q23" s="358" t="s">
        <v>206</v>
      </c>
      <c r="R23" s="358" t="s">
        <v>2154</v>
      </c>
      <c r="S23" s="358" t="s">
        <v>2109</v>
      </c>
      <c r="T23" s="359">
        <v>45658</v>
      </c>
      <c r="U23" s="359">
        <v>46010</v>
      </c>
      <c r="V23" s="358" t="s">
        <v>2155</v>
      </c>
      <c r="W23" s="360" t="s">
        <v>2172</v>
      </c>
      <c r="X23" s="358" t="s">
        <v>206</v>
      </c>
      <c r="Y23" s="358" t="s">
        <v>206</v>
      </c>
      <c r="Z23" s="360" t="s">
        <v>206</v>
      </c>
      <c r="AA23" s="360" t="s">
        <v>206</v>
      </c>
      <c r="AB23" s="360" t="s">
        <v>206</v>
      </c>
      <c r="AC23" s="360" t="s">
        <v>206</v>
      </c>
      <c r="AD23" s="360" t="s">
        <v>2113</v>
      </c>
      <c r="AE23" s="360" t="s">
        <v>2113</v>
      </c>
      <c r="AF23" s="360" t="s">
        <v>2113</v>
      </c>
      <c r="AG23" s="360" t="s">
        <v>206</v>
      </c>
      <c r="AH23" s="360" t="s">
        <v>206</v>
      </c>
      <c r="AI23" s="360" t="s">
        <v>206</v>
      </c>
      <c r="AJ23" s="360" t="s">
        <v>206</v>
      </c>
      <c r="AK23" s="360" t="s">
        <v>206</v>
      </c>
      <c r="AL23" s="360" t="s">
        <v>206</v>
      </c>
      <c r="AM23" s="360" t="s">
        <v>206</v>
      </c>
      <c r="AN23" s="360" t="s">
        <v>206</v>
      </c>
      <c r="AO23" s="360" t="s">
        <v>206</v>
      </c>
      <c r="AP23" s="360" t="s">
        <v>206</v>
      </c>
      <c r="AQ23" s="360" t="s">
        <v>206</v>
      </c>
      <c r="AR23" s="360" t="s">
        <v>206</v>
      </c>
      <c r="AS23" s="360" t="s">
        <v>206</v>
      </c>
      <c r="AT23" s="360" t="s">
        <v>206</v>
      </c>
      <c r="AU23" s="360" t="s">
        <v>206</v>
      </c>
      <c r="AV23" s="360" t="s">
        <v>206</v>
      </c>
      <c r="AW23" s="360" t="s">
        <v>206</v>
      </c>
      <c r="AX23" s="360" t="s">
        <v>2113</v>
      </c>
      <c r="AY23" s="360" t="s">
        <v>206</v>
      </c>
      <c r="AZ23" s="360" t="s">
        <v>206</v>
      </c>
      <c r="BA23" s="360" t="s">
        <v>206</v>
      </c>
      <c r="BB23" s="360" t="s">
        <v>2113</v>
      </c>
      <c r="BC23" s="360" t="s">
        <v>206</v>
      </c>
      <c r="BD23" s="360" t="s">
        <v>206</v>
      </c>
      <c r="BE23" s="360" t="s">
        <v>206</v>
      </c>
      <c r="BF23" s="360" t="s">
        <v>206</v>
      </c>
      <c r="BG23" s="360" t="s">
        <v>206</v>
      </c>
      <c r="BH23" s="360" t="s">
        <v>206</v>
      </c>
      <c r="BI23" s="360" t="s">
        <v>2113</v>
      </c>
      <c r="BJ23" s="358" t="s">
        <v>2135</v>
      </c>
      <c r="BK23" s="362" t="s">
        <v>2136</v>
      </c>
    </row>
    <row r="24" spans="1:63" s="363" customFormat="1" ht="180" x14ac:dyDescent="0.35">
      <c r="A24" s="355" t="s">
        <v>2156</v>
      </c>
      <c r="B24" s="356">
        <v>7</v>
      </c>
      <c r="C24" s="357" t="s">
        <v>0</v>
      </c>
      <c r="D24" s="358" t="s">
        <v>1555</v>
      </c>
      <c r="E24" s="358" t="s">
        <v>2099</v>
      </c>
      <c r="F24" s="358" t="s">
        <v>2100</v>
      </c>
      <c r="G24" s="358" t="s">
        <v>2138</v>
      </c>
      <c r="H24" s="358" t="s">
        <v>199</v>
      </c>
      <c r="I24" s="357" t="s">
        <v>2101</v>
      </c>
      <c r="J24" s="358" t="s">
        <v>2102</v>
      </c>
      <c r="K24" s="358" t="s">
        <v>2123</v>
      </c>
      <c r="L24" s="358" t="s">
        <v>2104</v>
      </c>
      <c r="M24" s="358" t="s">
        <v>2124</v>
      </c>
      <c r="N24" s="358" t="s">
        <v>2106</v>
      </c>
      <c r="O24" s="358" t="s">
        <v>206</v>
      </c>
      <c r="P24" s="358" t="s">
        <v>206</v>
      </c>
      <c r="Q24" s="358" t="s">
        <v>206</v>
      </c>
      <c r="R24" s="358" t="s">
        <v>2157</v>
      </c>
      <c r="S24" s="358" t="s">
        <v>2109</v>
      </c>
      <c r="T24" s="359">
        <v>45658</v>
      </c>
      <c r="U24" s="359">
        <v>46010</v>
      </c>
      <c r="V24" s="358" t="s">
        <v>2158</v>
      </c>
      <c r="W24" s="360" t="s">
        <v>2172</v>
      </c>
      <c r="X24" s="358" t="s">
        <v>206</v>
      </c>
      <c r="Y24" s="358" t="s">
        <v>206</v>
      </c>
      <c r="Z24" s="360" t="s">
        <v>206</v>
      </c>
      <c r="AA24" s="360" t="s">
        <v>2113</v>
      </c>
      <c r="AB24" s="360" t="s">
        <v>206</v>
      </c>
      <c r="AC24" s="360" t="s">
        <v>206</v>
      </c>
      <c r="AD24" s="360" t="s">
        <v>2113</v>
      </c>
      <c r="AE24" s="360" t="s">
        <v>2113</v>
      </c>
      <c r="AF24" s="360" t="s">
        <v>2113</v>
      </c>
      <c r="AG24" s="360" t="s">
        <v>206</v>
      </c>
      <c r="AH24" s="360" t="s">
        <v>206</v>
      </c>
      <c r="AI24" s="360" t="s">
        <v>206</v>
      </c>
      <c r="AJ24" s="360" t="s">
        <v>206</v>
      </c>
      <c r="AK24" s="360" t="s">
        <v>206</v>
      </c>
      <c r="AL24" s="360" t="s">
        <v>206</v>
      </c>
      <c r="AM24" s="360" t="s">
        <v>206</v>
      </c>
      <c r="AN24" s="360" t="s">
        <v>206</v>
      </c>
      <c r="AO24" s="360" t="s">
        <v>206</v>
      </c>
      <c r="AP24" s="360" t="s">
        <v>206</v>
      </c>
      <c r="AQ24" s="360" t="s">
        <v>206</v>
      </c>
      <c r="AR24" s="360" t="s">
        <v>206</v>
      </c>
      <c r="AS24" s="360" t="s">
        <v>206</v>
      </c>
      <c r="AT24" s="360" t="s">
        <v>206</v>
      </c>
      <c r="AU24" s="360" t="s">
        <v>206</v>
      </c>
      <c r="AV24" s="360" t="s">
        <v>206</v>
      </c>
      <c r="AW24" s="360" t="s">
        <v>206</v>
      </c>
      <c r="AX24" s="360" t="s">
        <v>2113</v>
      </c>
      <c r="AY24" s="360" t="s">
        <v>206</v>
      </c>
      <c r="AZ24" s="360" t="s">
        <v>206</v>
      </c>
      <c r="BA24" s="360" t="s">
        <v>206</v>
      </c>
      <c r="BB24" s="360" t="s">
        <v>2113</v>
      </c>
      <c r="BC24" s="360" t="s">
        <v>206</v>
      </c>
      <c r="BD24" s="360" t="s">
        <v>206</v>
      </c>
      <c r="BE24" s="360" t="s">
        <v>206</v>
      </c>
      <c r="BF24" s="360" t="s">
        <v>206</v>
      </c>
      <c r="BG24" s="360" t="s">
        <v>206</v>
      </c>
      <c r="BH24" s="360" t="s">
        <v>206</v>
      </c>
      <c r="BI24" s="360" t="s">
        <v>2113</v>
      </c>
      <c r="BJ24" s="358" t="s">
        <v>2135</v>
      </c>
      <c r="BK24" s="362" t="s">
        <v>2136</v>
      </c>
    </row>
    <row r="25" spans="1:63" s="363" customFormat="1" ht="180" x14ac:dyDescent="0.35">
      <c r="A25" s="355" t="s">
        <v>2159</v>
      </c>
      <c r="B25" s="356">
        <v>8</v>
      </c>
      <c r="C25" s="357" t="s">
        <v>0</v>
      </c>
      <c r="D25" s="358" t="s">
        <v>1555</v>
      </c>
      <c r="E25" s="358" t="s">
        <v>2099</v>
      </c>
      <c r="F25" s="358" t="s">
        <v>2100</v>
      </c>
      <c r="G25" s="358" t="s">
        <v>2138</v>
      </c>
      <c r="H25" s="358" t="s">
        <v>199</v>
      </c>
      <c r="I25" s="357" t="s">
        <v>2101</v>
      </c>
      <c r="J25" s="358" t="s">
        <v>2102</v>
      </c>
      <c r="K25" s="358" t="s">
        <v>2123</v>
      </c>
      <c r="L25" s="358" t="s">
        <v>2104</v>
      </c>
      <c r="M25" s="358" t="s">
        <v>2124</v>
      </c>
      <c r="N25" s="358" t="s">
        <v>2106</v>
      </c>
      <c r="O25" s="358" t="s">
        <v>206</v>
      </c>
      <c r="P25" s="358" t="s">
        <v>206</v>
      </c>
      <c r="Q25" s="358" t="s">
        <v>206</v>
      </c>
      <c r="R25" s="358" t="s">
        <v>2160</v>
      </c>
      <c r="S25" s="358" t="s">
        <v>2109</v>
      </c>
      <c r="T25" s="359">
        <v>45658</v>
      </c>
      <c r="U25" s="359">
        <v>45838</v>
      </c>
      <c r="V25" s="358" t="s">
        <v>2161</v>
      </c>
      <c r="W25" s="366">
        <v>1</v>
      </c>
      <c r="X25" s="358" t="s">
        <v>1871</v>
      </c>
      <c r="Y25" s="358" t="s">
        <v>2162</v>
      </c>
      <c r="Z25" s="361">
        <v>0.9</v>
      </c>
      <c r="AA25" s="360" t="s">
        <v>206</v>
      </c>
      <c r="AB25" s="360" t="s">
        <v>206</v>
      </c>
      <c r="AC25" s="360" t="s">
        <v>206</v>
      </c>
      <c r="AD25" s="360" t="s">
        <v>2113</v>
      </c>
      <c r="AE25" s="360" t="s">
        <v>2113</v>
      </c>
      <c r="AF25" s="360" t="s">
        <v>2113</v>
      </c>
      <c r="AG25" s="360" t="s">
        <v>206</v>
      </c>
      <c r="AH25" s="360" t="s">
        <v>206</v>
      </c>
      <c r="AI25" s="360" t="s">
        <v>206</v>
      </c>
      <c r="AJ25" s="360" t="s">
        <v>206</v>
      </c>
      <c r="AK25" s="360" t="s">
        <v>206</v>
      </c>
      <c r="AL25" s="360" t="s">
        <v>206</v>
      </c>
      <c r="AM25" s="360" t="s">
        <v>206</v>
      </c>
      <c r="AN25" s="360" t="s">
        <v>206</v>
      </c>
      <c r="AO25" s="360" t="s">
        <v>206</v>
      </c>
      <c r="AP25" s="360" t="s">
        <v>206</v>
      </c>
      <c r="AQ25" s="360" t="s">
        <v>206</v>
      </c>
      <c r="AR25" s="360" t="s">
        <v>206</v>
      </c>
      <c r="AS25" s="360" t="s">
        <v>206</v>
      </c>
      <c r="AT25" s="360" t="s">
        <v>206</v>
      </c>
      <c r="AU25" s="360" t="s">
        <v>206</v>
      </c>
      <c r="AV25" s="360" t="s">
        <v>206</v>
      </c>
      <c r="AW25" s="360" t="s">
        <v>206</v>
      </c>
      <c r="AX25" s="360" t="s">
        <v>2113</v>
      </c>
      <c r="AY25" s="360" t="s">
        <v>206</v>
      </c>
      <c r="AZ25" s="360" t="s">
        <v>206</v>
      </c>
      <c r="BA25" s="360" t="s">
        <v>206</v>
      </c>
      <c r="BB25" s="360" t="s">
        <v>2113</v>
      </c>
      <c r="BC25" s="360" t="s">
        <v>206</v>
      </c>
      <c r="BD25" s="360" t="s">
        <v>206</v>
      </c>
      <c r="BE25" s="360" t="s">
        <v>206</v>
      </c>
      <c r="BF25" s="360" t="s">
        <v>206</v>
      </c>
      <c r="BG25" s="360" t="s">
        <v>206</v>
      </c>
      <c r="BH25" s="360" t="s">
        <v>206</v>
      </c>
      <c r="BI25" s="360" t="s">
        <v>2113</v>
      </c>
      <c r="BJ25" s="358" t="s">
        <v>2135</v>
      </c>
      <c r="BK25" s="362" t="s">
        <v>2136</v>
      </c>
    </row>
    <row r="26" spans="1:63" s="363" customFormat="1" ht="180" x14ac:dyDescent="0.35">
      <c r="A26" s="355" t="s">
        <v>2163</v>
      </c>
      <c r="B26" s="356">
        <v>9</v>
      </c>
      <c r="C26" s="357" t="s">
        <v>0</v>
      </c>
      <c r="D26" s="358" t="s">
        <v>1555</v>
      </c>
      <c r="E26" s="358" t="s">
        <v>2099</v>
      </c>
      <c r="F26" s="358" t="s">
        <v>2100</v>
      </c>
      <c r="G26" s="358" t="s">
        <v>2138</v>
      </c>
      <c r="H26" s="358" t="s">
        <v>199</v>
      </c>
      <c r="I26" s="357" t="s">
        <v>2101</v>
      </c>
      <c r="J26" s="358" t="s">
        <v>2102</v>
      </c>
      <c r="K26" s="358" t="s">
        <v>2123</v>
      </c>
      <c r="L26" s="358" t="s">
        <v>2104</v>
      </c>
      <c r="M26" s="358" t="s">
        <v>2124</v>
      </c>
      <c r="N26" s="358" t="s">
        <v>2106</v>
      </c>
      <c r="O26" s="358" t="s">
        <v>206</v>
      </c>
      <c r="P26" s="358" t="s">
        <v>206</v>
      </c>
      <c r="Q26" s="358" t="s">
        <v>206</v>
      </c>
      <c r="R26" s="358" t="s">
        <v>2164</v>
      </c>
      <c r="S26" s="358" t="s">
        <v>2109</v>
      </c>
      <c r="T26" s="359">
        <v>45839</v>
      </c>
      <c r="U26" s="359">
        <v>46010</v>
      </c>
      <c r="V26" s="358" t="s">
        <v>2161</v>
      </c>
      <c r="W26" s="360" t="s">
        <v>2172</v>
      </c>
      <c r="X26" s="358" t="s">
        <v>1871</v>
      </c>
      <c r="Y26" s="358" t="s">
        <v>2162</v>
      </c>
      <c r="Z26" s="361">
        <v>0.9</v>
      </c>
      <c r="AA26" s="360" t="s">
        <v>206</v>
      </c>
      <c r="AB26" s="360" t="s">
        <v>206</v>
      </c>
      <c r="AC26" s="360" t="s">
        <v>206</v>
      </c>
      <c r="AD26" s="360" t="s">
        <v>2113</v>
      </c>
      <c r="AE26" s="360" t="s">
        <v>2113</v>
      </c>
      <c r="AF26" s="360" t="s">
        <v>2113</v>
      </c>
      <c r="AG26" s="360" t="s">
        <v>206</v>
      </c>
      <c r="AH26" s="360" t="s">
        <v>206</v>
      </c>
      <c r="AI26" s="360" t="s">
        <v>206</v>
      </c>
      <c r="AJ26" s="360" t="s">
        <v>206</v>
      </c>
      <c r="AK26" s="360" t="s">
        <v>206</v>
      </c>
      <c r="AL26" s="360" t="s">
        <v>206</v>
      </c>
      <c r="AM26" s="360" t="s">
        <v>206</v>
      </c>
      <c r="AN26" s="360" t="s">
        <v>206</v>
      </c>
      <c r="AO26" s="360" t="s">
        <v>206</v>
      </c>
      <c r="AP26" s="360" t="s">
        <v>206</v>
      </c>
      <c r="AQ26" s="360" t="s">
        <v>206</v>
      </c>
      <c r="AR26" s="360" t="s">
        <v>206</v>
      </c>
      <c r="AS26" s="360" t="s">
        <v>206</v>
      </c>
      <c r="AT26" s="360" t="s">
        <v>206</v>
      </c>
      <c r="AU26" s="360" t="s">
        <v>206</v>
      </c>
      <c r="AV26" s="360" t="s">
        <v>206</v>
      </c>
      <c r="AW26" s="360" t="s">
        <v>206</v>
      </c>
      <c r="AX26" s="360" t="s">
        <v>2113</v>
      </c>
      <c r="AY26" s="360" t="s">
        <v>206</v>
      </c>
      <c r="AZ26" s="360" t="s">
        <v>206</v>
      </c>
      <c r="BA26" s="360" t="s">
        <v>206</v>
      </c>
      <c r="BB26" s="360" t="s">
        <v>2113</v>
      </c>
      <c r="BC26" s="360" t="s">
        <v>206</v>
      </c>
      <c r="BD26" s="360" t="s">
        <v>206</v>
      </c>
      <c r="BE26" s="360" t="s">
        <v>206</v>
      </c>
      <c r="BF26" s="360" t="s">
        <v>206</v>
      </c>
      <c r="BG26" s="360" t="s">
        <v>206</v>
      </c>
      <c r="BH26" s="360" t="s">
        <v>206</v>
      </c>
      <c r="BI26" s="360" t="s">
        <v>2113</v>
      </c>
      <c r="BJ26" s="358" t="s">
        <v>2135</v>
      </c>
      <c r="BK26" s="362" t="s">
        <v>2136</v>
      </c>
    </row>
    <row r="27" spans="1:63" s="363" customFormat="1" ht="180" x14ac:dyDescent="0.35">
      <c r="A27" s="364" t="s">
        <v>2165</v>
      </c>
      <c r="B27" s="356"/>
      <c r="C27" s="357" t="s">
        <v>99</v>
      </c>
      <c r="D27" s="358" t="s">
        <v>2166</v>
      </c>
      <c r="E27" s="358" t="s">
        <v>2167</v>
      </c>
      <c r="F27" s="358" t="s">
        <v>2100</v>
      </c>
      <c r="G27" s="358" t="s">
        <v>2168</v>
      </c>
      <c r="H27" s="358"/>
      <c r="I27" s="357" t="s">
        <v>2101</v>
      </c>
      <c r="J27" s="358" t="s">
        <v>2102</v>
      </c>
      <c r="K27" s="358" t="s">
        <v>2123</v>
      </c>
      <c r="L27" s="358" t="s">
        <v>2104</v>
      </c>
      <c r="M27" s="358" t="s">
        <v>2124</v>
      </c>
      <c r="N27" s="358" t="s">
        <v>2106</v>
      </c>
      <c r="O27" s="358" t="s">
        <v>206</v>
      </c>
      <c r="P27" s="358" t="s">
        <v>206</v>
      </c>
      <c r="Q27" s="358" t="s">
        <v>206</v>
      </c>
      <c r="R27" s="358" t="s">
        <v>2169</v>
      </c>
      <c r="S27" s="358" t="s">
        <v>2170</v>
      </c>
      <c r="T27" s="359">
        <v>45658</v>
      </c>
      <c r="U27" s="359">
        <v>45838</v>
      </c>
      <c r="V27" s="358" t="s">
        <v>2171</v>
      </c>
      <c r="W27" s="366">
        <v>1</v>
      </c>
      <c r="X27" s="358" t="s">
        <v>206</v>
      </c>
      <c r="Y27" s="358" t="s">
        <v>206</v>
      </c>
      <c r="Z27" s="360" t="s">
        <v>206</v>
      </c>
      <c r="AA27" s="360" t="s">
        <v>2172</v>
      </c>
      <c r="AB27" s="360" t="s">
        <v>206</v>
      </c>
      <c r="AC27" s="360" t="s">
        <v>206</v>
      </c>
      <c r="AD27" s="360" t="s">
        <v>206</v>
      </c>
      <c r="AE27" s="360" t="s">
        <v>206</v>
      </c>
      <c r="AF27" s="360" t="s">
        <v>206</v>
      </c>
      <c r="AG27" s="360" t="s">
        <v>2113</v>
      </c>
      <c r="AH27" s="360" t="s">
        <v>206</v>
      </c>
      <c r="AI27" s="360" t="s">
        <v>206</v>
      </c>
      <c r="AJ27" s="360" t="s">
        <v>206</v>
      </c>
      <c r="AK27" s="360" t="s">
        <v>206</v>
      </c>
      <c r="AL27" s="360" t="s">
        <v>206</v>
      </c>
      <c r="AM27" s="360" t="s">
        <v>206</v>
      </c>
      <c r="AN27" s="360" t="s">
        <v>206</v>
      </c>
      <c r="AO27" s="360" t="s">
        <v>206</v>
      </c>
      <c r="AP27" s="360" t="s">
        <v>206</v>
      </c>
      <c r="AQ27" s="360" t="s">
        <v>206</v>
      </c>
      <c r="AR27" s="360" t="s">
        <v>206</v>
      </c>
      <c r="AS27" s="360" t="s">
        <v>206</v>
      </c>
      <c r="AT27" s="360" t="s">
        <v>206</v>
      </c>
      <c r="AU27" s="360" t="s">
        <v>206</v>
      </c>
      <c r="AV27" s="360" t="s">
        <v>206</v>
      </c>
      <c r="AW27" s="360" t="s">
        <v>206</v>
      </c>
      <c r="AX27" s="360" t="s">
        <v>206</v>
      </c>
      <c r="AY27" s="360" t="s">
        <v>206</v>
      </c>
      <c r="AZ27" s="360" t="s">
        <v>206</v>
      </c>
      <c r="BA27" s="360" t="s">
        <v>206</v>
      </c>
      <c r="BB27" s="360" t="s">
        <v>206</v>
      </c>
      <c r="BC27" s="360" t="s">
        <v>206</v>
      </c>
      <c r="BD27" s="360" t="s">
        <v>206</v>
      </c>
      <c r="BE27" s="360" t="s">
        <v>206</v>
      </c>
      <c r="BF27" s="360" t="s">
        <v>206</v>
      </c>
      <c r="BG27" s="360" t="s">
        <v>2113</v>
      </c>
      <c r="BH27" s="360" t="s">
        <v>206</v>
      </c>
      <c r="BI27" s="360" t="s">
        <v>206</v>
      </c>
      <c r="BJ27" s="357" t="s">
        <v>2114</v>
      </c>
      <c r="BK27" s="365" t="s">
        <v>2114</v>
      </c>
    </row>
    <row r="28" spans="1:63" s="363" customFormat="1" ht="180" x14ac:dyDescent="0.35">
      <c r="A28" s="364" t="s">
        <v>2173</v>
      </c>
      <c r="B28" s="356">
        <v>83</v>
      </c>
      <c r="C28" s="357" t="s">
        <v>99</v>
      </c>
      <c r="D28" s="358" t="s">
        <v>2166</v>
      </c>
      <c r="E28" s="358" t="s">
        <v>2167</v>
      </c>
      <c r="F28" s="358" t="s">
        <v>2100</v>
      </c>
      <c r="G28" s="358" t="s">
        <v>2168</v>
      </c>
      <c r="H28" s="358"/>
      <c r="I28" s="357" t="s">
        <v>2101</v>
      </c>
      <c r="J28" s="358" t="s">
        <v>2102</v>
      </c>
      <c r="K28" s="358" t="s">
        <v>2123</v>
      </c>
      <c r="L28" s="358" t="s">
        <v>2104</v>
      </c>
      <c r="M28" s="358" t="s">
        <v>2124</v>
      </c>
      <c r="N28" s="358" t="s">
        <v>2106</v>
      </c>
      <c r="O28" s="358" t="s">
        <v>206</v>
      </c>
      <c r="P28" s="358" t="s">
        <v>206</v>
      </c>
      <c r="Q28" s="358" t="s">
        <v>206</v>
      </c>
      <c r="R28" s="358" t="s">
        <v>2174</v>
      </c>
      <c r="S28" s="358" t="s">
        <v>2170</v>
      </c>
      <c r="T28" s="359">
        <v>45839</v>
      </c>
      <c r="U28" s="359">
        <v>45961</v>
      </c>
      <c r="V28" s="358" t="s">
        <v>2175</v>
      </c>
      <c r="W28" s="360" t="s">
        <v>2172</v>
      </c>
      <c r="X28" s="358" t="s">
        <v>2176</v>
      </c>
      <c r="Y28" s="358" t="s">
        <v>2177</v>
      </c>
      <c r="Z28" s="366">
        <v>0.8</v>
      </c>
      <c r="AA28" s="360" t="s">
        <v>2172</v>
      </c>
      <c r="AB28" s="360" t="s">
        <v>206</v>
      </c>
      <c r="AC28" s="360" t="s">
        <v>206</v>
      </c>
      <c r="AD28" s="360" t="s">
        <v>206</v>
      </c>
      <c r="AE28" s="360" t="s">
        <v>206</v>
      </c>
      <c r="AF28" s="360" t="s">
        <v>206</v>
      </c>
      <c r="AG28" s="360" t="s">
        <v>2113</v>
      </c>
      <c r="AH28" s="360" t="s">
        <v>206</v>
      </c>
      <c r="AI28" s="360" t="s">
        <v>206</v>
      </c>
      <c r="AJ28" s="360" t="s">
        <v>206</v>
      </c>
      <c r="AK28" s="360" t="s">
        <v>206</v>
      </c>
      <c r="AL28" s="360" t="s">
        <v>206</v>
      </c>
      <c r="AM28" s="360" t="s">
        <v>206</v>
      </c>
      <c r="AN28" s="360" t="s">
        <v>206</v>
      </c>
      <c r="AO28" s="360" t="s">
        <v>2113</v>
      </c>
      <c r="AP28" s="360" t="s">
        <v>206</v>
      </c>
      <c r="AQ28" s="360" t="s">
        <v>206</v>
      </c>
      <c r="AR28" s="360" t="s">
        <v>206</v>
      </c>
      <c r="AS28" s="360" t="s">
        <v>206</v>
      </c>
      <c r="AT28" s="360" t="s">
        <v>206</v>
      </c>
      <c r="AU28" s="360" t="s">
        <v>206</v>
      </c>
      <c r="AV28" s="360" t="s">
        <v>206</v>
      </c>
      <c r="AW28" s="360" t="s">
        <v>206</v>
      </c>
      <c r="AX28" s="360" t="s">
        <v>206</v>
      </c>
      <c r="AY28" s="360" t="s">
        <v>206</v>
      </c>
      <c r="AZ28" s="360" t="s">
        <v>206</v>
      </c>
      <c r="BA28" s="360" t="s">
        <v>206</v>
      </c>
      <c r="BB28" s="360" t="s">
        <v>206</v>
      </c>
      <c r="BC28" s="360" t="s">
        <v>206</v>
      </c>
      <c r="BD28" s="360" t="s">
        <v>206</v>
      </c>
      <c r="BE28" s="360" t="s">
        <v>206</v>
      </c>
      <c r="BF28" s="360" t="s">
        <v>206</v>
      </c>
      <c r="BG28" s="360" t="s">
        <v>2113</v>
      </c>
      <c r="BH28" s="360" t="s">
        <v>206</v>
      </c>
      <c r="BI28" s="360" t="s">
        <v>206</v>
      </c>
      <c r="BJ28" s="357" t="s">
        <v>2114</v>
      </c>
      <c r="BK28" s="365" t="s">
        <v>2114</v>
      </c>
    </row>
    <row r="29" spans="1:63" s="363" customFormat="1" ht="180" x14ac:dyDescent="0.35">
      <c r="A29" s="355" t="s">
        <v>2178</v>
      </c>
      <c r="B29" s="356">
        <v>12</v>
      </c>
      <c r="C29" s="357" t="s">
        <v>0</v>
      </c>
      <c r="D29" s="358" t="s">
        <v>1555</v>
      </c>
      <c r="E29" s="358" t="s">
        <v>2099</v>
      </c>
      <c r="F29" s="358" t="s">
        <v>2100</v>
      </c>
      <c r="G29" s="358" t="s">
        <v>2099</v>
      </c>
      <c r="H29" s="358" t="s">
        <v>199</v>
      </c>
      <c r="I29" s="357" t="s">
        <v>2101</v>
      </c>
      <c r="J29" s="358" t="s">
        <v>2102</v>
      </c>
      <c r="K29" s="367" t="s">
        <v>2179</v>
      </c>
      <c r="L29" s="367" t="s">
        <v>2104</v>
      </c>
      <c r="M29" s="368" t="s">
        <v>2180</v>
      </c>
      <c r="N29" s="358" t="s">
        <v>2106</v>
      </c>
      <c r="O29" s="358" t="s">
        <v>206</v>
      </c>
      <c r="P29" s="358" t="s">
        <v>206</v>
      </c>
      <c r="Q29" s="358" t="s">
        <v>206</v>
      </c>
      <c r="R29" s="358" t="s">
        <v>2181</v>
      </c>
      <c r="S29" s="358" t="s">
        <v>2109</v>
      </c>
      <c r="T29" s="359">
        <v>45658</v>
      </c>
      <c r="U29" s="359">
        <v>46010</v>
      </c>
      <c r="V29" s="358" t="s">
        <v>2182</v>
      </c>
      <c r="W29" s="360" t="s">
        <v>2172</v>
      </c>
      <c r="X29" s="358" t="s">
        <v>2183</v>
      </c>
      <c r="Y29" s="358" t="s">
        <v>2134</v>
      </c>
      <c r="Z29" s="361">
        <v>1</v>
      </c>
      <c r="AA29" s="360" t="s">
        <v>206</v>
      </c>
      <c r="AB29" s="360" t="s">
        <v>206</v>
      </c>
      <c r="AC29" s="360" t="s">
        <v>206</v>
      </c>
      <c r="AD29" s="360" t="s">
        <v>2113</v>
      </c>
      <c r="AE29" s="360" t="s">
        <v>206</v>
      </c>
      <c r="AF29" s="360" t="s">
        <v>206</v>
      </c>
      <c r="AG29" s="360" t="s">
        <v>206</v>
      </c>
      <c r="AH29" s="360" t="s">
        <v>206</v>
      </c>
      <c r="AI29" s="360" t="s">
        <v>206</v>
      </c>
      <c r="AJ29" s="360" t="s">
        <v>206</v>
      </c>
      <c r="AK29" s="360" t="s">
        <v>206</v>
      </c>
      <c r="AL29" s="360" t="s">
        <v>206</v>
      </c>
      <c r="AM29" s="360" t="s">
        <v>206</v>
      </c>
      <c r="AN29" s="360" t="s">
        <v>206</v>
      </c>
      <c r="AO29" s="360" t="s">
        <v>2113</v>
      </c>
      <c r="AP29" s="360" t="s">
        <v>206</v>
      </c>
      <c r="AQ29" s="360" t="s">
        <v>206</v>
      </c>
      <c r="AR29" s="360" t="s">
        <v>206</v>
      </c>
      <c r="AS29" s="360" t="s">
        <v>206</v>
      </c>
      <c r="AT29" s="360" t="s">
        <v>206</v>
      </c>
      <c r="AU29" s="360" t="s">
        <v>2113</v>
      </c>
      <c r="AV29" s="360" t="s">
        <v>206</v>
      </c>
      <c r="AW29" s="360" t="s">
        <v>206</v>
      </c>
      <c r="AX29" s="360" t="s">
        <v>2113</v>
      </c>
      <c r="AY29" s="360" t="s">
        <v>2113</v>
      </c>
      <c r="AZ29" s="360" t="s">
        <v>206</v>
      </c>
      <c r="BA29" s="360" t="s">
        <v>206</v>
      </c>
      <c r="BB29" s="360" t="s">
        <v>206</v>
      </c>
      <c r="BC29" s="360" t="s">
        <v>206</v>
      </c>
      <c r="BD29" s="360" t="s">
        <v>206</v>
      </c>
      <c r="BE29" s="360" t="s">
        <v>206</v>
      </c>
      <c r="BF29" s="360" t="s">
        <v>206</v>
      </c>
      <c r="BG29" s="360" t="s">
        <v>206</v>
      </c>
      <c r="BH29" s="360" t="s">
        <v>206</v>
      </c>
      <c r="BI29" s="360" t="s">
        <v>206</v>
      </c>
      <c r="BJ29" s="358" t="s">
        <v>2114</v>
      </c>
      <c r="BK29" s="362" t="s">
        <v>199</v>
      </c>
    </row>
    <row r="30" spans="1:63" s="363" customFormat="1" ht="54" x14ac:dyDescent="0.35">
      <c r="A30" s="507" t="s">
        <v>2184</v>
      </c>
      <c r="B30" s="509">
        <v>65</v>
      </c>
      <c r="C30" s="501" t="s">
        <v>99</v>
      </c>
      <c r="D30" s="505" t="s">
        <v>2166</v>
      </c>
      <c r="E30" s="505" t="s">
        <v>2167</v>
      </c>
      <c r="F30" s="505" t="s">
        <v>2100</v>
      </c>
      <c r="G30" s="505" t="s">
        <v>2185</v>
      </c>
      <c r="H30" s="505" t="s">
        <v>199</v>
      </c>
      <c r="I30" s="501" t="s">
        <v>2101</v>
      </c>
      <c r="J30" s="505" t="s">
        <v>2102</v>
      </c>
      <c r="K30" s="505" t="s">
        <v>2179</v>
      </c>
      <c r="L30" s="505" t="s">
        <v>2104</v>
      </c>
      <c r="M30" s="505" t="s">
        <v>2180</v>
      </c>
      <c r="N30" s="505" t="s">
        <v>2106</v>
      </c>
      <c r="O30" s="505" t="s">
        <v>2172</v>
      </c>
      <c r="P30" s="505" t="s">
        <v>2172</v>
      </c>
      <c r="Q30" s="505" t="s">
        <v>2172</v>
      </c>
      <c r="R30" s="501" t="s">
        <v>2186</v>
      </c>
      <c r="S30" s="357" t="s">
        <v>1204</v>
      </c>
      <c r="T30" s="503">
        <v>45717</v>
      </c>
      <c r="U30" s="503">
        <v>45807</v>
      </c>
      <c r="V30" s="357" t="s">
        <v>2187</v>
      </c>
      <c r="W30" s="494">
        <v>1</v>
      </c>
      <c r="X30" s="505" t="s">
        <v>2188</v>
      </c>
      <c r="Y30" s="505" t="s">
        <v>2189</v>
      </c>
      <c r="Z30" s="510">
        <v>1</v>
      </c>
      <c r="AA30" s="500" t="s">
        <v>2113</v>
      </c>
      <c r="AB30" s="500" t="s">
        <v>206</v>
      </c>
      <c r="AC30" s="500" t="s">
        <v>206</v>
      </c>
      <c r="AD30" s="500" t="s">
        <v>206</v>
      </c>
      <c r="AE30" s="500" t="s">
        <v>206</v>
      </c>
      <c r="AF30" s="500" t="s">
        <v>206</v>
      </c>
      <c r="AG30" s="500" t="s">
        <v>2113</v>
      </c>
      <c r="AH30" s="500" t="s">
        <v>206</v>
      </c>
      <c r="AI30" s="500" t="s">
        <v>206</v>
      </c>
      <c r="AJ30" s="500" t="s">
        <v>206</v>
      </c>
      <c r="AK30" s="500" t="s">
        <v>2113</v>
      </c>
      <c r="AL30" s="500" t="s">
        <v>206</v>
      </c>
      <c r="AM30" s="500" t="s">
        <v>206</v>
      </c>
      <c r="AN30" s="500" t="s">
        <v>206</v>
      </c>
      <c r="AO30" s="500" t="s">
        <v>2113</v>
      </c>
      <c r="AP30" s="500" t="s">
        <v>206</v>
      </c>
      <c r="AQ30" s="500" t="s">
        <v>206</v>
      </c>
      <c r="AR30" s="500" t="s">
        <v>206</v>
      </c>
      <c r="AS30" s="500" t="s">
        <v>206</v>
      </c>
      <c r="AT30" s="500" t="s">
        <v>206</v>
      </c>
      <c r="AU30" s="500" t="s">
        <v>206</v>
      </c>
      <c r="AV30" s="500" t="s">
        <v>206</v>
      </c>
      <c r="AW30" s="500" t="s">
        <v>206</v>
      </c>
      <c r="AX30" s="500" t="s">
        <v>206</v>
      </c>
      <c r="AY30" s="500" t="s">
        <v>2113</v>
      </c>
      <c r="AZ30" s="500" t="s">
        <v>206</v>
      </c>
      <c r="BA30" s="500" t="s">
        <v>206</v>
      </c>
      <c r="BB30" s="500" t="s">
        <v>206</v>
      </c>
      <c r="BC30" s="500" t="s">
        <v>206</v>
      </c>
      <c r="BD30" s="500" t="s">
        <v>206</v>
      </c>
      <c r="BE30" s="500" t="s">
        <v>206</v>
      </c>
      <c r="BF30" s="500" t="s">
        <v>206</v>
      </c>
      <c r="BG30" s="500" t="s">
        <v>206</v>
      </c>
      <c r="BH30" s="500" t="s">
        <v>2113</v>
      </c>
      <c r="BI30" s="500" t="s">
        <v>2113</v>
      </c>
      <c r="BJ30" s="501" t="s">
        <v>2114</v>
      </c>
      <c r="BK30" s="496" t="s">
        <v>199</v>
      </c>
    </row>
    <row r="31" spans="1:63" s="363" customFormat="1" ht="33" customHeight="1" x14ac:dyDescent="0.35">
      <c r="A31" s="507"/>
      <c r="B31" s="509"/>
      <c r="C31" s="501"/>
      <c r="D31" s="505"/>
      <c r="E31" s="505"/>
      <c r="F31" s="505"/>
      <c r="G31" s="505"/>
      <c r="H31" s="505"/>
      <c r="I31" s="501"/>
      <c r="J31" s="505"/>
      <c r="K31" s="505"/>
      <c r="L31" s="505"/>
      <c r="M31" s="505"/>
      <c r="N31" s="505"/>
      <c r="O31" s="505"/>
      <c r="P31" s="505"/>
      <c r="Q31" s="505"/>
      <c r="R31" s="501"/>
      <c r="S31" s="501" t="s">
        <v>2190</v>
      </c>
      <c r="T31" s="503"/>
      <c r="U31" s="503"/>
      <c r="V31" s="357" t="s">
        <v>2191</v>
      </c>
      <c r="W31" s="490"/>
      <c r="X31" s="505"/>
      <c r="Y31" s="505"/>
      <c r="Z31" s="510"/>
      <c r="AA31" s="500"/>
      <c r="AB31" s="500"/>
      <c r="AC31" s="500"/>
      <c r="AD31" s="500"/>
      <c r="AE31" s="500"/>
      <c r="AF31" s="500"/>
      <c r="AG31" s="500"/>
      <c r="AH31" s="500"/>
      <c r="AI31" s="500"/>
      <c r="AJ31" s="500"/>
      <c r="AK31" s="500"/>
      <c r="AL31" s="500"/>
      <c r="AM31" s="500"/>
      <c r="AN31" s="500"/>
      <c r="AO31" s="500"/>
      <c r="AP31" s="500"/>
      <c r="AQ31" s="500"/>
      <c r="AR31" s="500"/>
      <c r="AS31" s="500"/>
      <c r="AT31" s="500"/>
      <c r="AU31" s="500"/>
      <c r="AV31" s="500"/>
      <c r="AW31" s="500"/>
      <c r="AX31" s="500"/>
      <c r="AY31" s="500"/>
      <c r="AZ31" s="500"/>
      <c r="BA31" s="500"/>
      <c r="BB31" s="500"/>
      <c r="BC31" s="500"/>
      <c r="BD31" s="500"/>
      <c r="BE31" s="500"/>
      <c r="BF31" s="500"/>
      <c r="BG31" s="500"/>
      <c r="BH31" s="500"/>
      <c r="BI31" s="500"/>
      <c r="BJ31" s="501"/>
      <c r="BK31" s="496"/>
    </row>
    <row r="32" spans="1:63" s="363" customFormat="1" ht="18" x14ac:dyDescent="0.35">
      <c r="A32" s="507"/>
      <c r="B32" s="509"/>
      <c r="C32" s="501"/>
      <c r="D32" s="505"/>
      <c r="E32" s="505"/>
      <c r="F32" s="505"/>
      <c r="G32" s="505"/>
      <c r="H32" s="505"/>
      <c r="I32" s="501"/>
      <c r="J32" s="505"/>
      <c r="K32" s="505"/>
      <c r="L32" s="505"/>
      <c r="M32" s="505"/>
      <c r="N32" s="505"/>
      <c r="O32" s="505"/>
      <c r="P32" s="505"/>
      <c r="Q32" s="505"/>
      <c r="R32" s="501"/>
      <c r="S32" s="501"/>
      <c r="T32" s="503"/>
      <c r="U32" s="503"/>
      <c r="V32" s="357" t="s">
        <v>2192</v>
      </c>
      <c r="W32" s="490"/>
      <c r="X32" s="505"/>
      <c r="Y32" s="505"/>
      <c r="Z32" s="510"/>
      <c r="AA32" s="500"/>
      <c r="AB32" s="500"/>
      <c r="AC32" s="500"/>
      <c r="AD32" s="500"/>
      <c r="AE32" s="500"/>
      <c r="AF32" s="500"/>
      <c r="AG32" s="500"/>
      <c r="AH32" s="500"/>
      <c r="AI32" s="500"/>
      <c r="AJ32" s="500"/>
      <c r="AK32" s="500"/>
      <c r="AL32" s="500"/>
      <c r="AM32" s="500"/>
      <c r="AN32" s="500"/>
      <c r="AO32" s="500"/>
      <c r="AP32" s="500"/>
      <c r="AQ32" s="500"/>
      <c r="AR32" s="500"/>
      <c r="AS32" s="500"/>
      <c r="AT32" s="500"/>
      <c r="AU32" s="500"/>
      <c r="AV32" s="500"/>
      <c r="AW32" s="500"/>
      <c r="AX32" s="500"/>
      <c r="AY32" s="500"/>
      <c r="AZ32" s="500"/>
      <c r="BA32" s="500"/>
      <c r="BB32" s="500"/>
      <c r="BC32" s="500"/>
      <c r="BD32" s="500"/>
      <c r="BE32" s="500"/>
      <c r="BF32" s="500"/>
      <c r="BG32" s="500"/>
      <c r="BH32" s="500"/>
      <c r="BI32" s="500"/>
      <c r="BJ32" s="501"/>
      <c r="BK32" s="496"/>
    </row>
    <row r="33" spans="1:63" s="363" customFormat="1" ht="16.5" customHeight="1" x14ac:dyDescent="0.35">
      <c r="A33" s="507"/>
      <c r="B33" s="509"/>
      <c r="C33" s="501"/>
      <c r="D33" s="505"/>
      <c r="E33" s="505"/>
      <c r="F33" s="505"/>
      <c r="G33" s="505"/>
      <c r="H33" s="505"/>
      <c r="I33" s="501"/>
      <c r="J33" s="505"/>
      <c r="K33" s="505"/>
      <c r="L33" s="505"/>
      <c r="M33" s="505"/>
      <c r="N33" s="505"/>
      <c r="O33" s="505"/>
      <c r="P33" s="505"/>
      <c r="Q33" s="505"/>
      <c r="R33" s="501"/>
      <c r="S33" s="501"/>
      <c r="T33" s="503"/>
      <c r="U33" s="503"/>
      <c r="V33" s="501" t="s">
        <v>2193</v>
      </c>
      <c r="W33" s="490"/>
      <c r="X33" s="505"/>
      <c r="Y33" s="505"/>
      <c r="Z33" s="510"/>
      <c r="AA33" s="500"/>
      <c r="AB33" s="500"/>
      <c r="AC33" s="500"/>
      <c r="AD33" s="500"/>
      <c r="AE33" s="500"/>
      <c r="AF33" s="500"/>
      <c r="AG33" s="500"/>
      <c r="AH33" s="500"/>
      <c r="AI33" s="500"/>
      <c r="AJ33" s="500"/>
      <c r="AK33" s="500"/>
      <c r="AL33" s="500"/>
      <c r="AM33" s="500"/>
      <c r="AN33" s="500"/>
      <c r="AO33" s="500"/>
      <c r="AP33" s="500"/>
      <c r="AQ33" s="500"/>
      <c r="AR33" s="500"/>
      <c r="AS33" s="500"/>
      <c r="AT33" s="500"/>
      <c r="AU33" s="500"/>
      <c r="AV33" s="500"/>
      <c r="AW33" s="500"/>
      <c r="AX33" s="500"/>
      <c r="AY33" s="500"/>
      <c r="AZ33" s="500"/>
      <c r="BA33" s="500"/>
      <c r="BB33" s="500"/>
      <c r="BC33" s="500"/>
      <c r="BD33" s="500"/>
      <c r="BE33" s="500"/>
      <c r="BF33" s="500"/>
      <c r="BG33" s="500"/>
      <c r="BH33" s="500"/>
      <c r="BI33" s="500"/>
      <c r="BJ33" s="501"/>
      <c r="BK33" s="496"/>
    </row>
    <row r="34" spans="1:63" s="363" customFormat="1" ht="16.5" customHeight="1" x14ac:dyDescent="0.35">
      <c r="A34" s="507"/>
      <c r="B34" s="509"/>
      <c r="C34" s="501"/>
      <c r="D34" s="505"/>
      <c r="E34" s="505"/>
      <c r="F34" s="505"/>
      <c r="G34" s="505"/>
      <c r="H34" s="505"/>
      <c r="I34" s="501"/>
      <c r="J34" s="505"/>
      <c r="K34" s="505"/>
      <c r="L34" s="505"/>
      <c r="M34" s="505"/>
      <c r="N34" s="505"/>
      <c r="O34" s="505"/>
      <c r="P34" s="505"/>
      <c r="Q34" s="505"/>
      <c r="R34" s="501"/>
      <c r="S34" s="501"/>
      <c r="T34" s="503"/>
      <c r="U34" s="503"/>
      <c r="V34" s="501"/>
      <c r="W34" s="491"/>
      <c r="X34" s="505"/>
      <c r="Y34" s="505"/>
      <c r="Z34" s="510"/>
      <c r="AA34" s="500"/>
      <c r="AB34" s="500"/>
      <c r="AC34" s="500"/>
      <c r="AD34" s="500"/>
      <c r="AE34" s="500"/>
      <c r="AF34" s="500"/>
      <c r="AG34" s="500"/>
      <c r="AH34" s="500"/>
      <c r="AI34" s="500"/>
      <c r="AJ34" s="500"/>
      <c r="AK34" s="500"/>
      <c r="AL34" s="500"/>
      <c r="AM34" s="500"/>
      <c r="AN34" s="500"/>
      <c r="AO34" s="500"/>
      <c r="AP34" s="500"/>
      <c r="AQ34" s="500"/>
      <c r="AR34" s="500"/>
      <c r="AS34" s="500"/>
      <c r="AT34" s="500"/>
      <c r="AU34" s="500"/>
      <c r="AV34" s="500"/>
      <c r="AW34" s="500"/>
      <c r="AX34" s="500"/>
      <c r="AY34" s="500"/>
      <c r="AZ34" s="500"/>
      <c r="BA34" s="500"/>
      <c r="BB34" s="500"/>
      <c r="BC34" s="500"/>
      <c r="BD34" s="500"/>
      <c r="BE34" s="500"/>
      <c r="BF34" s="500"/>
      <c r="BG34" s="500"/>
      <c r="BH34" s="500"/>
      <c r="BI34" s="500"/>
      <c r="BJ34" s="501"/>
      <c r="BK34" s="496"/>
    </row>
    <row r="35" spans="1:63" s="363" customFormat="1" ht="36" x14ac:dyDescent="0.35">
      <c r="A35" s="507" t="s">
        <v>2194</v>
      </c>
      <c r="B35" s="509">
        <v>66</v>
      </c>
      <c r="C35" s="501" t="s">
        <v>99</v>
      </c>
      <c r="D35" s="505" t="s">
        <v>2166</v>
      </c>
      <c r="E35" s="505" t="s">
        <v>2167</v>
      </c>
      <c r="F35" s="505" t="s">
        <v>2100</v>
      </c>
      <c r="G35" s="505" t="s">
        <v>2185</v>
      </c>
      <c r="H35" s="505" t="s">
        <v>199</v>
      </c>
      <c r="I35" s="501" t="s">
        <v>2101</v>
      </c>
      <c r="J35" s="505" t="s">
        <v>2102</v>
      </c>
      <c r="K35" s="505" t="s">
        <v>2179</v>
      </c>
      <c r="L35" s="505" t="s">
        <v>2104</v>
      </c>
      <c r="M35" s="505" t="s">
        <v>2180</v>
      </c>
      <c r="N35" s="505" t="s">
        <v>2106</v>
      </c>
      <c r="O35" s="505" t="s">
        <v>2172</v>
      </c>
      <c r="P35" s="505" t="s">
        <v>2172</v>
      </c>
      <c r="Q35" s="505" t="s">
        <v>2172</v>
      </c>
      <c r="R35" s="501" t="s">
        <v>2195</v>
      </c>
      <c r="S35" s="357" t="s">
        <v>1204</v>
      </c>
      <c r="T35" s="503">
        <v>45809</v>
      </c>
      <c r="U35" s="503">
        <v>45900</v>
      </c>
      <c r="V35" s="505" t="s">
        <v>2196</v>
      </c>
      <c r="W35" s="486">
        <v>1</v>
      </c>
      <c r="X35" s="505" t="s">
        <v>2197</v>
      </c>
      <c r="Y35" s="505" t="s">
        <v>2198</v>
      </c>
      <c r="Z35" s="500">
        <v>2</v>
      </c>
      <c r="AA35" s="500" t="s">
        <v>206</v>
      </c>
      <c r="AB35" s="500" t="s">
        <v>206</v>
      </c>
      <c r="AC35" s="500" t="s">
        <v>206</v>
      </c>
      <c r="AD35" s="500" t="s">
        <v>2113</v>
      </c>
      <c r="AE35" s="500" t="s">
        <v>206</v>
      </c>
      <c r="AF35" s="500" t="s">
        <v>206</v>
      </c>
      <c r="AG35" s="500" t="s">
        <v>2113</v>
      </c>
      <c r="AH35" s="500" t="s">
        <v>206</v>
      </c>
      <c r="AI35" s="500" t="s">
        <v>206</v>
      </c>
      <c r="AJ35" s="500" t="s">
        <v>206</v>
      </c>
      <c r="AK35" s="500" t="s">
        <v>2113</v>
      </c>
      <c r="AL35" s="500" t="s">
        <v>206</v>
      </c>
      <c r="AM35" s="500" t="s">
        <v>206</v>
      </c>
      <c r="AN35" s="500" t="s">
        <v>206</v>
      </c>
      <c r="AO35" s="500" t="s">
        <v>2113</v>
      </c>
      <c r="AP35" s="500" t="s">
        <v>206</v>
      </c>
      <c r="AQ35" s="500" t="s">
        <v>206</v>
      </c>
      <c r="AR35" s="500" t="s">
        <v>206</v>
      </c>
      <c r="AS35" s="500" t="s">
        <v>206</v>
      </c>
      <c r="AT35" s="500" t="s">
        <v>206</v>
      </c>
      <c r="AU35" s="500" t="s">
        <v>206</v>
      </c>
      <c r="AV35" s="500" t="s">
        <v>206</v>
      </c>
      <c r="AW35" s="500" t="s">
        <v>206</v>
      </c>
      <c r="AX35" s="500" t="s">
        <v>206</v>
      </c>
      <c r="AY35" s="500" t="s">
        <v>2113</v>
      </c>
      <c r="AZ35" s="500" t="s">
        <v>206</v>
      </c>
      <c r="BA35" s="500" t="s">
        <v>206</v>
      </c>
      <c r="BB35" s="500" t="s">
        <v>206</v>
      </c>
      <c r="BC35" s="500" t="s">
        <v>206</v>
      </c>
      <c r="BD35" s="500" t="s">
        <v>206</v>
      </c>
      <c r="BE35" s="500" t="s">
        <v>206</v>
      </c>
      <c r="BF35" s="500" t="s">
        <v>206</v>
      </c>
      <c r="BG35" s="500" t="s">
        <v>206</v>
      </c>
      <c r="BH35" s="500" t="s">
        <v>2113</v>
      </c>
      <c r="BI35" s="500" t="s">
        <v>2113</v>
      </c>
      <c r="BJ35" s="501" t="s">
        <v>2114</v>
      </c>
      <c r="BK35" s="496" t="s">
        <v>199</v>
      </c>
    </row>
    <row r="36" spans="1:63" s="363" customFormat="1" ht="18" x14ac:dyDescent="0.35">
      <c r="A36" s="507"/>
      <c r="B36" s="509"/>
      <c r="C36" s="501"/>
      <c r="D36" s="505"/>
      <c r="E36" s="505"/>
      <c r="F36" s="505"/>
      <c r="G36" s="505"/>
      <c r="H36" s="505"/>
      <c r="I36" s="501"/>
      <c r="J36" s="505"/>
      <c r="K36" s="505"/>
      <c r="L36" s="505"/>
      <c r="M36" s="505"/>
      <c r="N36" s="505"/>
      <c r="O36" s="505"/>
      <c r="P36" s="505"/>
      <c r="Q36" s="505"/>
      <c r="R36" s="501"/>
      <c r="S36" s="357" t="s">
        <v>2190</v>
      </c>
      <c r="T36" s="503"/>
      <c r="U36" s="503"/>
      <c r="V36" s="505"/>
      <c r="W36" s="488"/>
      <c r="X36" s="505"/>
      <c r="Y36" s="505"/>
      <c r="Z36" s="500"/>
      <c r="AA36" s="500"/>
      <c r="AB36" s="500"/>
      <c r="AC36" s="500"/>
      <c r="AD36" s="500"/>
      <c r="AE36" s="500"/>
      <c r="AF36" s="500"/>
      <c r="AG36" s="500"/>
      <c r="AH36" s="500"/>
      <c r="AI36" s="500"/>
      <c r="AJ36" s="500"/>
      <c r="AK36" s="500"/>
      <c r="AL36" s="500"/>
      <c r="AM36" s="500"/>
      <c r="AN36" s="500"/>
      <c r="AO36" s="500"/>
      <c r="AP36" s="500"/>
      <c r="AQ36" s="500"/>
      <c r="AR36" s="500"/>
      <c r="AS36" s="500"/>
      <c r="AT36" s="500"/>
      <c r="AU36" s="500"/>
      <c r="AV36" s="500"/>
      <c r="AW36" s="500"/>
      <c r="AX36" s="500"/>
      <c r="AY36" s="500"/>
      <c r="AZ36" s="500"/>
      <c r="BA36" s="500"/>
      <c r="BB36" s="500"/>
      <c r="BC36" s="500"/>
      <c r="BD36" s="500"/>
      <c r="BE36" s="500"/>
      <c r="BF36" s="500"/>
      <c r="BG36" s="500"/>
      <c r="BH36" s="500"/>
      <c r="BI36" s="500"/>
      <c r="BJ36" s="501"/>
      <c r="BK36" s="496"/>
    </row>
    <row r="37" spans="1:63" s="363" customFormat="1" ht="141" customHeight="1" x14ac:dyDescent="0.35">
      <c r="A37" s="371" t="s">
        <v>2199</v>
      </c>
      <c r="B37" s="372">
        <v>5</v>
      </c>
      <c r="C37" s="373" t="s">
        <v>84</v>
      </c>
      <c r="D37" s="367" t="s">
        <v>1595</v>
      </c>
      <c r="E37" s="368" t="s">
        <v>2200</v>
      </c>
      <c r="F37" s="368" t="s">
        <v>2100</v>
      </c>
      <c r="G37" s="368" t="s">
        <v>2201</v>
      </c>
      <c r="H37" s="368" t="s">
        <v>199</v>
      </c>
      <c r="I37" s="374" t="s">
        <v>2101</v>
      </c>
      <c r="J37" s="367" t="s">
        <v>2102</v>
      </c>
      <c r="K37" s="367" t="s">
        <v>2179</v>
      </c>
      <c r="L37" s="367" t="s">
        <v>2104</v>
      </c>
      <c r="M37" s="368" t="s">
        <v>2180</v>
      </c>
      <c r="N37" s="368" t="s">
        <v>2202</v>
      </c>
      <c r="O37" s="368" t="s">
        <v>2172</v>
      </c>
      <c r="P37" s="368" t="s">
        <v>2172</v>
      </c>
      <c r="Q37" s="368" t="s">
        <v>2172</v>
      </c>
      <c r="R37" s="358" t="s">
        <v>2203</v>
      </c>
      <c r="S37" s="368" t="s">
        <v>2204</v>
      </c>
      <c r="T37" s="375">
        <v>45691</v>
      </c>
      <c r="U37" s="375">
        <v>46021</v>
      </c>
      <c r="V37" s="357" t="s">
        <v>2205</v>
      </c>
      <c r="W37" s="356" t="s">
        <v>2172</v>
      </c>
      <c r="X37" s="357" t="s">
        <v>2206</v>
      </c>
      <c r="Y37" s="358" t="s">
        <v>2207</v>
      </c>
      <c r="Z37" s="408">
        <v>0.95</v>
      </c>
      <c r="AA37" s="376" t="s">
        <v>206</v>
      </c>
      <c r="AB37" s="376" t="s">
        <v>206</v>
      </c>
      <c r="AC37" s="376" t="s">
        <v>206</v>
      </c>
      <c r="AD37" s="376" t="s">
        <v>206</v>
      </c>
      <c r="AE37" s="376" t="s">
        <v>206</v>
      </c>
      <c r="AF37" s="376" t="s">
        <v>2113</v>
      </c>
      <c r="AG37" s="376" t="s">
        <v>206</v>
      </c>
      <c r="AH37" s="376" t="s">
        <v>206</v>
      </c>
      <c r="AI37" s="376" t="s">
        <v>2113</v>
      </c>
      <c r="AJ37" s="376" t="s">
        <v>206</v>
      </c>
      <c r="AK37" s="376" t="s">
        <v>206</v>
      </c>
      <c r="AL37" s="376" t="s">
        <v>206</v>
      </c>
      <c r="AM37" s="376" t="s">
        <v>206</v>
      </c>
      <c r="AN37" s="376" t="s">
        <v>206</v>
      </c>
      <c r="AO37" s="376" t="s">
        <v>2113</v>
      </c>
      <c r="AP37" s="376" t="s">
        <v>206</v>
      </c>
      <c r="AQ37" s="376" t="s">
        <v>206</v>
      </c>
      <c r="AR37" s="376" t="s">
        <v>206</v>
      </c>
      <c r="AS37" s="376" t="s">
        <v>206</v>
      </c>
      <c r="AT37" s="376" t="s">
        <v>206</v>
      </c>
      <c r="AU37" s="376" t="s">
        <v>2113</v>
      </c>
      <c r="AV37" s="376" t="s">
        <v>206</v>
      </c>
      <c r="AW37" s="376" t="s">
        <v>206</v>
      </c>
      <c r="AX37" s="376" t="s">
        <v>206</v>
      </c>
      <c r="AY37" s="376" t="s">
        <v>206</v>
      </c>
      <c r="AZ37" s="376" t="s">
        <v>206</v>
      </c>
      <c r="BA37" s="376" t="s">
        <v>206</v>
      </c>
      <c r="BB37" s="376" t="s">
        <v>2113</v>
      </c>
      <c r="BC37" s="376" t="s">
        <v>206</v>
      </c>
      <c r="BD37" s="376" t="s">
        <v>206</v>
      </c>
      <c r="BE37" s="376" t="s">
        <v>206</v>
      </c>
      <c r="BF37" s="376" t="s">
        <v>206</v>
      </c>
      <c r="BG37" s="376" t="s">
        <v>206</v>
      </c>
      <c r="BH37" s="376" t="s">
        <v>206</v>
      </c>
      <c r="BI37" s="376" t="s">
        <v>206</v>
      </c>
      <c r="BJ37" s="373" t="s">
        <v>365</v>
      </c>
      <c r="BK37" s="377" t="s">
        <v>366</v>
      </c>
    </row>
    <row r="38" spans="1:63" s="363" customFormat="1" ht="141" customHeight="1" x14ac:dyDescent="0.35">
      <c r="A38" s="371" t="s">
        <v>2208</v>
      </c>
      <c r="B38" s="372" t="s">
        <v>2209</v>
      </c>
      <c r="C38" s="373" t="s">
        <v>84</v>
      </c>
      <c r="D38" s="367" t="s">
        <v>1595</v>
      </c>
      <c r="E38" s="368" t="s">
        <v>2200</v>
      </c>
      <c r="F38" s="368" t="s">
        <v>2100</v>
      </c>
      <c r="G38" s="368" t="s">
        <v>2210</v>
      </c>
      <c r="H38" s="368" t="s">
        <v>2211</v>
      </c>
      <c r="I38" s="374" t="s">
        <v>2101</v>
      </c>
      <c r="J38" s="367" t="s">
        <v>2102</v>
      </c>
      <c r="K38" s="367" t="s">
        <v>2179</v>
      </c>
      <c r="L38" s="367" t="s">
        <v>2104</v>
      </c>
      <c r="M38" s="368" t="s">
        <v>2180</v>
      </c>
      <c r="N38" s="368" t="s">
        <v>2202</v>
      </c>
      <c r="O38" s="368" t="s">
        <v>2172</v>
      </c>
      <c r="P38" s="368" t="s">
        <v>2172</v>
      </c>
      <c r="Q38" s="368" t="s">
        <v>2172</v>
      </c>
      <c r="R38" s="358" t="s">
        <v>2212</v>
      </c>
      <c r="S38" s="368" t="s">
        <v>2204</v>
      </c>
      <c r="T38" s="375">
        <v>45691</v>
      </c>
      <c r="U38" s="375">
        <v>46021</v>
      </c>
      <c r="V38" s="357" t="s">
        <v>2213</v>
      </c>
      <c r="W38" s="356" t="s">
        <v>2172</v>
      </c>
      <c r="X38" s="357" t="s">
        <v>2214</v>
      </c>
      <c r="Y38" s="358" t="s">
        <v>2215</v>
      </c>
      <c r="Z38" s="408">
        <v>1</v>
      </c>
      <c r="AA38" s="376" t="s">
        <v>206</v>
      </c>
      <c r="AB38" s="376" t="s">
        <v>206</v>
      </c>
      <c r="AC38" s="376" t="s">
        <v>206</v>
      </c>
      <c r="AD38" s="376" t="s">
        <v>206</v>
      </c>
      <c r="AE38" s="376" t="s">
        <v>206</v>
      </c>
      <c r="AF38" s="376" t="s">
        <v>2113</v>
      </c>
      <c r="AG38" s="376" t="s">
        <v>206</v>
      </c>
      <c r="AH38" s="376" t="s">
        <v>206</v>
      </c>
      <c r="AI38" s="376" t="s">
        <v>2113</v>
      </c>
      <c r="AJ38" s="376" t="s">
        <v>206</v>
      </c>
      <c r="AK38" s="376" t="s">
        <v>206</v>
      </c>
      <c r="AL38" s="376" t="s">
        <v>206</v>
      </c>
      <c r="AM38" s="376" t="s">
        <v>206</v>
      </c>
      <c r="AN38" s="376" t="s">
        <v>206</v>
      </c>
      <c r="AO38" s="376" t="s">
        <v>2113</v>
      </c>
      <c r="AP38" s="376" t="s">
        <v>206</v>
      </c>
      <c r="AQ38" s="376" t="s">
        <v>206</v>
      </c>
      <c r="AR38" s="376" t="s">
        <v>206</v>
      </c>
      <c r="AS38" s="376" t="s">
        <v>206</v>
      </c>
      <c r="AT38" s="376" t="s">
        <v>206</v>
      </c>
      <c r="AU38" s="376" t="s">
        <v>2113</v>
      </c>
      <c r="AV38" s="376" t="s">
        <v>206</v>
      </c>
      <c r="AW38" s="376" t="s">
        <v>206</v>
      </c>
      <c r="AX38" s="376" t="s">
        <v>206</v>
      </c>
      <c r="AY38" s="376" t="s">
        <v>206</v>
      </c>
      <c r="AZ38" s="376" t="s">
        <v>206</v>
      </c>
      <c r="BA38" s="376" t="s">
        <v>206</v>
      </c>
      <c r="BB38" s="376" t="s">
        <v>2113</v>
      </c>
      <c r="BC38" s="376" t="s">
        <v>206</v>
      </c>
      <c r="BD38" s="376" t="s">
        <v>206</v>
      </c>
      <c r="BE38" s="376" t="s">
        <v>206</v>
      </c>
      <c r="BF38" s="376" t="s">
        <v>206</v>
      </c>
      <c r="BG38" s="376" t="s">
        <v>206</v>
      </c>
      <c r="BH38" s="376" t="s">
        <v>206</v>
      </c>
      <c r="BI38" s="376" t="s">
        <v>206</v>
      </c>
      <c r="BJ38" s="373" t="s">
        <v>365</v>
      </c>
      <c r="BK38" s="377" t="s">
        <v>366</v>
      </c>
    </row>
    <row r="39" spans="1:63" s="363" customFormat="1" ht="180" x14ac:dyDescent="0.35">
      <c r="A39" s="364" t="s">
        <v>2216</v>
      </c>
      <c r="B39" s="356">
        <v>38</v>
      </c>
      <c r="C39" s="357" t="s">
        <v>99</v>
      </c>
      <c r="D39" s="358" t="s">
        <v>2166</v>
      </c>
      <c r="E39" s="358" t="s">
        <v>2167</v>
      </c>
      <c r="F39" s="358" t="s">
        <v>2100</v>
      </c>
      <c r="G39" s="358" t="s">
        <v>2168</v>
      </c>
      <c r="H39" s="358" t="s">
        <v>199</v>
      </c>
      <c r="I39" s="357" t="s">
        <v>2101</v>
      </c>
      <c r="J39" s="358" t="s">
        <v>2102</v>
      </c>
      <c r="K39" s="358" t="s">
        <v>2179</v>
      </c>
      <c r="L39" s="358" t="s">
        <v>2104</v>
      </c>
      <c r="M39" s="358" t="s">
        <v>2180</v>
      </c>
      <c r="N39" s="358" t="s">
        <v>2106</v>
      </c>
      <c r="O39" s="358" t="s">
        <v>2172</v>
      </c>
      <c r="P39" s="358" t="s">
        <v>2172</v>
      </c>
      <c r="Q39" s="358" t="s">
        <v>2172</v>
      </c>
      <c r="R39" s="358" t="s">
        <v>2217</v>
      </c>
      <c r="S39" s="358" t="s">
        <v>2218</v>
      </c>
      <c r="T39" s="359">
        <v>45689</v>
      </c>
      <c r="U39" s="359">
        <v>46006</v>
      </c>
      <c r="V39" s="358" t="s">
        <v>2219</v>
      </c>
      <c r="W39" s="360" t="s">
        <v>2172</v>
      </c>
      <c r="X39" s="358" t="s">
        <v>2172</v>
      </c>
      <c r="Y39" s="358" t="s">
        <v>2172</v>
      </c>
      <c r="Z39" s="360" t="s">
        <v>2172</v>
      </c>
      <c r="AA39" s="360" t="s">
        <v>206</v>
      </c>
      <c r="AB39" s="360" t="s">
        <v>206</v>
      </c>
      <c r="AC39" s="360" t="s">
        <v>206</v>
      </c>
      <c r="AD39" s="360" t="s">
        <v>206</v>
      </c>
      <c r="AE39" s="360" t="s">
        <v>206</v>
      </c>
      <c r="AF39" s="360" t="s">
        <v>2113</v>
      </c>
      <c r="AG39" s="360" t="s">
        <v>206</v>
      </c>
      <c r="AH39" s="360" t="s">
        <v>206</v>
      </c>
      <c r="AI39" s="360" t="s">
        <v>206</v>
      </c>
      <c r="AJ39" s="360" t="s">
        <v>206</v>
      </c>
      <c r="AK39" s="360" t="s">
        <v>206</v>
      </c>
      <c r="AL39" s="360" t="s">
        <v>206</v>
      </c>
      <c r="AM39" s="360" t="s">
        <v>206</v>
      </c>
      <c r="AN39" s="360" t="s">
        <v>206</v>
      </c>
      <c r="AO39" s="360" t="s">
        <v>2113</v>
      </c>
      <c r="AP39" s="360" t="s">
        <v>206</v>
      </c>
      <c r="AQ39" s="360" t="s">
        <v>206</v>
      </c>
      <c r="AR39" s="360" t="s">
        <v>206</v>
      </c>
      <c r="AS39" s="360" t="s">
        <v>206</v>
      </c>
      <c r="AT39" s="360" t="s">
        <v>206</v>
      </c>
      <c r="AU39" s="360" t="s">
        <v>206</v>
      </c>
      <c r="AV39" s="360" t="s">
        <v>206</v>
      </c>
      <c r="AW39" s="360" t="s">
        <v>206</v>
      </c>
      <c r="AX39" s="360" t="s">
        <v>206</v>
      </c>
      <c r="AY39" s="360" t="s">
        <v>206</v>
      </c>
      <c r="AZ39" s="360" t="s">
        <v>206</v>
      </c>
      <c r="BA39" s="360" t="s">
        <v>206</v>
      </c>
      <c r="BB39" s="360" t="s">
        <v>2113</v>
      </c>
      <c r="BC39" s="360" t="s">
        <v>206</v>
      </c>
      <c r="BD39" s="360" t="s">
        <v>206</v>
      </c>
      <c r="BE39" s="360" t="s">
        <v>206</v>
      </c>
      <c r="BF39" s="360" t="s">
        <v>206</v>
      </c>
      <c r="BG39" s="360" t="s">
        <v>206</v>
      </c>
      <c r="BH39" s="360" t="s">
        <v>206</v>
      </c>
      <c r="BI39" s="360" t="s">
        <v>2113</v>
      </c>
      <c r="BJ39" s="357" t="s">
        <v>2220</v>
      </c>
      <c r="BK39" s="365" t="s">
        <v>2221</v>
      </c>
    </row>
    <row r="40" spans="1:63" s="363" customFormat="1" ht="74.25" customHeight="1" x14ac:dyDescent="0.35">
      <c r="A40" s="364" t="s">
        <v>2222</v>
      </c>
      <c r="B40" s="356">
        <v>39</v>
      </c>
      <c r="C40" s="357" t="s">
        <v>99</v>
      </c>
      <c r="D40" s="358" t="s">
        <v>2166</v>
      </c>
      <c r="E40" s="358" t="s">
        <v>2167</v>
      </c>
      <c r="F40" s="358" t="s">
        <v>2100</v>
      </c>
      <c r="G40" s="358" t="s">
        <v>2168</v>
      </c>
      <c r="H40" s="358" t="s">
        <v>199</v>
      </c>
      <c r="I40" s="357" t="s">
        <v>2101</v>
      </c>
      <c r="J40" s="358" t="s">
        <v>2102</v>
      </c>
      <c r="K40" s="358" t="s">
        <v>2179</v>
      </c>
      <c r="L40" s="358" t="s">
        <v>2104</v>
      </c>
      <c r="M40" s="358" t="s">
        <v>2180</v>
      </c>
      <c r="N40" s="358" t="s">
        <v>2106</v>
      </c>
      <c r="O40" s="358" t="s">
        <v>2172</v>
      </c>
      <c r="P40" s="358" t="s">
        <v>2172</v>
      </c>
      <c r="Q40" s="358" t="s">
        <v>2172</v>
      </c>
      <c r="R40" s="358" t="s">
        <v>2223</v>
      </c>
      <c r="S40" s="358" t="s">
        <v>2218</v>
      </c>
      <c r="T40" s="359">
        <v>45717</v>
      </c>
      <c r="U40" s="359">
        <v>46006</v>
      </c>
      <c r="V40" s="358" t="s">
        <v>2224</v>
      </c>
      <c r="W40" s="360" t="s">
        <v>2172</v>
      </c>
      <c r="X40" s="358" t="s">
        <v>2172</v>
      </c>
      <c r="Y40" s="358" t="s">
        <v>2172</v>
      </c>
      <c r="Z40" s="360" t="s">
        <v>2172</v>
      </c>
      <c r="AA40" s="360" t="s">
        <v>206</v>
      </c>
      <c r="AB40" s="360" t="s">
        <v>206</v>
      </c>
      <c r="AC40" s="360" t="s">
        <v>206</v>
      </c>
      <c r="AD40" s="360" t="s">
        <v>206</v>
      </c>
      <c r="AE40" s="360" t="s">
        <v>206</v>
      </c>
      <c r="AF40" s="360" t="s">
        <v>2113</v>
      </c>
      <c r="AG40" s="360" t="s">
        <v>206</v>
      </c>
      <c r="AH40" s="360" t="s">
        <v>206</v>
      </c>
      <c r="AI40" s="360" t="s">
        <v>206</v>
      </c>
      <c r="AJ40" s="360" t="s">
        <v>206</v>
      </c>
      <c r="AK40" s="360" t="s">
        <v>206</v>
      </c>
      <c r="AL40" s="360" t="s">
        <v>206</v>
      </c>
      <c r="AM40" s="360" t="s">
        <v>206</v>
      </c>
      <c r="AN40" s="360" t="s">
        <v>206</v>
      </c>
      <c r="AO40" s="360" t="s">
        <v>2113</v>
      </c>
      <c r="AP40" s="360" t="s">
        <v>206</v>
      </c>
      <c r="AQ40" s="360" t="s">
        <v>206</v>
      </c>
      <c r="AR40" s="360" t="s">
        <v>206</v>
      </c>
      <c r="AS40" s="360" t="s">
        <v>206</v>
      </c>
      <c r="AT40" s="360" t="s">
        <v>206</v>
      </c>
      <c r="AU40" s="360" t="s">
        <v>206</v>
      </c>
      <c r="AV40" s="360" t="s">
        <v>206</v>
      </c>
      <c r="AW40" s="360" t="s">
        <v>206</v>
      </c>
      <c r="AX40" s="360" t="s">
        <v>206</v>
      </c>
      <c r="AY40" s="360" t="s">
        <v>206</v>
      </c>
      <c r="AZ40" s="360" t="s">
        <v>206</v>
      </c>
      <c r="BA40" s="360" t="s">
        <v>206</v>
      </c>
      <c r="BB40" s="360" t="s">
        <v>2113</v>
      </c>
      <c r="BC40" s="360" t="s">
        <v>206</v>
      </c>
      <c r="BD40" s="360" t="s">
        <v>206</v>
      </c>
      <c r="BE40" s="360" t="s">
        <v>206</v>
      </c>
      <c r="BF40" s="360" t="s">
        <v>206</v>
      </c>
      <c r="BG40" s="360" t="s">
        <v>206</v>
      </c>
      <c r="BH40" s="360" t="s">
        <v>206</v>
      </c>
      <c r="BI40" s="360" t="s">
        <v>2113</v>
      </c>
      <c r="BJ40" s="357" t="s">
        <v>2220</v>
      </c>
      <c r="BK40" s="365" t="s">
        <v>2221</v>
      </c>
    </row>
    <row r="41" spans="1:63" s="363" customFormat="1" ht="74.25" customHeight="1" x14ac:dyDescent="0.35">
      <c r="A41" s="364" t="s">
        <v>2225</v>
      </c>
      <c r="B41" s="356">
        <v>4</v>
      </c>
      <c r="C41" s="357" t="s">
        <v>72</v>
      </c>
      <c r="D41" s="358" t="s">
        <v>1589</v>
      </c>
      <c r="E41" s="358" t="s">
        <v>2226</v>
      </c>
      <c r="F41" s="358" t="s">
        <v>2100</v>
      </c>
      <c r="G41" s="358" t="s">
        <v>2210</v>
      </c>
      <c r="H41" s="358" t="s">
        <v>199</v>
      </c>
      <c r="I41" s="357" t="s">
        <v>2101</v>
      </c>
      <c r="J41" s="358" t="s">
        <v>2102</v>
      </c>
      <c r="K41" s="358" t="s">
        <v>2179</v>
      </c>
      <c r="L41" s="358" t="s">
        <v>2227</v>
      </c>
      <c r="M41" s="358" t="s">
        <v>2180</v>
      </c>
      <c r="N41" s="358" t="s">
        <v>2228</v>
      </c>
      <c r="O41" s="358" t="s">
        <v>2172</v>
      </c>
      <c r="P41" s="358" t="s">
        <v>2172</v>
      </c>
      <c r="Q41" s="358" t="s">
        <v>2172</v>
      </c>
      <c r="R41" s="358" t="s">
        <v>2229</v>
      </c>
      <c r="S41" s="358" t="s">
        <v>2230</v>
      </c>
      <c r="T41" s="359">
        <v>45658</v>
      </c>
      <c r="U41" s="359">
        <v>46006</v>
      </c>
      <c r="V41" s="358" t="s">
        <v>2231</v>
      </c>
      <c r="W41" s="360" t="s">
        <v>2172</v>
      </c>
      <c r="X41" s="358" t="s">
        <v>2232</v>
      </c>
      <c r="Y41" s="358" t="s">
        <v>2233</v>
      </c>
      <c r="Z41" s="360">
        <v>1</v>
      </c>
      <c r="AA41" s="360" t="s">
        <v>2113</v>
      </c>
      <c r="AB41" s="360" t="s">
        <v>206</v>
      </c>
      <c r="AC41" s="360" t="s">
        <v>206</v>
      </c>
      <c r="AD41" s="360" t="s">
        <v>206</v>
      </c>
      <c r="AE41" s="360" t="s">
        <v>206</v>
      </c>
      <c r="AF41" s="360" t="s">
        <v>206</v>
      </c>
      <c r="AG41" s="360" t="s">
        <v>2113</v>
      </c>
      <c r="AH41" s="360" t="s">
        <v>206</v>
      </c>
      <c r="AI41" s="360" t="s">
        <v>206</v>
      </c>
      <c r="AJ41" s="360" t="s">
        <v>206</v>
      </c>
      <c r="AK41" s="360" t="s">
        <v>206</v>
      </c>
      <c r="AL41" s="360" t="s">
        <v>206</v>
      </c>
      <c r="AM41" s="360" t="s">
        <v>206</v>
      </c>
      <c r="AN41" s="360" t="s">
        <v>206</v>
      </c>
      <c r="AO41" s="360" t="s">
        <v>206</v>
      </c>
      <c r="AP41" s="360" t="s">
        <v>206</v>
      </c>
      <c r="AQ41" s="360" t="s">
        <v>206</v>
      </c>
      <c r="AR41" s="360" t="s">
        <v>206</v>
      </c>
      <c r="AS41" s="360" t="s">
        <v>206</v>
      </c>
      <c r="AT41" s="360" t="s">
        <v>206</v>
      </c>
      <c r="AU41" s="360" t="s">
        <v>2113</v>
      </c>
      <c r="AV41" s="360" t="s">
        <v>206</v>
      </c>
      <c r="AW41" s="360" t="s">
        <v>206</v>
      </c>
      <c r="AX41" s="360" t="s">
        <v>206</v>
      </c>
      <c r="AY41" s="360" t="s">
        <v>206</v>
      </c>
      <c r="AZ41" s="360" t="s">
        <v>206</v>
      </c>
      <c r="BA41" s="360" t="s">
        <v>206</v>
      </c>
      <c r="BB41" s="360" t="s">
        <v>206</v>
      </c>
      <c r="BC41" s="360" t="s">
        <v>206</v>
      </c>
      <c r="BD41" s="360" t="s">
        <v>206</v>
      </c>
      <c r="BE41" s="360" t="s">
        <v>206</v>
      </c>
      <c r="BF41" s="360" t="s">
        <v>206</v>
      </c>
      <c r="BG41" s="360" t="s">
        <v>206</v>
      </c>
      <c r="BH41" s="360" t="s">
        <v>206</v>
      </c>
      <c r="BI41" s="360" t="s">
        <v>206</v>
      </c>
      <c r="BJ41" s="357" t="s">
        <v>2114</v>
      </c>
      <c r="BK41" s="365" t="s">
        <v>199</v>
      </c>
    </row>
    <row r="42" spans="1:63" s="363" customFormat="1" ht="74.25" customHeight="1" x14ac:dyDescent="0.35">
      <c r="A42" s="364" t="s">
        <v>2234</v>
      </c>
      <c r="B42" s="356">
        <v>13</v>
      </c>
      <c r="C42" s="357" t="s">
        <v>0</v>
      </c>
      <c r="D42" s="358" t="s">
        <v>1555</v>
      </c>
      <c r="E42" s="358" t="s">
        <v>2235</v>
      </c>
      <c r="F42" s="358" t="s">
        <v>2100</v>
      </c>
      <c r="G42" s="358" t="s">
        <v>2236</v>
      </c>
      <c r="H42" s="358" t="s">
        <v>199</v>
      </c>
      <c r="I42" s="357" t="s">
        <v>2101</v>
      </c>
      <c r="J42" s="358" t="s">
        <v>2102</v>
      </c>
      <c r="K42" s="358" t="s">
        <v>2179</v>
      </c>
      <c r="L42" s="358" t="s">
        <v>2104</v>
      </c>
      <c r="M42" s="358" t="s">
        <v>2180</v>
      </c>
      <c r="N42" s="358" t="s">
        <v>2106</v>
      </c>
      <c r="O42" s="358" t="s">
        <v>206</v>
      </c>
      <c r="P42" s="358" t="s">
        <v>2107</v>
      </c>
      <c r="Q42" s="358" t="s">
        <v>206</v>
      </c>
      <c r="R42" s="358" t="s">
        <v>2237</v>
      </c>
      <c r="S42" s="358" t="s">
        <v>2238</v>
      </c>
      <c r="T42" s="359">
        <v>45717</v>
      </c>
      <c r="U42" s="359">
        <v>45961</v>
      </c>
      <c r="V42" s="358" t="s">
        <v>2239</v>
      </c>
      <c r="W42" s="360" t="s">
        <v>2172</v>
      </c>
      <c r="X42" s="358" t="s">
        <v>206</v>
      </c>
      <c r="Y42" s="358" t="s">
        <v>206</v>
      </c>
      <c r="Z42" s="360" t="s">
        <v>206</v>
      </c>
      <c r="AA42" s="360" t="s">
        <v>2113</v>
      </c>
      <c r="AB42" s="360" t="s">
        <v>2113</v>
      </c>
      <c r="AC42" s="360" t="s">
        <v>2113</v>
      </c>
      <c r="AD42" s="360" t="s">
        <v>2113</v>
      </c>
      <c r="AE42" s="360" t="s">
        <v>2113</v>
      </c>
      <c r="AF42" s="360" t="s">
        <v>2113</v>
      </c>
      <c r="AG42" s="360" t="s">
        <v>2113</v>
      </c>
      <c r="AH42" s="360" t="s">
        <v>206</v>
      </c>
      <c r="AI42" s="360" t="s">
        <v>206</v>
      </c>
      <c r="AJ42" s="360" t="s">
        <v>206</v>
      </c>
      <c r="AK42" s="360" t="s">
        <v>206</v>
      </c>
      <c r="AL42" s="360" t="s">
        <v>206</v>
      </c>
      <c r="AM42" s="360" t="s">
        <v>206</v>
      </c>
      <c r="AN42" s="360" t="s">
        <v>206</v>
      </c>
      <c r="AO42" s="360" t="s">
        <v>2113</v>
      </c>
      <c r="AP42" s="360" t="s">
        <v>206</v>
      </c>
      <c r="AQ42" s="360" t="s">
        <v>206</v>
      </c>
      <c r="AR42" s="360" t="s">
        <v>206</v>
      </c>
      <c r="AS42" s="360" t="s">
        <v>206</v>
      </c>
      <c r="AT42" s="360" t="s">
        <v>206</v>
      </c>
      <c r="AU42" s="360" t="s">
        <v>2113</v>
      </c>
      <c r="AV42" s="360" t="s">
        <v>206</v>
      </c>
      <c r="AW42" s="360" t="s">
        <v>206</v>
      </c>
      <c r="AX42" s="360" t="s">
        <v>206</v>
      </c>
      <c r="AY42" s="360" t="s">
        <v>206</v>
      </c>
      <c r="AZ42" s="360" t="s">
        <v>206</v>
      </c>
      <c r="BA42" s="360" t="s">
        <v>206</v>
      </c>
      <c r="BB42" s="360" t="s">
        <v>2113</v>
      </c>
      <c r="BC42" s="360" t="s">
        <v>206</v>
      </c>
      <c r="BD42" s="360" t="s">
        <v>206</v>
      </c>
      <c r="BE42" s="360" t="s">
        <v>206</v>
      </c>
      <c r="BF42" s="360" t="s">
        <v>206</v>
      </c>
      <c r="BG42" s="360" t="s">
        <v>206</v>
      </c>
      <c r="BH42" s="360" t="s">
        <v>206</v>
      </c>
      <c r="BI42" s="360" t="s">
        <v>206</v>
      </c>
      <c r="BJ42" s="357" t="s">
        <v>2240</v>
      </c>
      <c r="BK42" s="365" t="s">
        <v>2241</v>
      </c>
    </row>
    <row r="43" spans="1:63" s="363" customFormat="1" ht="74.25" customHeight="1" x14ac:dyDescent="0.35">
      <c r="A43" s="364" t="s">
        <v>2242</v>
      </c>
      <c r="B43" s="356">
        <v>19</v>
      </c>
      <c r="C43" s="357" t="s">
        <v>281</v>
      </c>
      <c r="D43" s="358" t="s">
        <v>1567</v>
      </c>
      <c r="E43" s="358" t="s">
        <v>2243</v>
      </c>
      <c r="F43" s="358" t="s">
        <v>2100</v>
      </c>
      <c r="G43" s="358" t="s">
        <v>2185</v>
      </c>
      <c r="H43" s="358" t="s">
        <v>199</v>
      </c>
      <c r="I43" s="357" t="s">
        <v>2101</v>
      </c>
      <c r="J43" s="358" t="s">
        <v>2102</v>
      </c>
      <c r="K43" s="358" t="s">
        <v>2179</v>
      </c>
      <c r="L43" s="358" t="s">
        <v>2104</v>
      </c>
      <c r="M43" s="358" t="s">
        <v>2244</v>
      </c>
      <c r="N43" s="358" t="s">
        <v>2106</v>
      </c>
      <c r="O43" s="358" t="s">
        <v>206</v>
      </c>
      <c r="P43" s="358" t="s">
        <v>206</v>
      </c>
      <c r="Q43" s="358" t="s">
        <v>206</v>
      </c>
      <c r="R43" s="358" t="s">
        <v>2245</v>
      </c>
      <c r="S43" s="358" t="s">
        <v>2246</v>
      </c>
      <c r="T43" s="359">
        <v>45689</v>
      </c>
      <c r="U43" s="359">
        <v>46006</v>
      </c>
      <c r="V43" s="358" t="s">
        <v>2247</v>
      </c>
      <c r="W43" s="360" t="s">
        <v>2172</v>
      </c>
      <c r="X43" s="358" t="s">
        <v>2172</v>
      </c>
      <c r="Y43" s="358" t="s">
        <v>2172</v>
      </c>
      <c r="Z43" s="360" t="s">
        <v>2172</v>
      </c>
      <c r="AA43" s="360" t="s">
        <v>206</v>
      </c>
      <c r="AB43" s="360" t="s">
        <v>206</v>
      </c>
      <c r="AC43" s="360" t="s">
        <v>206</v>
      </c>
      <c r="AD43" s="360" t="s">
        <v>206</v>
      </c>
      <c r="AE43" s="360" t="s">
        <v>206</v>
      </c>
      <c r="AF43" s="360" t="s">
        <v>2113</v>
      </c>
      <c r="AG43" s="360" t="s">
        <v>2113</v>
      </c>
      <c r="AH43" s="360" t="s">
        <v>206</v>
      </c>
      <c r="AI43" s="360" t="s">
        <v>206</v>
      </c>
      <c r="AJ43" s="360" t="s">
        <v>206</v>
      </c>
      <c r="AK43" s="360" t="s">
        <v>206</v>
      </c>
      <c r="AL43" s="360" t="s">
        <v>206</v>
      </c>
      <c r="AM43" s="360" t="s">
        <v>206</v>
      </c>
      <c r="AN43" s="360" t="s">
        <v>206</v>
      </c>
      <c r="AO43" s="360" t="s">
        <v>2113</v>
      </c>
      <c r="AP43" s="360" t="s">
        <v>206</v>
      </c>
      <c r="AQ43" s="360" t="s">
        <v>206</v>
      </c>
      <c r="AR43" s="360" t="s">
        <v>206</v>
      </c>
      <c r="AS43" s="360" t="s">
        <v>206</v>
      </c>
      <c r="AT43" s="360" t="s">
        <v>206</v>
      </c>
      <c r="AU43" s="360" t="s">
        <v>206</v>
      </c>
      <c r="AV43" s="360" t="s">
        <v>206</v>
      </c>
      <c r="AW43" s="360" t="s">
        <v>206</v>
      </c>
      <c r="AX43" s="360" t="s">
        <v>206</v>
      </c>
      <c r="AY43" s="360" t="s">
        <v>206</v>
      </c>
      <c r="AZ43" s="360" t="s">
        <v>206</v>
      </c>
      <c r="BA43" s="360" t="s">
        <v>206</v>
      </c>
      <c r="BB43" s="360" t="s">
        <v>206</v>
      </c>
      <c r="BC43" s="360" t="s">
        <v>206</v>
      </c>
      <c r="BD43" s="360" t="s">
        <v>206</v>
      </c>
      <c r="BE43" s="360" t="s">
        <v>206</v>
      </c>
      <c r="BF43" s="360" t="s">
        <v>206</v>
      </c>
      <c r="BG43" s="360" t="s">
        <v>2113</v>
      </c>
      <c r="BH43" s="360" t="s">
        <v>206</v>
      </c>
      <c r="BI43" s="360" t="s">
        <v>206</v>
      </c>
      <c r="BJ43" s="357" t="s">
        <v>2114</v>
      </c>
      <c r="BK43" s="365" t="s">
        <v>199</v>
      </c>
    </row>
    <row r="44" spans="1:63" s="363" customFormat="1" ht="18" x14ac:dyDescent="0.35">
      <c r="A44" s="507" t="s">
        <v>2248</v>
      </c>
      <c r="B44" s="509">
        <v>14</v>
      </c>
      <c r="C44" s="501" t="s">
        <v>99</v>
      </c>
      <c r="D44" s="505" t="s">
        <v>2166</v>
      </c>
      <c r="E44" s="505" t="s">
        <v>2167</v>
      </c>
      <c r="F44" s="505" t="s">
        <v>2100</v>
      </c>
      <c r="G44" s="505" t="s">
        <v>2168</v>
      </c>
      <c r="H44" s="505" t="s">
        <v>199</v>
      </c>
      <c r="I44" s="501" t="s">
        <v>2101</v>
      </c>
      <c r="J44" s="505" t="s">
        <v>2102</v>
      </c>
      <c r="K44" s="505" t="s">
        <v>2249</v>
      </c>
      <c r="L44" s="505" t="s">
        <v>2250</v>
      </c>
      <c r="M44" s="505" t="s">
        <v>2251</v>
      </c>
      <c r="N44" s="505" t="s">
        <v>2106</v>
      </c>
      <c r="O44" s="505" t="s">
        <v>2172</v>
      </c>
      <c r="P44" s="505" t="s">
        <v>2172</v>
      </c>
      <c r="Q44" s="505" t="s">
        <v>2172</v>
      </c>
      <c r="R44" s="505" t="s">
        <v>2252</v>
      </c>
      <c r="S44" s="357" t="s">
        <v>2253</v>
      </c>
      <c r="T44" s="503">
        <v>45689</v>
      </c>
      <c r="U44" s="503">
        <v>45838</v>
      </c>
      <c r="V44" s="505" t="s">
        <v>2254</v>
      </c>
      <c r="W44" s="486">
        <v>1</v>
      </c>
      <c r="X44" s="505" t="s">
        <v>1877</v>
      </c>
      <c r="Y44" s="505" t="s">
        <v>2255</v>
      </c>
      <c r="Z44" s="510">
        <v>0.25</v>
      </c>
      <c r="AA44" s="500" t="s">
        <v>2113</v>
      </c>
      <c r="AB44" s="500" t="s">
        <v>206</v>
      </c>
      <c r="AC44" s="500" t="s">
        <v>206</v>
      </c>
      <c r="AD44" s="500" t="s">
        <v>206</v>
      </c>
      <c r="AE44" s="500" t="s">
        <v>206</v>
      </c>
      <c r="AF44" s="500" t="s">
        <v>206</v>
      </c>
      <c r="AG44" s="500" t="s">
        <v>2113</v>
      </c>
      <c r="AH44" s="500" t="s">
        <v>206</v>
      </c>
      <c r="AI44" s="500" t="s">
        <v>206</v>
      </c>
      <c r="AJ44" s="500" t="s">
        <v>2113</v>
      </c>
      <c r="AK44" s="500" t="s">
        <v>206</v>
      </c>
      <c r="AL44" s="500" t="s">
        <v>206</v>
      </c>
      <c r="AM44" s="500" t="s">
        <v>206</v>
      </c>
      <c r="AN44" s="500" t="s">
        <v>206</v>
      </c>
      <c r="AO44" s="500" t="s">
        <v>2113</v>
      </c>
      <c r="AP44" s="500" t="s">
        <v>206</v>
      </c>
      <c r="AQ44" s="500" t="s">
        <v>206</v>
      </c>
      <c r="AR44" s="500" t="s">
        <v>206</v>
      </c>
      <c r="AS44" s="500" t="s">
        <v>206</v>
      </c>
      <c r="AT44" s="500" t="s">
        <v>206</v>
      </c>
      <c r="AU44" s="500" t="s">
        <v>2113</v>
      </c>
      <c r="AV44" s="500" t="s">
        <v>206</v>
      </c>
      <c r="AW44" s="500" t="s">
        <v>206</v>
      </c>
      <c r="AX44" s="500" t="s">
        <v>206</v>
      </c>
      <c r="AY44" s="500" t="s">
        <v>206</v>
      </c>
      <c r="AZ44" s="500" t="s">
        <v>206</v>
      </c>
      <c r="BA44" s="500" t="s">
        <v>206</v>
      </c>
      <c r="BB44" s="500" t="s">
        <v>206</v>
      </c>
      <c r="BC44" s="500" t="s">
        <v>2113</v>
      </c>
      <c r="BD44" s="500" t="s">
        <v>206</v>
      </c>
      <c r="BE44" s="500" t="s">
        <v>206</v>
      </c>
      <c r="BF44" s="500" t="s">
        <v>206</v>
      </c>
      <c r="BG44" s="500" t="s">
        <v>206</v>
      </c>
      <c r="BH44" s="500" t="s">
        <v>2113</v>
      </c>
      <c r="BI44" s="500" t="s">
        <v>2113</v>
      </c>
      <c r="BJ44" s="501" t="s">
        <v>2114</v>
      </c>
      <c r="BK44" s="496" t="s">
        <v>199</v>
      </c>
    </row>
    <row r="45" spans="1:63" s="363" customFormat="1" ht="18" x14ac:dyDescent="0.35">
      <c r="A45" s="507"/>
      <c r="B45" s="509"/>
      <c r="C45" s="501"/>
      <c r="D45" s="505"/>
      <c r="E45" s="505"/>
      <c r="F45" s="505"/>
      <c r="G45" s="505"/>
      <c r="H45" s="505"/>
      <c r="I45" s="501"/>
      <c r="J45" s="505"/>
      <c r="K45" s="505"/>
      <c r="L45" s="505"/>
      <c r="M45" s="505"/>
      <c r="N45" s="505"/>
      <c r="O45" s="505"/>
      <c r="P45" s="505"/>
      <c r="Q45" s="505"/>
      <c r="R45" s="505"/>
      <c r="S45" s="357" t="s">
        <v>2256</v>
      </c>
      <c r="T45" s="503"/>
      <c r="U45" s="503"/>
      <c r="V45" s="505"/>
      <c r="W45" s="487"/>
      <c r="X45" s="505"/>
      <c r="Y45" s="505"/>
      <c r="Z45" s="510"/>
      <c r="AA45" s="500"/>
      <c r="AB45" s="500"/>
      <c r="AC45" s="500"/>
      <c r="AD45" s="500"/>
      <c r="AE45" s="500"/>
      <c r="AF45" s="500"/>
      <c r="AG45" s="500"/>
      <c r="AH45" s="500"/>
      <c r="AI45" s="500"/>
      <c r="AJ45" s="500"/>
      <c r="AK45" s="500"/>
      <c r="AL45" s="500"/>
      <c r="AM45" s="500"/>
      <c r="AN45" s="500"/>
      <c r="AO45" s="500"/>
      <c r="AP45" s="500"/>
      <c r="AQ45" s="500"/>
      <c r="AR45" s="500"/>
      <c r="AS45" s="500"/>
      <c r="AT45" s="500"/>
      <c r="AU45" s="500"/>
      <c r="AV45" s="500"/>
      <c r="AW45" s="500"/>
      <c r="AX45" s="500"/>
      <c r="AY45" s="500"/>
      <c r="AZ45" s="500"/>
      <c r="BA45" s="500"/>
      <c r="BB45" s="500"/>
      <c r="BC45" s="500"/>
      <c r="BD45" s="500"/>
      <c r="BE45" s="500"/>
      <c r="BF45" s="500"/>
      <c r="BG45" s="500"/>
      <c r="BH45" s="500"/>
      <c r="BI45" s="500"/>
      <c r="BJ45" s="501"/>
      <c r="BK45" s="496"/>
    </row>
    <row r="46" spans="1:63" s="363" customFormat="1" ht="18" x14ac:dyDescent="0.35">
      <c r="A46" s="507"/>
      <c r="B46" s="509"/>
      <c r="C46" s="501"/>
      <c r="D46" s="505"/>
      <c r="E46" s="505"/>
      <c r="F46" s="505"/>
      <c r="G46" s="505"/>
      <c r="H46" s="505"/>
      <c r="I46" s="501"/>
      <c r="J46" s="505"/>
      <c r="K46" s="505"/>
      <c r="L46" s="505"/>
      <c r="M46" s="505"/>
      <c r="N46" s="505"/>
      <c r="O46" s="505"/>
      <c r="P46" s="505"/>
      <c r="Q46" s="505"/>
      <c r="R46" s="505"/>
      <c r="S46" s="357" t="s">
        <v>2257</v>
      </c>
      <c r="T46" s="503"/>
      <c r="U46" s="503"/>
      <c r="V46" s="505"/>
      <c r="W46" s="487"/>
      <c r="X46" s="505"/>
      <c r="Y46" s="505"/>
      <c r="Z46" s="510"/>
      <c r="AA46" s="500"/>
      <c r="AB46" s="500"/>
      <c r="AC46" s="500"/>
      <c r="AD46" s="500"/>
      <c r="AE46" s="500"/>
      <c r="AF46" s="500"/>
      <c r="AG46" s="500"/>
      <c r="AH46" s="500"/>
      <c r="AI46" s="500"/>
      <c r="AJ46" s="500"/>
      <c r="AK46" s="500"/>
      <c r="AL46" s="500"/>
      <c r="AM46" s="500"/>
      <c r="AN46" s="500"/>
      <c r="AO46" s="500"/>
      <c r="AP46" s="500"/>
      <c r="AQ46" s="500"/>
      <c r="AR46" s="500"/>
      <c r="AS46" s="500"/>
      <c r="AT46" s="500"/>
      <c r="AU46" s="500"/>
      <c r="AV46" s="500"/>
      <c r="AW46" s="500"/>
      <c r="AX46" s="500"/>
      <c r="AY46" s="500"/>
      <c r="AZ46" s="500"/>
      <c r="BA46" s="500"/>
      <c r="BB46" s="500"/>
      <c r="BC46" s="500"/>
      <c r="BD46" s="500"/>
      <c r="BE46" s="500"/>
      <c r="BF46" s="500"/>
      <c r="BG46" s="500"/>
      <c r="BH46" s="500"/>
      <c r="BI46" s="500"/>
      <c r="BJ46" s="501"/>
      <c r="BK46" s="496"/>
    </row>
    <row r="47" spans="1:63" s="363" customFormat="1" ht="72" x14ac:dyDescent="0.35">
      <c r="A47" s="507"/>
      <c r="B47" s="509"/>
      <c r="C47" s="501"/>
      <c r="D47" s="505"/>
      <c r="E47" s="505"/>
      <c r="F47" s="505"/>
      <c r="G47" s="505"/>
      <c r="H47" s="505"/>
      <c r="I47" s="501"/>
      <c r="J47" s="505"/>
      <c r="K47" s="505"/>
      <c r="L47" s="505"/>
      <c r="M47" s="505"/>
      <c r="N47" s="505"/>
      <c r="O47" s="505"/>
      <c r="P47" s="505"/>
      <c r="Q47" s="505"/>
      <c r="R47" s="505"/>
      <c r="S47" s="357" t="s">
        <v>2258</v>
      </c>
      <c r="T47" s="503"/>
      <c r="U47" s="503"/>
      <c r="V47" s="505"/>
      <c r="W47" s="488"/>
      <c r="X47" s="505"/>
      <c r="Y47" s="505"/>
      <c r="Z47" s="510"/>
      <c r="AA47" s="500"/>
      <c r="AB47" s="500"/>
      <c r="AC47" s="500"/>
      <c r="AD47" s="500"/>
      <c r="AE47" s="500"/>
      <c r="AF47" s="500"/>
      <c r="AG47" s="500"/>
      <c r="AH47" s="500"/>
      <c r="AI47" s="500"/>
      <c r="AJ47" s="500"/>
      <c r="AK47" s="500"/>
      <c r="AL47" s="500"/>
      <c r="AM47" s="500"/>
      <c r="AN47" s="500"/>
      <c r="AO47" s="500"/>
      <c r="AP47" s="500"/>
      <c r="AQ47" s="500"/>
      <c r="AR47" s="500"/>
      <c r="AS47" s="500"/>
      <c r="AT47" s="500"/>
      <c r="AU47" s="500"/>
      <c r="AV47" s="500"/>
      <c r="AW47" s="500"/>
      <c r="AX47" s="500"/>
      <c r="AY47" s="500"/>
      <c r="AZ47" s="500"/>
      <c r="BA47" s="500"/>
      <c r="BB47" s="500"/>
      <c r="BC47" s="500"/>
      <c r="BD47" s="500"/>
      <c r="BE47" s="500"/>
      <c r="BF47" s="500"/>
      <c r="BG47" s="500"/>
      <c r="BH47" s="500"/>
      <c r="BI47" s="500"/>
      <c r="BJ47" s="501"/>
      <c r="BK47" s="496"/>
    </row>
    <row r="48" spans="1:63" s="363" customFormat="1" ht="18" x14ac:dyDescent="0.35">
      <c r="A48" s="507" t="s">
        <v>2259</v>
      </c>
      <c r="B48" s="509">
        <v>15</v>
      </c>
      <c r="C48" s="501" t="s">
        <v>99</v>
      </c>
      <c r="D48" s="505" t="s">
        <v>2166</v>
      </c>
      <c r="E48" s="505" t="s">
        <v>2167</v>
      </c>
      <c r="F48" s="505" t="s">
        <v>2100</v>
      </c>
      <c r="G48" s="505" t="s">
        <v>2168</v>
      </c>
      <c r="H48" s="505" t="s">
        <v>199</v>
      </c>
      <c r="I48" s="501" t="s">
        <v>2101</v>
      </c>
      <c r="J48" s="505" t="s">
        <v>2102</v>
      </c>
      <c r="K48" s="505" t="s">
        <v>2249</v>
      </c>
      <c r="L48" s="505" t="s">
        <v>2250</v>
      </c>
      <c r="M48" s="505" t="s">
        <v>2251</v>
      </c>
      <c r="N48" s="505" t="s">
        <v>2106</v>
      </c>
      <c r="O48" s="505" t="s">
        <v>2172</v>
      </c>
      <c r="P48" s="505" t="s">
        <v>2172</v>
      </c>
      <c r="Q48" s="505" t="s">
        <v>2172</v>
      </c>
      <c r="R48" s="505" t="s">
        <v>2260</v>
      </c>
      <c r="S48" s="357" t="s">
        <v>2253</v>
      </c>
      <c r="T48" s="503">
        <v>45689</v>
      </c>
      <c r="U48" s="503">
        <v>45838</v>
      </c>
      <c r="V48" s="505" t="s">
        <v>2261</v>
      </c>
      <c r="W48" s="486">
        <v>1</v>
      </c>
      <c r="X48" s="505" t="s">
        <v>1877</v>
      </c>
      <c r="Y48" s="505" t="s">
        <v>2255</v>
      </c>
      <c r="Z48" s="510">
        <v>0.25</v>
      </c>
      <c r="AA48" s="500" t="s">
        <v>2113</v>
      </c>
      <c r="AB48" s="500" t="s">
        <v>206</v>
      </c>
      <c r="AC48" s="500" t="s">
        <v>206</v>
      </c>
      <c r="AD48" s="500" t="s">
        <v>206</v>
      </c>
      <c r="AE48" s="500" t="s">
        <v>206</v>
      </c>
      <c r="AF48" s="500" t="s">
        <v>206</v>
      </c>
      <c r="AG48" s="500" t="s">
        <v>2113</v>
      </c>
      <c r="AH48" s="500" t="s">
        <v>206</v>
      </c>
      <c r="AI48" s="500" t="s">
        <v>206</v>
      </c>
      <c r="AJ48" s="500" t="s">
        <v>2113</v>
      </c>
      <c r="AK48" s="500" t="s">
        <v>206</v>
      </c>
      <c r="AL48" s="500" t="s">
        <v>206</v>
      </c>
      <c r="AM48" s="500" t="s">
        <v>206</v>
      </c>
      <c r="AN48" s="500" t="s">
        <v>206</v>
      </c>
      <c r="AO48" s="500" t="s">
        <v>2113</v>
      </c>
      <c r="AP48" s="500" t="s">
        <v>206</v>
      </c>
      <c r="AQ48" s="500" t="s">
        <v>206</v>
      </c>
      <c r="AR48" s="500" t="s">
        <v>206</v>
      </c>
      <c r="AS48" s="500" t="s">
        <v>206</v>
      </c>
      <c r="AT48" s="500" t="s">
        <v>206</v>
      </c>
      <c r="AU48" s="500" t="s">
        <v>2113</v>
      </c>
      <c r="AV48" s="500" t="s">
        <v>206</v>
      </c>
      <c r="AW48" s="500" t="s">
        <v>206</v>
      </c>
      <c r="AX48" s="500" t="s">
        <v>206</v>
      </c>
      <c r="AY48" s="500" t="s">
        <v>206</v>
      </c>
      <c r="AZ48" s="500" t="s">
        <v>206</v>
      </c>
      <c r="BA48" s="500" t="s">
        <v>206</v>
      </c>
      <c r="BB48" s="500" t="s">
        <v>206</v>
      </c>
      <c r="BC48" s="500" t="s">
        <v>2113</v>
      </c>
      <c r="BD48" s="500" t="s">
        <v>206</v>
      </c>
      <c r="BE48" s="500" t="s">
        <v>206</v>
      </c>
      <c r="BF48" s="500" t="s">
        <v>206</v>
      </c>
      <c r="BG48" s="500" t="s">
        <v>206</v>
      </c>
      <c r="BH48" s="500" t="s">
        <v>2113</v>
      </c>
      <c r="BI48" s="500" t="s">
        <v>2113</v>
      </c>
      <c r="BJ48" s="501" t="s">
        <v>2114</v>
      </c>
      <c r="BK48" s="496" t="s">
        <v>199</v>
      </c>
    </row>
    <row r="49" spans="1:63" s="363" customFormat="1" ht="18" x14ac:dyDescent="0.35">
      <c r="A49" s="507"/>
      <c r="B49" s="509"/>
      <c r="C49" s="501"/>
      <c r="D49" s="505"/>
      <c r="E49" s="505"/>
      <c r="F49" s="505"/>
      <c r="G49" s="505"/>
      <c r="H49" s="505"/>
      <c r="I49" s="501"/>
      <c r="J49" s="505"/>
      <c r="K49" s="505"/>
      <c r="L49" s="505"/>
      <c r="M49" s="505"/>
      <c r="N49" s="505"/>
      <c r="O49" s="505"/>
      <c r="P49" s="505"/>
      <c r="Q49" s="505"/>
      <c r="R49" s="505"/>
      <c r="S49" s="357" t="s">
        <v>2256</v>
      </c>
      <c r="T49" s="503"/>
      <c r="U49" s="503"/>
      <c r="V49" s="505"/>
      <c r="W49" s="487"/>
      <c r="X49" s="505"/>
      <c r="Y49" s="505"/>
      <c r="Z49" s="510"/>
      <c r="AA49" s="500"/>
      <c r="AB49" s="500"/>
      <c r="AC49" s="500"/>
      <c r="AD49" s="500"/>
      <c r="AE49" s="500"/>
      <c r="AF49" s="500"/>
      <c r="AG49" s="500"/>
      <c r="AH49" s="500"/>
      <c r="AI49" s="500"/>
      <c r="AJ49" s="500"/>
      <c r="AK49" s="500"/>
      <c r="AL49" s="500"/>
      <c r="AM49" s="500"/>
      <c r="AN49" s="500"/>
      <c r="AO49" s="500"/>
      <c r="AP49" s="500"/>
      <c r="AQ49" s="500"/>
      <c r="AR49" s="500"/>
      <c r="AS49" s="500"/>
      <c r="AT49" s="500"/>
      <c r="AU49" s="500"/>
      <c r="AV49" s="500"/>
      <c r="AW49" s="500"/>
      <c r="AX49" s="500"/>
      <c r="AY49" s="500"/>
      <c r="AZ49" s="500"/>
      <c r="BA49" s="500"/>
      <c r="BB49" s="500"/>
      <c r="BC49" s="500"/>
      <c r="BD49" s="500"/>
      <c r="BE49" s="500"/>
      <c r="BF49" s="500"/>
      <c r="BG49" s="500"/>
      <c r="BH49" s="500"/>
      <c r="BI49" s="500"/>
      <c r="BJ49" s="501"/>
      <c r="BK49" s="496"/>
    </row>
    <row r="50" spans="1:63" s="363" customFormat="1" ht="18" x14ac:dyDescent="0.35">
      <c r="A50" s="507"/>
      <c r="B50" s="509"/>
      <c r="C50" s="501"/>
      <c r="D50" s="505"/>
      <c r="E50" s="505"/>
      <c r="F50" s="505"/>
      <c r="G50" s="505"/>
      <c r="H50" s="505"/>
      <c r="I50" s="501"/>
      <c r="J50" s="505"/>
      <c r="K50" s="505"/>
      <c r="L50" s="505"/>
      <c r="M50" s="505"/>
      <c r="N50" s="505"/>
      <c r="O50" s="505"/>
      <c r="P50" s="505"/>
      <c r="Q50" s="505"/>
      <c r="R50" s="505"/>
      <c r="S50" s="357" t="s">
        <v>2257</v>
      </c>
      <c r="T50" s="503"/>
      <c r="U50" s="503"/>
      <c r="V50" s="505"/>
      <c r="W50" s="487"/>
      <c r="X50" s="505"/>
      <c r="Y50" s="505"/>
      <c r="Z50" s="510"/>
      <c r="AA50" s="500"/>
      <c r="AB50" s="500"/>
      <c r="AC50" s="500"/>
      <c r="AD50" s="500"/>
      <c r="AE50" s="500"/>
      <c r="AF50" s="500"/>
      <c r="AG50" s="500"/>
      <c r="AH50" s="500"/>
      <c r="AI50" s="500"/>
      <c r="AJ50" s="500"/>
      <c r="AK50" s="500"/>
      <c r="AL50" s="500"/>
      <c r="AM50" s="500"/>
      <c r="AN50" s="500"/>
      <c r="AO50" s="500"/>
      <c r="AP50" s="500"/>
      <c r="AQ50" s="500"/>
      <c r="AR50" s="500"/>
      <c r="AS50" s="500"/>
      <c r="AT50" s="500"/>
      <c r="AU50" s="500"/>
      <c r="AV50" s="500"/>
      <c r="AW50" s="500"/>
      <c r="AX50" s="500"/>
      <c r="AY50" s="500"/>
      <c r="AZ50" s="500"/>
      <c r="BA50" s="500"/>
      <c r="BB50" s="500"/>
      <c r="BC50" s="500"/>
      <c r="BD50" s="500"/>
      <c r="BE50" s="500"/>
      <c r="BF50" s="500"/>
      <c r="BG50" s="500"/>
      <c r="BH50" s="500"/>
      <c r="BI50" s="500"/>
      <c r="BJ50" s="501"/>
      <c r="BK50" s="496"/>
    </row>
    <row r="51" spans="1:63" s="363" customFormat="1" ht="72" x14ac:dyDescent="0.35">
      <c r="A51" s="507"/>
      <c r="B51" s="509"/>
      <c r="C51" s="501"/>
      <c r="D51" s="505"/>
      <c r="E51" s="505"/>
      <c r="F51" s="505"/>
      <c r="G51" s="505"/>
      <c r="H51" s="505"/>
      <c r="I51" s="501"/>
      <c r="J51" s="505"/>
      <c r="K51" s="505"/>
      <c r="L51" s="505"/>
      <c r="M51" s="505"/>
      <c r="N51" s="505"/>
      <c r="O51" s="505"/>
      <c r="P51" s="505"/>
      <c r="Q51" s="505"/>
      <c r="R51" s="505"/>
      <c r="S51" s="357" t="s">
        <v>2258</v>
      </c>
      <c r="T51" s="503"/>
      <c r="U51" s="503"/>
      <c r="V51" s="505"/>
      <c r="W51" s="488"/>
      <c r="X51" s="505"/>
      <c r="Y51" s="505"/>
      <c r="Z51" s="510"/>
      <c r="AA51" s="500"/>
      <c r="AB51" s="500"/>
      <c r="AC51" s="500"/>
      <c r="AD51" s="500"/>
      <c r="AE51" s="500"/>
      <c r="AF51" s="500"/>
      <c r="AG51" s="500"/>
      <c r="AH51" s="500"/>
      <c r="AI51" s="500"/>
      <c r="AJ51" s="500"/>
      <c r="AK51" s="500"/>
      <c r="AL51" s="500"/>
      <c r="AM51" s="500"/>
      <c r="AN51" s="500"/>
      <c r="AO51" s="500"/>
      <c r="AP51" s="500"/>
      <c r="AQ51" s="500"/>
      <c r="AR51" s="500"/>
      <c r="AS51" s="500"/>
      <c r="AT51" s="500"/>
      <c r="AU51" s="500"/>
      <c r="AV51" s="500"/>
      <c r="AW51" s="500"/>
      <c r="AX51" s="500"/>
      <c r="AY51" s="500"/>
      <c r="AZ51" s="500"/>
      <c r="BA51" s="500"/>
      <c r="BB51" s="500"/>
      <c r="BC51" s="500"/>
      <c r="BD51" s="500"/>
      <c r="BE51" s="500"/>
      <c r="BF51" s="500"/>
      <c r="BG51" s="500"/>
      <c r="BH51" s="500"/>
      <c r="BI51" s="500"/>
      <c r="BJ51" s="501"/>
      <c r="BK51" s="496"/>
    </row>
    <row r="52" spans="1:63" s="363" customFormat="1" ht="18" x14ac:dyDescent="0.35">
      <c r="A52" s="507" t="s">
        <v>2262</v>
      </c>
      <c r="B52" s="509">
        <v>59</v>
      </c>
      <c r="C52" s="501" t="s">
        <v>99</v>
      </c>
      <c r="D52" s="505" t="s">
        <v>2166</v>
      </c>
      <c r="E52" s="505" t="s">
        <v>2167</v>
      </c>
      <c r="F52" s="505" t="s">
        <v>2100</v>
      </c>
      <c r="G52" s="505" t="s">
        <v>2168</v>
      </c>
      <c r="H52" s="505" t="s">
        <v>199</v>
      </c>
      <c r="I52" s="501" t="s">
        <v>2101</v>
      </c>
      <c r="J52" s="505" t="s">
        <v>2102</v>
      </c>
      <c r="K52" s="505" t="s">
        <v>2249</v>
      </c>
      <c r="L52" s="505" t="s">
        <v>2250</v>
      </c>
      <c r="M52" s="505" t="s">
        <v>2251</v>
      </c>
      <c r="N52" s="505" t="s">
        <v>2106</v>
      </c>
      <c r="O52" s="505" t="s">
        <v>2172</v>
      </c>
      <c r="P52" s="505" t="s">
        <v>2172</v>
      </c>
      <c r="Q52" s="505" t="s">
        <v>2172</v>
      </c>
      <c r="R52" s="505" t="s">
        <v>2263</v>
      </c>
      <c r="S52" s="357" t="s">
        <v>2253</v>
      </c>
      <c r="T52" s="503">
        <v>45931</v>
      </c>
      <c r="U52" s="503">
        <v>46006</v>
      </c>
      <c r="V52" s="505" t="s">
        <v>2264</v>
      </c>
      <c r="W52" s="486" t="s">
        <v>2172</v>
      </c>
      <c r="X52" s="505" t="s">
        <v>1877</v>
      </c>
      <c r="Y52" s="505" t="s">
        <v>2255</v>
      </c>
      <c r="Z52" s="510">
        <v>0.25</v>
      </c>
      <c r="AA52" s="500" t="s">
        <v>206</v>
      </c>
      <c r="AB52" s="500" t="s">
        <v>206</v>
      </c>
      <c r="AC52" s="500" t="s">
        <v>206</v>
      </c>
      <c r="AD52" s="500" t="s">
        <v>206</v>
      </c>
      <c r="AE52" s="500" t="s">
        <v>206</v>
      </c>
      <c r="AF52" s="500" t="s">
        <v>206</v>
      </c>
      <c r="AG52" s="500" t="s">
        <v>2113</v>
      </c>
      <c r="AH52" s="500" t="s">
        <v>206</v>
      </c>
      <c r="AI52" s="500" t="s">
        <v>206</v>
      </c>
      <c r="AJ52" s="500" t="s">
        <v>206</v>
      </c>
      <c r="AK52" s="500" t="s">
        <v>206</v>
      </c>
      <c r="AL52" s="500" t="s">
        <v>206</v>
      </c>
      <c r="AM52" s="500" t="s">
        <v>206</v>
      </c>
      <c r="AN52" s="500" t="s">
        <v>206</v>
      </c>
      <c r="AO52" s="500" t="s">
        <v>2113</v>
      </c>
      <c r="AP52" s="500" t="s">
        <v>206</v>
      </c>
      <c r="AQ52" s="500" t="s">
        <v>206</v>
      </c>
      <c r="AR52" s="500" t="s">
        <v>2113</v>
      </c>
      <c r="AS52" s="500" t="s">
        <v>206</v>
      </c>
      <c r="AT52" s="500" t="s">
        <v>206</v>
      </c>
      <c r="AU52" s="500" t="s">
        <v>206</v>
      </c>
      <c r="AV52" s="500" t="s">
        <v>206</v>
      </c>
      <c r="AW52" s="500" t="s">
        <v>206</v>
      </c>
      <c r="AX52" s="500" t="s">
        <v>206</v>
      </c>
      <c r="AY52" s="500" t="s">
        <v>206</v>
      </c>
      <c r="AZ52" s="500" t="s">
        <v>206</v>
      </c>
      <c r="BA52" s="500" t="s">
        <v>206</v>
      </c>
      <c r="BB52" s="500" t="s">
        <v>206</v>
      </c>
      <c r="BC52" s="500" t="s">
        <v>206</v>
      </c>
      <c r="BD52" s="500" t="s">
        <v>206</v>
      </c>
      <c r="BE52" s="500" t="s">
        <v>206</v>
      </c>
      <c r="BF52" s="500" t="s">
        <v>206</v>
      </c>
      <c r="BG52" s="500" t="s">
        <v>206</v>
      </c>
      <c r="BH52" s="500" t="s">
        <v>2113</v>
      </c>
      <c r="BI52" s="500" t="s">
        <v>2113</v>
      </c>
      <c r="BJ52" s="501" t="s">
        <v>2114</v>
      </c>
      <c r="BK52" s="496" t="s">
        <v>199</v>
      </c>
    </row>
    <row r="53" spans="1:63" s="363" customFormat="1" ht="18" x14ac:dyDescent="0.35">
      <c r="A53" s="507"/>
      <c r="B53" s="509"/>
      <c r="C53" s="501"/>
      <c r="D53" s="505"/>
      <c r="E53" s="505"/>
      <c r="F53" s="505"/>
      <c r="G53" s="505"/>
      <c r="H53" s="505"/>
      <c r="I53" s="501"/>
      <c r="J53" s="505"/>
      <c r="K53" s="505"/>
      <c r="L53" s="505"/>
      <c r="M53" s="505"/>
      <c r="N53" s="505"/>
      <c r="O53" s="505"/>
      <c r="P53" s="505"/>
      <c r="Q53" s="505"/>
      <c r="R53" s="505"/>
      <c r="S53" s="357" t="s">
        <v>2256</v>
      </c>
      <c r="T53" s="503"/>
      <c r="U53" s="503"/>
      <c r="V53" s="505"/>
      <c r="W53" s="487"/>
      <c r="X53" s="505"/>
      <c r="Y53" s="505"/>
      <c r="Z53" s="510"/>
      <c r="AA53" s="500"/>
      <c r="AB53" s="500"/>
      <c r="AC53" s="500"/>
      <c r="AD53" s="500"/>
      <c r="AE53" s="500"/>
      <c r="AF53" s="500"/>
      <c r="AG53" s="500"/>
      <c r="AH53" s="500"/>
      <c r="AI53" s="500"/>
      <c r="AJ53" s="500"/>
      <c r="AK53" s="500"/>
      <c r="AL53" s="500"/>
      <c r="AM53" s="500"/>
      <c r="AN53" s="500"/>
      <c r="AO53" s="500"/>
      <c r="AP53" s="500"/>
      <c r="AQ53" s="500"/>
      <c r="AR53" s="500"/>
      <c r="AS53" s="500"/>
      <c r="AT53" s="500"/>
      <c r="AU53" s="500"/>
      <c r="AV53" s="500"/>
      <c r="AW53" s="500"/>
      <c r="AX53" s="500"/>
      <c r="AY53" s="500"/>
      <c r="AZ53" s="500"/>
      <c r="BA53" s="500"/>
      <c r="BB53" s="500"/>
      <c r="BC53" s="500"/>
      <c r="BD53" s="500"/>
      <c r="BE53" s="500"/>
      <c r="BF53" s="500"/>
      <c r="BG53" s="500"/>
      <c r="BH53" s="500"/>
      <c r="BI53" s="500"/>
      <c r="BJ53" s="501"/>
      <c r="BK53" s="496"/>
    </row>
    <row r="54" spans="1:63" s="363" customFormat="1" ht="18" x14ac:dyDescent="0.35">
      <c r="A54" s="507"/>
      <c r="B54" s="509"/>
      <c r="C54" s="501"/>
      <c r="D54" s="505"/>
      <c r="E54" s="505"/>
      <c r="F54" s="505"/>
      <c r="G54" s="505"/>
      <c r="H54" s="505"/>
      <c r="I54" s="501"/>
      <c r="J54" s="505"/>
      <c r="K54" s="505"/>
      <c r="L54" s="505"/>
      <c r="M54" s="505"/>
      <c r="N54" s="505"/>
      <c r="O54" s="505"/>
      <c r="P54" s="505"/>
      <c r="Q54" s="505"/>
      <c r="R54" s="505"/>
      <c r="S54" s="357" t="s">
        <v>2257</v>
      </c>
      <c r="T54" s="503"/>
      <c r="U54" s="503"/>
      <c r="V54" s="505"/>
      <c r="W54" s="487"/>
      <c r="X54" s="505"/>
      <c r="Y54" s="505"/>
      <c r="Z54" s="510"/>
      <c r="AA54" s="500"/>
      <c r="AB54" s="500"/>
      <c r="AC54" s="500"/>
      <c r="AD54" s="500"/>
      <c r="AE54" s="500"/>
      <c r="AF54" s="500"/>
      <c r="AG54" s="500"/>
      <c r="AH54" s="500"/>
      <c r="AI54" s="500"/>
      <c r="AJ54" s="500"/>
      <c r="AK54" s="500"/>
      <c r="AL54" s="500"/>
      <c r="AM54" s="500"/>
      <c r="AN54" s="500"/>
      <c r="AO54" s="500"/>
      <c r="AP54" s="500"/>
      <c r="AQ54" s="500"/>
      <c r="AR54" s="500"/>
      <c r="AS54" s="500"/>
      <c r="AT54" s="500"/>
      <c r="AU54" s="500"/>
      <c r="AV54" s="500"/>
      <c r="AW54" s="500"/>
      <c r="AX54" s="500"/>
      <c r="AY54" s="500"/>
      <c r="AZ54" s="500"/>
      <c r="BA54" s="500"/>
      <c r="BB54" s="500"/>
      <c r="BC54" s="500"/>
      <c r="BD54" s="500"/>
      <c r="BE54" s="500"/>
      <c r="BF54" s="500"/>
      <c r="BG54" s="500"/>
      <c r="BH54" s="500"/>
      <c r="BI54" s="500"/>
      <c r="BJ54" s="501"/>
      <c r="BK54" s="496"/>
    </row>
    <row r="55" spans="1:63" s="363" customFormat="1" ht="72" x14ac:dyDescent="0.35">
      <c r="A55" s="507"/>
      <c r="B55" s="509"/>
      <c r="C55" s="501"/>
      <c r="D55" s="505"/>
      <c r="E55" s="505"/>
      <c r="F55" s="505"/>
      <c r="G55" s="505"/>
      <c r="H55" s="505"/>
      <c r="I55" s="501"/>
      <c r="J55" s="505"/>
      <c r="K55" s="505"/>
      <c r="L55" s="505"/>
      <c r="M55" s="505"/>
      <c r="N55" s="505"/>
      <c r="O55" s="505"/>
      <c r="P55" s="505"/>
      <c r="Q55" s="505"/>
      <c r="R55" s="505"/>
      <c r="S55" s="357" t="s">
        <v>2258</v>
      </c>
      <c r="T55" s="503"/>
      <c r="U55" s="503"/>
      <c r="V55" s="505"/>
      <c r="W55" s="488"/>
      <c r="X55" s="505"/>
      <c r="Y55" s="505"/>
      <c r="Z55" s="510"/>
      <c r="AA55" s="500"/>
      <c r="AB55" s="500"/>
      <c r="AC55" s="500"/>
      <c r="AD55" s="500"/>
      <c r="AE55" s="500"/>
      <c r="AF55" s="500"/>
      <c r="AG55" s="500"/>
      <c r="AH55" s="500"/>
      <c r="AI55" s="500"/>
      <c r="AJ55" s="500"/>
      <c r="AK55" s="500"/>
      <c r="AL55" s="500"/>
      <c r="AM55" s="500"/>
      <c r="AN55" s="500"/>
      <c r="AO55" s="500"/>
      <c r="AP55" s="500"/>
      <c r="AQ55" s="500"/>
      <c r="AR55" s="500"/>
      <c r="AS55" s="500"/>
      <c r="AT55" s="500"/>
      <c r="AU55" s="500"/>
      <c r="AV55" s="500"/>
      <c r="AW55" s="500"/>
      <c r="AX55" s="500"/>
      <c r="AY55" s="500"/>
      <c r="AZ55" s="500"/>
      <c r="BA55" s="500"/>
      <c r="BB55" s="500"/>
      <c r="BC55" s="500"/>
      <c r="BD55" s="500"/>
      <c r="BE55" s="500"/>
      <c r="BF55" s="500"/>
      <c r="BG55" s="500"/>
      <c r="BH55" s="500"/>
      <c r="BI55" s="500"/>
      <c r="BJ55" s="501"/>
      <c r="BK55" s="496"/>
    </row>
    <row r="56" spans="1:63" s="363" customFormat="1" ht="36" x14ac:dyDescent="0.35">
      <c r="A56" s="507" t="s">
        <v>2265</v>
      </c>
      <c r="B56" s="509">
        <v>61</v>
      </c>
      <c r="C56" s="501" t="s">
        <v>99</v>
      </c>
      <c r="D56" s="505" t="s">
        <v>2166</v>
      </c>
      <c r="E56" s="505" t="s">
        <v>2167</v>
      </c>
      <c r="F56" s="505" t="s">
        <v>2100</v>
      </c>
      <c r="G56" s="505" t="s">
        <v>2185</v>
      </c>
      <c r="H56" s="505" t="s">
        <v>199</v>
      </c>
      <c r="I56" s="501" t="s">
        <v>2101</v>
      </c>
      <c r="J56" s="505" t="s">
        <v>2102</v>
      </c>
      <c r="K56" s="505" t="s">
        <v>2249</v>
      </c>
      <c r="L56" s="505" t="s">
        <v>2250</v>
      </c>
      <c r="M56" s="505" t="s">
        <v>2251</v>
      </c>
      <c r="N56" s="505" t="s">
        <v>2106</v>
      </c>
      <c r="O56" s="505" t="s">
        <v>2172</v>
      </c>
      <c r="P56" s="505" t="s">
        <v>2172</v>
      </c>
      <c r="Q56" s="505" t="s">
        <v>2172</v>
      </c>
      <c r="R56" s="505" t="s">
        <v>2266</v>
      </c>
      <c r="S56" s="357" t="s">
        <v>1204</v>
      </c>
      <c r="T56" s="503">
        <v>45658</v>
      </c>
      <c r="U56" s="503">
        <v>45746</v>
      </c>
      <c r="V56" s="505" t="s">
        <v>2267</v>
      </c>
      <c r="W56" s="486">
        <v>1</v>
      </c>
      <c r="X56" s="505" t="s">
        <v>1877</v>
      </c>
      <c r="Y56" s="501" t="s">
        <v>2255</v>
      </c>
      <c r="Z56" s="510">
        <v>0.25</v>
      </c>
      <c r="AA56" s="500" t="s">
        <v>2113</v>
      </c>
      <c r="AB56" s="500" t="s">
        <v>206</v>
      </c>
      <c r="AC56" s="500" t="s">
        <v>206</v>
      </c>
      <c r="AD56" s="500" t="s">
        <v>206</v>
      </c>
      <c r="AE56" s="500" t="s">
        <v>206</v>
      </c>
      <c r="AF56" s="500" t="s">
        <v>206</v>
      </c>
      <c r="AG56" s="500" t="s">
        <v>2113</v>
      </c>
      <c r="AH56" s="500" t="s">
        <v>206</v>
      </c>
      <c r="AI56" s="500" t="s">
        <v>206</v>
      </c>
      <c r="AJ56" s="500" t="s">
        <v>206</v>
      </c>
      <c r="AK56" s="500" t="s">
        <v>2113</v>
      </c>
      <c r="AL56" s="500" t="s">
        <v>206</v>
      </c>
      <c r="AM56" s="500" t="s">
        <v>206</v>
      </c>
      <c r="AN56" s="500" t="s">
        <v>206</v>
      </c>
      <c r="AO56" s="500" t="s">
        <v>2113</v>
      </c>
      <c r="AP56" s="500" t="s">
        <v>206</v>
      </c>
      <c r="AQ56" s="500" t="s">
        <v>206</v>
      </c>
      <c r="AR56" s="500" t="s">
        <v>206</v>
      </c>
      <c r="AS56" s="500" t="s">
        <v>206</v>
      </c>
      <c r="AT56" s="500" t="s">
        <v>206</v>
      </c>
      <c r="AU56" s="500" t="s">
        <v>206</v>
      </c>
      <c r="AV56" s="500" t="s">
        <v>206</v>
      </c>
      <c r="AW56" s="500" t="s">
        <v>206</v>
      </c>
      <c r="AX56" s="500" t="s">
        <v>206</v>
      </c>
      <c r="AY56" s="500" t="s">
        <v>206</v>
      </c>
      <c r="AZ56" s="500" t="s">
        <v>206</v>
      </c>
      <c r="BA56" s="500" t="s">
        <v>206</v>
      </c>
      <c r="BB56" s="500" t="s">
        <v>206</v>
      </c>
      <c r="BC56" s="500" t="s">
        <v>206</v>
      </c>
      <c r="BD56" s="500" t="s">
        <v>206</v>
      </c>
      <c r="BE56" s="500" t="s">
        <v>206</v>
      </c>
      <c r="BF56" s="500" t="s">
        <v>206</v>
      </c>
      <c r="BG56" s="500" t="s">
        <v>206</v>
      </c>
      <c r="BH56" s="500" t="s">
        <v>206</v>
      </c>
      <c r="BI56" s="500" t="s">
        <v>2113</v>
      </c>
      <c r="BJ56" s="501" t="s">
        <v>2114</v>
      </c>
      <c r="BK56" s="496" t="s">
        <v>199</v>
      </c>
    </row>
    <row r="57" spans="1:63" s="363" customFormat="1" ht="33" customHeight="1" x14ac:dyDescent="0.35">
      <c r="A57" s="507"/>
      <c r="B57" s="509"/>
      <c r="C57" s="501"/>
      <c r="D57" s="505"/>
      <c r="E57" s="505"/>
      <c r="F57" s="505"/>
      <c r="G57" s="505"/>
      <c r="H57" s="505"/>
      <c r="I57" s="501"/>
      <c r="J57" s="505"/>
      <c r="K57" s="505"/>
      <c r="L57" s="505"/>
      <c r="M57" s="505"/>
      <c r="N57" s="505"/>
      <c r="O57" s="505"/>
      <c r="P57" s="505"/>
      <c r="Q57" s="505"/>
      <c r="R57" s="505"/>
      <c r="S57" s="501" t="s">
        <v>2190</v>
      </c>
      <c r="T57" s="503"/>
      <c r="U57" s="503"/>
      <c r="V57" s="505"/>
      <c r="W57" s="498"/>
      <c r="X57" s="505"/>
      <c r="Y57" s="501"/>
      <c r="Z57" s="510"/>
      <c r="AA57" s="500"/>
      <c r="AB57" s="500"/>
      <c r="AC57" s="500"/>
      <c r="AD57" s="500"/>
      <c r="AE57" s="500"/>
      <c r="AF57" s="500"/>
      <c r="AG57" s="500"/>
      <c r="AH57" s="500"/>
      <c r="AI57" s="500"/>
      <c r="AJ57" s="500"/>
      <c r="AK57" s="500"/>
      <c r="AL57" s="500"/>
      <c r="AM57" s="500"/>
      <c r="AN57" s="500"/>
      <c r="AO57" s="500"/>
      <c r="AP57" s="500"/>
      <c r="AQ57" s="500"/>
      <c r="AR57" s="500"/>
      <c r="AS57" s="500"/>
      <c r="AT57" s="500"/>
      <c r="AU57" s="500"/>
      <c r="AV57" s="500"/>
      <c r="AW57" s="500"/>
      <c r="AX57" s="500"/>
      <c r="AY57" s="500"/>
      <c r="AZ57" s="500"/>
      <c r="BA57" s="500"/>
      <c r="BB57" s="500"/>
      <c r="BC57" s="500"/>
      <c r="BD57" s="500"/>
      <c r="BE57" s="500"/>
      <c r="BF57" s="500"/>
      <c r="BG57" s="500"/>
      <c r="BH57" s="500"/>
      <c r="BI57" s="500"/>
      <c r="BJ57" s="501"/>
      <c r="BK57" s="496"/>
    </row>
    <row r="58" spans="1:63" s="363" customFormat="1" ht="16.5" customHeight="1" x14ac:dyDescent="0.35">
      <c r="A58" s="507"/>
      <c r="B58" s="509"/>
      <c r="C58" s="501"/>
      <c r="D58" s="505"/>
      <c r="E58" s="505"/>
      <c r="F58" s="505"/>
      <c r="G58" s="505"/>
      <c r="H58" s="505"/>
      <c r="I58" s="501"/>
      <c r="J58" s="505"/>
      <c r="K58" s="505"/>
      <c r="L58" s="505"/>
      <c r="M58" s="505"/>
      <c r="N58" s="505"/>
      <c r="O58" s="505"/>
      <c r="P58" s="505"/>
      <c r="Q58" s="505"/>
      <c r="R58" s="505"/>
      <c r="S58" s="501"/>
      <c r="T58" s="503"/>
      <c r="U58" s="503"/>
      <c r="V58" s="505"/>
      <c r="W58" s="499"/>
      <c r="X58" s="505"/>
      <c r="Y58" s="501"/>
      <c r="Z58" s="510"/>
      <c r="AA58" s="500"/>
      <c r="AB58" s="500"/>
      <c r="AC58" s="500"/>
      <c r="AD58" s="500"/>
      <c r="AE58" s="500"/>
      <c r="AF58" s="500"/>
      <c r="AG58" s="500"/>
      <c r="AH58" s="500"/>
      <c r="AI58" s="500"/>
      <c r="AJ58" s="500"/>
      <c r="AK58" s="500"/>
      <c r="AL58" s="500"/>
      <c r="AM58" s="500"/>
      <c r="AN58" s="500"/>
      <c r="AO58" s="500"/>
      <c r="AP58" s="500"/>
      <c r="AQ58" s="500"/>
      <c r="AR58" s="500"/>
      <c r="AS58" s="500"/>
      <c r="AT58" s="500"/>
      <c r="AU58" s="500"/>
      <c r="AV58" s="500"/>
      <c r="AW58" s="500"/>
      <c r="AX58" s="500"/>
      <c r="AY58" s="500"/>
      <c r="AZ58" s="500"/>
      <c r="BA58" s="500"/>
      <c r="BB58" s="500"/>
      <c r="BC58" s="500"/>
      <c r="BD58" s="500"/>
      <c r="BE58" s="500"/>
      <c r="BF58" s="500"/>
      <c r="BG58" s="500"/>
      <c r="BH58" s="500"/>
      <c r="BI58" s="500"/>
      <c r="BJ58" s="501"/>
      <c r="BK58" s="496"/>
    </row>
    <row r="59" spans="1:63" s="363" customFormat="1" ht="63" customHeight="1" x14ac:dyDescent="0.35">
      <c r="A59" s="364" t="s">
        <v>2268</v>
      </c>
      <c r="B59" s="356">
        <v>62</v>
      </c>
      <c r="C59" s="357" t="s">
        <v>99</v>
      </c>
      <c r="D59" s="358" t="s">
        <v>2166</v>
      </c>
      <c r="E59" s="358" t="s">
        <v>2167</v>
      </c>
      <c r="F59" s="358" t="s">
        <v>2100</v>
      </c>
      <c r="G59" s="358" t="s">
        <v>2185</v>
      </c>
      <c r="H59" s="358" t="s">
        <v>199</v>
      </c>
      <c r="I59" s="357" t="s">
        <v>2101</v>
      </c>
      <c r="J59" s="358" t="s">
        <v>2102</v>
      </c>
      <c r="K59" s="358" t="s">
        <v>2249</v>
      </c>
      <c r="L59" s="358" t="s">
        <v>2250</v>
      </c>
      <c r="M59" s="358" t="s">
        <v>2251</v>
      </c>
      <c r="N59" s="358" t="s">
        <v>2106</v>
      </c>
      <c r="O59" s="358" t="s">
        <v>2172</v>
      </c>
      <c r="P59" s="358" t="s">
        <v>2172</v>
      </c>
      <c r="Q59" s="358" t="s">
        <v>2172</v>
      </c>
      <c r="R59" s="358" t="s">
        <v>2269</v>
      </c>
      <c r="S59" s="357" t="s">
        <v>1204</v>
      </c>
      <c r="T59" s="359">
        <v>45778</v>
      </c>
      <c r="U59" s="359">
        <v>46006</v>
      </c>
      <c r="V59" s="358" t="s">
        <v>2270</v>
      </c>
      <c r="W59" s="360" t="s">
        <v>2172</v>
      </c>
      <c r="X59" s="357" t="s">
        <v>2271</v>
      </c>
      <c r="Y59" s="358" t="s">
        <v>2272</v>
      </c>
      <c r="Z59" s="360">
        <v>10</v>
      </c>
      <c r="AA59" s="360" t="s">
        <v>206</v>
      </c>
      <c r="AB59" s="360" t="s">
        <v>206</v>
      </c>
      <c r="AC59" s="360" t="s">
        <v>206</v>
      </c>
      <c r="AD59" s="360" t="s">
        <v>206</v>
      </c>
      <c r="AE59" s="360" t="s">
        <v>206</v>
      </c>
      <c r="AF59" s="360" t="s">
        <v>206</v>
      </c>
      <c r="AG59" s="360" t="s">
        <v>2113</v>
      </c>
      <c r="AH59" s="360" t="s">
        <v>206</v>
      </c>
      <c r="AI59" s="360" t="s">
        <v>206</v>
      </c>
      <c r="AJ59" s="360" t="s">
        <v>206</v>
      </c>
      <c r="AK59" s="360" t="s">
        <v>2113</v>
      </c>
      <c r="AL59" s="360" t="s">
        <v>206</v>
      </c>
      <c r="AM59" s="360" t="s">
        <v>206</v>
      </c>
      <c r="AN59" s="360" t="s">
        <v>206</v>
      </c>
      <c r="AO59" s="360" t="s">
        <v>2113</v>
      </c>
      <c r="AP59" s="360" t="s">
        <v>206</v>
      </c>
      <c r="AQ59" s="360" t="s">
        <v>206</v>
      </c>
      <c r="AR59" s="360" t="s">
        <v>2113</v>
      </c>
      <c r="AS59" s="360" t="s">
        <v>206</v>
      </c>
      <c r="AT59" s="360" t="s">
        <v>206</v>
      </c>
      <c r="AU59" s="360" t="s">
        <v>206</v>
      </c>
      <c r="AV59" s="360" t="s">
        <v>206</v>
      </c>
      <c r="AW59" s="360" t="s">
        <v>206</v>
      </c>
      <c r="AX59" s="360" t="s">
        <v>206</v>
      </c>
      <c r="AY59" s="360" t="s">
        <v>206</v>
      </c>
      <c r="AZ59" s="360" t="s">
        <v>206</v>
      </c>
      <c r="BA59" s="360" t="s">
        <v>206</v>
      </c>
      <c r="BB59" s="360" t="s">
        <v>206</v>
      </c>
      <c r="BC59" s="360" t="s">
        <v>206</v>
      </c>
      <c r="BD59" s="360" t="s">
        <v>206</v>
      </c>
      <c r="BE59" s="360" t="s">
        <v>206</v>
      </c>
      <c r="BF59" s="360" t="s">
        <v>206</v>
      </c>
      <c r="BG59" s="360" t="s">
        <v>206</v>
      </c>
      <c r="BH59" s="360" t="s">
        <v>206</v>
      </c>
      <c r="BI59" s="360" t="s">
        <v>2113</v>
      </c>
      <c r="BJ59" s="357" t="s">
        <v>2114</v>
      </c>
      <c r="BK59" s="365" t="s">
        <v>199</v>
      </c>
    </row>
    <row r="60" spans="1:63" s="363" customFormat="1" ht="15" customHeight="1" x14ac:dyDescent="0.35">
      <c r="A60" s="507" t="s">
        <v>2273</v>
      </c>
      <c r="B60" s="509">
        <v>16</v>
      </c>
      <c r="C60" s="501" t="s">
        <v>99</v>
      </c>
      <c r="D60" s="505" t="s">
        <v>2166</v>
      </c>
      <c r="E60" s="505" t="s">
        <v>2167</v>
      </c>
      <c r="F60" s="505" t="s">
        <v>2100</v>
      </c>
      <c r="G60" s="505" t="s">
        <v>2168</v>
      </c>
      <c r="H60" s="505" t="s">
        <v>199</v>
      </c>
      <c r="I60" s="501" t="s">
        <v>2101</v>
      </c>
      <c r="J60" s="505" t="s">
        <v>2102</v>
      </c>
      <c r="K60" s="505" t="s">
        <v>2249</v>
      </c>
      <c r="L60" s="505" t="s">
        <v>2250</v>
      </c>
      <c r="M60" s="505" t="s">
        <v>2274</v>
      </c>
      <c r="N60" s="505" t="s">
        <v>2106</v>
      </c>
      <c r="O60" s="505" t="s">
        <v>2172</v>
      </c>
      <c r="P60" s="505" t="s">
        <v>2172</v>
      </c>
      <c r="Q60" s="505" t="s">
        <v>2172</v>
      </c>
      <c r="R60" s="505" t="s">
        <v>2275</v>
      </c>
      <c r="S60" s="357" t="s">
        <v>2253</v>
      </c>
      <c r="T60" s="503">
        <v>45717</v>
      </c>
      <c r="U60" s="503">
        <v>45869</v>
      </c>
      <c r="V60" s="505" t="s">
        <v>2276</v>
      </c>
      <c r="W60" s="486">
        <v>1</v>
      </c>
      <c r="X60" s="505" t="s">
        <v>1877</v>
      </c>
      <c r="Y60" s="505" t="s">
        <v>2255</v>
      </c>
      <c r="Z60" s="510">
        <v>0.25</v>
      </c>
      <c r="AA60" s="500" t="s">
        <v>2113</v>
      </c>
      <c r="AB60" s="500" t="s">
        <v>206</v>
      </c>
      <c r="AC60" s="500" t="s">
        <v>206</v>
      </c>
      <c r="AD60" s="500" t="s">
        <v>206</v>
      </c>
      <c r="AE60" s="500" t="s">
        <v>206</v>
      </c>
      <c r="AF60" s="500" t="s">
        <v>206</v>
      </c>
      <c r="AG60" s="500" t="s">
        <v>2113</v>
      </c>
      <c r="AH60" s="500" t="s">
        <v>206</v>
      </c>
      <c r="AI60" s="500" t="s">
        <v>206</v>
      </c>
      <c r="AJ60" s="500" t="s">
        <v>2113</v>
      </c>
      <c r="AK60" s="500" t="s">
        <v>206</v>
      </c>
      <c r="AL60" s="500" t="s">
        <v>206</v>
      </c>
      <c r="AM60" s="500" t="s">
        <v>206</v>
      </c>
      <c r="AN60" s="500" t="s">
        <v>206</v>
      </c>
      <c r="AO60" s="500" t="s">
        <v>2113</v>
      </c>
      <c r="AP60" s="500" t="s">
        <v>206</v>
      </c>
      <c r="AQ60" s="500" t="s">
        <v>206</v>
      </c>
      <c r="AR60" s="500" t="s">
        <v>206</v>
      </c>
      <c r="AS60" s="500" t="s">
        <v>206</v>
      </c>
      <c r="AT60" s="500" t="s">
        <v>206</v>
      </c>
      <c r="AU60" s="500" t="s">
        <v>2113</v>
      </c>
      <c r="AV60" s="500" t="s">
        <v>206</v>
      </c>
      <c r="AW60" s="500" t="s">
        <v>206</v>
      </c>
      <c r="AX60" s="500" t="s">
        <v>206</v>
      </c>
      <c r="AY60" s="500" t="s">
        <v>206</v>
      </c>
      <c r="AZ60" s="500" t="s">
        <v>206</v>
      </c>
      <c r="BA60" s="500" t="s">
        <v>206</v>
      </c>
      <c r="BB60" s="500" t="s">
        <v>206</v>
      </c>
      <c r="BC60" s="500" t="s">
        <v>2113</v>
      </c>
      <c r="BD60" s="500" t="s">
        <v>206</v>
      </c>
      <c r="BE60" s="500" t="s">
        <v>206</v>
      </c>
      <c r="BF60" s="500" t="s">
        <v>206</v>
      </c>
      <c r="BG60" s="500" t="s">
        <v>206</v>
      </c>
      <c r="BH60" s="500" t="s">
        <v>2113</v>
      </c>
      <c r="BI60" s="500" t="s">
        <v>2113</v>
      </c>
      <c r="BJ60" s="501" t="s">
        <v>2114</v>
      </c>
      <c r="BK60" s="496" t="s">
        <v>199</v>
      </c>
    </row>
    <row r="61" spans="1:63" s="363" customFormat="1" ht="18" x14ac:dyDescent="0.35">
      <c r="A61" s="507"/>
      <c r="B61" s="509"/>
      <c r="C61" s="501"/>
      <c r="D61" s="505"/>
      <c r="E61" s="505"/>
      <c r="F61" s="505"/>
      <c r="G61" s="505"/>
      <c r="H61" s="505"/>
      <c r="I61" s="501"/>
      <c r="J61" s="505"/>
      <c r="K61" s="505"/>
      <c r="L61" s="505"/>
      <c r="M61" s="505"/>
      <c r="N61" s="505"/>
      <c r="O61" s="505"/>
      <c r="P61" s="505"/>
      <c r="Q61" s="505"/>
      <c r="R61" s="505"/>
      <c r="S61" s="357" t="s">
        <v>2256</v>
      </c>
      <c r="T61" s="503"/>
      <c r="U61" s="505"/>
      <c r="V61" s="505"/>
      <c r="W61" s="487"/>
      <c r="X61" s="505"/>
      <c r="Y61" s="505"/>
      <c r="Z61" s="510"/>
      <c r="AA61" s="500"/>
      <c r="AB61" s="500"/>
      <c r="AC61" s="500"/>
      <c r="AD61" s="500"/>
      <c r="AE61" s="500"/>
      <c r="AF61" s="500"/>
      <c r="AG61" s="500"/>
      <c r="AH61" s="500"/>
      <c r="AI61" s="500"/>
      <c r="AJ61" s="500"/>
      <c r="AK61" s="500"/>
      <c r="AL61" s="500"/>
      <c r="AM61" s="500"/>
      <c r="AN61" s="500"/>
      <c r="AO61" s="500"/>
      <c r="AP61" s="500"/>
      <c r="AQ61" s="500"/>
      <c r="AR61" s="500"/>
      <c r="AS61" s="500"/>
      <c r="AT61" s="500"/>
      <c r="AU61" s="500"/>
      <c r="AV61" s="500"/>
      <c r="AW61" s="500"/>
      <c r="AX61" s="500"/>
      <c r="AY61" s="500"/>
      <c r="AZ61" s="500"/>
      <c r="BA61" s="500"/>
      <c r="BB61" s="500"/>
      <c r="BC61" s="500"/>
      <c r="BD61" s="500"/>
      <c r="BE61" s="500"/>
      <c r="BF61" s="500"/>
      <c r="BG61" s="500"/>
      <c r="BH61" s="500"/>
      <c r="BI61" s="500"/>
      <c r="BJ61" s="501"/>
      <c r="BK61" s="496"/>
    </row>
    <row r="62" spans="1:63" s="363" customFormat="1" ht="18" x14ac:dyDescent="0.35">
      <c r="A62" s="507"/>
      <c r="B62" s="509"/>
      <c r="C62" s="501"/>
      <c r="D62" s="505"/>
      <c r="E62" s="505"/>
      <c r="F62" s="505"/>
      <c r="G62" s="505"/>
      <c r="H62" s="505"/>
      <c r="I62" s="501"/>
      <c r="J62" s="505"/>
      <c r="K62" s="505"/>
      <c r="L62" s="505"/>
      <c r="M62" s="505"/>
      <c r="N62" s="505"/>
      <c r="O62" s="505"/>
      <c r="P62" s="505"/>
      <c r="Q62" s="505"/>
      <c r="R62" s="505"/>
      <c r="S62" s="357" t="s">
        <v>2257</v>
      </c>
      <c r="T62" s="503"/>
      <c r="U62" s="505"/>
      <c r="V62" s="505"/>
      <c r="W62" s="487"/>
      <c r="X62" s="505"/>
      <c r="Y62" s="505"/>
      <c r="Z62" s="510"/>
      <c r="AA62" s="500"/>
      <c r="AB62" s="500"/>
      <c r="AC62" s="500"/>
      <c r="AD62" s="500"/>
      <c r="AE62" s="500"/>
      <c r="AF62" s="500"/>
      <c r="AG62" s="500"/>
      <c r="AH62" s="500"/>
      <c r="AI62" s="500"/>
      <c r="AJ62" s="500"/>
      <c r="AK62" s="500"/>
      <c r="AL62" s="500"/>
      <c r="AM62" s="500"/>
      <c r="AN62" s="500"/>
      <c r="AO62" s="500"/>
      <c r="AP62" s="500"/>
      <c r="AQ62" s="500"/>
      <c r="AR62" s="500"/>
      <c r="AS62" s="500"/>
      <c r="AT62" s="500"/>
      <c r="AU62" s="500"/>
      <c r="AV62" s="500"/>
      <c r="AW62" s="500"/>
      <c r="AX62" s="500"/>
      <c r="AY62" s="500"/>
      <c r="AZ62" s="500"/>
      <c r="BA62" s="500"/>
      <c r="BB62" s="500"/>
      <c r="BC62" s="500"/>
      <c r="BD62" s="500"/>
      <c r="BE62" s="500"/>
      <c r="BF62" s="500"/>
      <c r="BG62" s="500"/>
      <c r="BH62" s="500"/>
      <c r="BI62" s="500"/>
      <c r="BJ62" s="501"/>
      <c r="BK62" s="496"/>
    </row>
    <row r="63" spans="1:63" s="363" customFormat="1" ht="72" x14ac:dyDescent="0.35">
      <c r="A63" s="507"/>
      <c r="B63" s="509"/>
      <c r="C63" s="501"/>
      <c r="D63" s="505"/>
      <c r="E63" s="505"/>
      <c r="F63" s="505"/>
      <c r="G63" s="505"/>
      <c r="H63" s="505"/>
      <c r="I63" s="501"/>
      <c r="J63" s="505"/>
      <c r="K63" s="505"/>
      <c r="L63" s="505"/>
      <c r="M63" s="505"/>
      <c r="N63" s="505"/>
      <c r="O63" s="505"/>
      <c r="P63" s="505"/>
      <c r="Q63" s="505"/>
      <c r="R63" s="505"/>
      <c r="S63" s="357" t="s">
        <v>2258</v>
      </c>
      <c r="T63" s="503"/>
      <c r="U63" s="505"/>
      <c r="V63" s="505"/>
      <c r="W63" s="488"/>
      <c r="X63" s="505"/>
      <c r="Y63" s="505"/>
      <c r="Z63" s="510"/>
      <c r="AA63" s="500"/>
      <c r="AB63" s="500"/>
      <c r="AC63" s="500"/>
      <c r="AD63" s="500"/>
      <c r="AE63" s="500"/>
      <c r="AF63" s="500"/>
      <c r="AG63" s="500"/>
      <c r="AH63" s="500"/>
      <c r="AI63" s="500"/>
      <c r="AJ63" s="500"/>
      <c r="AK63" s="500"/>
      <c r="AL63" s="500"/>
      <c r="AM63" s="500"/>
      <c r="AN63" s="500"/>
      <c r="AO63" s="500"/>
      <c r="AP63" s="500"/>
      <c r="AQ63" s="500"/>
      <c r="AR63" s="500"/>
      <c r="AS63" s="500"/>
      <c r="AT63" s="500"/>
      <c r="AU63" s="500"/>
      <c r="AV63" s="500"/>
      <c r="AW63" s="500"/>
      <c r="AX63" s="500"/>
      <c r="AY63" s="500"/>
      <c r="AZ63" s="500"/>
      <c r="BA63" s="500"/>
      <c r="BB63" s="500"/>
      <c r="BC63" s="500"/>
      <c r="BD63" s="500"/>
      <c r="BE63" s="500"/>
      <c r="BF63" s="500"/>
      <c r="BG63" s="500"/>
      <c r="BH63" s="500"/>
      <c r="BI63" s="500"/>
      <c r="BJ63" s="501"/>
      <c r="BK63" s="496"/>
    </row>
    <row r="64" spans="1:63" s="363" customFormat="1" ht="15" customHeight="1" x14ac:dyDescent="0.35">
      <c r="A64" s="507" t="s">
        <v>2277</v>
      </c>
      <c r="B64" s="509">
        <v>17</v>
      </c>
      <c r="C64" s="501" t="s">
        <v>99</v>
      </c>
      <c r="D64" s="505" t="s">
        <v>2166</v>
      </c>
      <c r="E64" s="505" t="s">
        <v>2167</v>
      </c>
      <c r="F64" s="505" t="s">
        <v>2100</v>
      </c>
      <c r="G64" s="505" t="s">
        <v>2168</v>
      </c>
      <c r="H64" s="505" t="s">
        <v>199</v>
      </c>
      <c r="I64" s="501" t="s">
        <v>2101</v>
      </c>
      <c r="J64" s="505" t="s">
        <v>2102</v>
      </c>
      <c r="K64" s="505" t="s">
        <v>2249</v>
      </c>
      <c r="L64" s="505" t="s">
        <v>2250</v>
      </c>
      <c r="M64" s="505" t="s">
        <v>2274</v>
      </c>
      <c r="N64" s="505" t="s">
        <v>2106</v>
      </c>
      <c r="O64" s="505" t="s">
        <v>2172</v>
      </c>
      <c r="P64" s="505" t="s">
        <v>2172</v>
      </c>
      <c r="Q64" s="505" t="s">
        <v>2172</v>
      </c>
      <c r="R64" s="505" t="s">
        <v>2278</v>
      </c>
      <c r="S64" s="357" t="s">
        <v>2253</v>
      </c>
      <c r="T64" s="503">
        <v>45717</v>
      </c>
      <c r="U64" s="503">
        <v>45869</v>
      </c>
      <c r="V64" s="505" t="s">
        <v>2279</v>
      </c>
      <c r="W64" s="486">
        <v>1</v>
      </c>
      <c r="X64" s="505" t="s">
        <v>1877</v>
      </c>
      <c r="Y64" s="505" t="s">
        <v>2255</v>
      </c>
      <c r="Z64" s="510">
        <v>0.25</v>
      </c>
      <c r="AA64" s="500" t="s">
        <v>2113</v>
      </c>
      <c r="AB64" s="500" t="s">
        <v>206</v>
      </c>
      <c r="AC64" s="500" t="s">
        <v>206</v>
      </c>
      <c r="AD64" s="500" t="s">
        <v>206</v>
      </c>
      <c r="AE64" s="500" t="s">
        <v>206</v>
      </c>
      <c r="AF64" s="500" t="s">
        <v>206</v>
      </c>
      <c r="AG64" s="500" t="s">
        <v>2113</v>
      </c>
      <c r="AH64" s="500" t="s">
        <v>206</v>
      </c>
      <c r="AI64" s="500" t="s">
        <v>206</v>
      </c>
      <c r="AJ64" s="500" t="s">
        <v>2113</v>
      </c>
      <c r="AK64" s="500" t="s">
        <v>206</v>
      </c>
      <c r="AL64" s="500" t="s">
        <v>206</v>
      </c>
      <c r="AM64" s="500" t="s">
        <v>206</v>
      </c>
      <c r="AN64" s="500" t="s">
        <v>206</v>
      </c>
      <c r="AO64" s="500" t="s">
        <v>2113</v>
      </c>
      <c r="AP64" s="500" t="s">
        <v>206</v>
      </c>
      <c r="AQ64" s="500" t="s">
        <v>206</v>
      </c>
      <c r="AR64" s="500" t="s">
        <v>206</v>
      </c>
      <c r="AS64" s="500" t="s">
        <v>206</v>
      </c>
      <c r="AT64" s="500" t="s">
        <v>206</v>
      </c>
      <c r="AU64" s="500" t="s">
        <v>2113</v>
      </c>
      <c r="AV64" s="500" t="s">
        <v>206</v>
      </c>
      <c r="AW64" s="500" t="s">
        <v>206</v>
      </c>
      <c r="AX64" s="500" t="s">
        <v>206</v>
      </c>
      <c r="AY64" s="500" t="s">
        <v>206</v>
      </c>
      <c r="AZ64" s="500" t="s">
        <v>206</v>
      </c>
      <c r="BA64" s="500" t="s">
        <v>206</v>
      </c>
      <c r="BB64" s="500" t="s">
        <v>206</v>
      </c>
      <c r="BC64" s="500" t="s">
        <v>2113</v>
      </c>
      <c r="BD64" s="500" t="s">
        <v>206</v>
      </c>
      <c r="BE64" s="500" t="s">
        <v>206</v>
      </c>
      <c r="BF64" s="500" t="s">
        <v>206</v>
      </c>
      <c r="BG64" s="500" t="s">
        <v>206</v>
      </c>
      <c r="BH64" s="500" t="s">
        <v>2113</v>
      </c>
      <c r="BI64" s="500" t="s">
        <v>2113</v>
      </c>
      <c r="BJ64" s="501" t="s">
        <v>2114</v>
      </c>
      <c r="BK64" s="496" t="s">
        <v>199</v>
      </c>
    </row>
    <row r="65" spans="1:63" s="363" customFormat="1" ht="18" x14ac:dyDescent="0.35">
      <c r="A65" s="507"/>
      <c r="B65" s="509"/>
      <c r="C65" s="501"/>
      <c r="D65" s="505"/>
      <c r="E65" s="505"/>
      <c r="F65" s="505"/>
      <c r="G65" s="505"/>
      <c r="H65" s="505"/>
      <c r="I65" s="501"/>
      <c r="J65" s="505"/>
      <c r="K65" s="505"/>
      <c r="L65" s="505"/>
      <c r="M65" s="505"/>
      <c r="N65" s="505"/>
      <c r="O65" s="505"/>
      <c r="P65" s="505"/>
      <c r="Q65" s="505"/>
      <c r="R65" s="505"/>
      <c r="S65" s="357" t="s">
        <v>2256</v>
      </c>
      <c r="T65" s="503"/>
      <c r="U65" s="503"/>
      <c r="V65" s="505"/>
      <c r="W65" s="487"/>
      <c r="X65" s="505"/>
      <c r="Y65" s="505"/>
      <c r="Z65" s="510"/>
      <c r="AA65" s="500"/>
      <c r="AB65" s="500"/>
      <c r="AC65" s="500"/>
      <c r="AD65" s="500"/>
      <c r="AE65" s="500"/>
      <c r="AF65" s="500"/>
      <c r="AG65" s="500"/>
      <c r="AH65" s="500"/>
      <c r="AI65" s="500"/>
      <c r="AJ65" s="500"/>
      <c r="AK65" s="500"/>
      <c r="AL65" s="500"/>
      <c r="AM65" s="500"/>
      <c r="AN65" s="500"/>
      <c r="AO65" s="500"/>
      <c r="AP65" s="500"/>
      <c r="AQ65" s="500"/>
      <c r="AR65" s="500"/>
      <c r="AS65" s="500"/>
      <c r="AT65" s="500"/>
      <c r="AU65" s="500"/>
      <c r="AV65" s="500"/>
      <c r="AW65" s="500"/>
      <c r="AX65" s="500"/>
      <c r="AY65" s="500"/>
      <c r="AZ65" s="500"/>
      <c r="BA65" s="500"/>
      <c r="BB65" s="500"/>
      <c r="BC65" s="500"/>
      <c r="BD65" s="500"/>
      <c r="BE65" s="500"/>
      <c r="BF65" s="500"/>
      <c r="BG65" s="500"/>
      <c r="BH65" s="500"/>
      <c r="BI65" s="500"/>
      <c r="BJ65" s="501"/>
      <c r="BK65" s="496"/>
    </row>
    <row r="66" spans="1:63" s="363" customFormat="1" ht="18" x14ac:dyDescent="0.35">
      <c r="A66" s="507"/>
      <c r="B66" s="509"/>
      <c r="C66" s="501"/>
      <c r="D66" s="505"/>
      <c r="E66" s="505"/>
      <c r="F66" s="505"/>
      <c r="G66" s="505"/>
      <c r="H66" s="505"/>
      <c r="I66" s="501"/>
      <c r="J66" s="505"/>
      <c r="K66" s="505"/>
      <c r="L66" s="505"/>
      <c r="M66" s="505"/>
      <c r="N66" s="505"/>
      <c r="O66" s="505"/>
      <c r="P66" s="505"/>
      <c r="Q66" s="505"/>
      <c r="R66" s="505"/>
      <c r="S66" s="357" t="s">
        <v>2257</v>
      </c>
      <c r="T66" s="503"/>
      <c r="U66" s="503"/>
      <c r="V66" s="505"/>
      <c r="W66" s="487"/>
      <c r="X66" s="505"/>
      <c r="Y66" s="505"/>
      <c r="Z66" s="510"/>
      <c r="AA66" s="500"/>
      <c r="AB66" s="500"/>
      <c r="AC66" s="500"/>
      <c r="AD66" s="500"/>
      <c r="AE66" s="500"/>
      <c r="AF66" s="500"/>
      <c r="AG66" s="500"/>
      <c r="AH66" s="500"/>
      <c r="AI66" s="500"/>
      <c r="AJ66" s="500"/>
      <c r="AK66" s="500"/>
      <c r="AL66" s="500"/>
      <c r="AM66" s="500"/>
      <c r="AN66" s="500"/>
      <c r="AO66" s="500"/>
      <c r="AP66" s="500"/>
      <c r="AQ66" s="500"/>
      <c r="AR66" s="500"/>
      <c r="AS66" s="500"/>
      <c r="AT66" s="500"/>
      <c r="AU66" s="500"/>
      <c r="AV66" s="500"/>
      <c r="AW66" s="500"/>
      <c r="AX66" s="500"/>
      <c r="AY66" s="500"/>
      <c r="AZ66" s="500"/>
      <c r="BA66" s="500"/>
      <c r="BB66" s="500"/>
      <c r="BC66" s="500"/>
      <c r="BD66" s="500"/>
      <c r="BE66" s="500"/>
      <c r="BF66" s="500"/>
      <c r="BG66" s="500"/>
      <c r="BH66" s="500"/>
      <c r="BI66" s="500"/>
      <c r="BJ66" s="501"/>
      <c r="BK66" s="496"/>
    </row>
    <row r="67" spans="1:63" s="363" customFormat="1" ht="72" x14ac:dyDescent="0.35">
      <c r="A67" s="507"/>
      <c r="B67" s="509"/>
      <c r="C67" s="501"/>
      <c r="D67" s="505"/>
      <c r="E67" s="505"/>
      <c r="F67" s="505"/>
      <c r="G67" s="505"/>
      <c r="H67" s="505"/>
      <c r="I67" s="501"/>
      <c r="J67" s="505"/>
      <c r="K67" s="505"/>
      <c r="L67" s="505"/>
      <c r="M67" s="505"/>
      <c r="N67" s="505"/>
      <c r="O67" s="505"/>
      <c r="P67" s="505"/>
      <c r="Q67" s="505"/>
      <c r="R67" s="505"/>
      <c r="S67" s="357" t="s">
        <v>2258</v>
      </c>
      <c r="T67" s="503"/>
      <c r="U67" s="503"/>
      <c r="V67" s="505"/>
      <c r="W67" s="488"/>
      <c r="X67" s="505"/>
      <c r="Y67" s="505"/>
      <c r="Z67" s="510"/>
      <c r="AA67" s="500"/>
      <c r="AB67" s="500"/>
      <c r="AC67" s="500"/>
      <c r="AD67" s="500"/>
      <c r="AE67" s="500"/>
      <c r="AF67" s="500"/>
      <c r="AG67" s="500"/>
      <c r="AH67" s="500"/>
      <c r="AI67" s="500"/>
      <c r="AJ67" s="500"/>
      <c r="AK67" s="500"/>
      <c r="AL67" s="500"/>
      <c r="AM67" s="500"/>
      <c r="AN67" s="500"/>
      <c r="AO67" s="500"/>
      <c r="AP67" s="500"/>
      <c r="AQ67" s="500"/>
      <c r="AR67" s="500"/>
      <c r="AS67" s="500"/>
      <c r="AT67" s="500"/>
      <c r="AU67" s="500"/>
      <c r="AV67" s="500"/>
      <c r="AW67" s="500"/>
      <c r="AX67" s="500"/>
      <c r="AY67" s="500"/>
      <c r="AZ67" s="500"/>
      <c r="BA67" s="500"/>
      <c r="BB67" s="500"/>
      <c r="BC67" s="500"/>
      <c r="BD67" s="500"/>
      <c r="BE67" s="500"/>
      <c r="BF67" s="500"/>
      <c r="BG67" s="500"/>
      <c r="BH67" s="500"/>
      <c r="BI67" s="500"/>
      <c r="BJ67" s="501"/>
      <c r="BK67" s="496"/>
    </row>
    <row r="68" spans="1:63" s="363" customFormat="1" ht="15" customHeight="1" x14ac:dyDescent="0.35">
      <c r="A68" s="507" t="s">
        <v>2280</v>
      </c>
      <c r="B68" s="509" t="s">
        <v>2281</v>
      </c>
      <c r="C68" s="501" t="s">
        <v>99</v>
      </c>
      <c r="D68" s="505" t="s">
        <v>2166</v>
      </c>
      <c r="E68" s="505" t="s">
        <v>2167</v>
      </c>
      <c r="F68" s="505" t="s">
        <v>2100</v>
      </c>
      <c r="G68" s="505" t="s">
        <v>2168</v>
      </c>
      <c r="H68" s="505" t="s">
        <v>199</v>
      </c>
      <c r="I68" s="501" t="s">
        <v>2101</v>
      </c>
      <c r="J68" s="505" t="s">
        <v>2102</v>
      </c>
      <c r="K68" s="505" t="s">
        <v>2249</v>
      </c>
      <c r="L68" s="505" t="s">
        <v>2250</v>
      </c>
      <c r="M68" s="505" t="s">
        <v>2274</v>
      </c>
      <c r="N68" s="505" t="s">
        <v>2106</v>
      </c>
      <c r="O68" s="505" t="s">
        <v>2172</v>
      </c>
      <c r="P68" s="505" t="s">
        <v>2172</v>
      </c>
      <c r="Q68" s="505" t="s">
        <v>2172</v>
      </c>
      <c r="R68" s="505" t="s">
        <v>2282</v>
      </c>
      <c r="S68" s="357" t="s">
        <v>2253</v>
      </c>
      <c r="T68" s="503">
        <v>45748</v>
      </c>
      <c r="U68" s="503">
        <v>45777</v>
      </c>
      <c r="V68" s="505" t="s">
        <v>2283</v>
      </c>
      <c r="W68" s="486">
        <v>1</v>
      </c>
      <c r="X68" s="505" t="s">
        <v>1877</v>
      </c>
      <c r="Y68" s="505" t="s">
        <v>2255</v>
      </c>
      <c r="Z68" s="510">
        <v>0.25</v>
      </c>
      <c r="AA68" s="500" t="s">
        <v>2113</v>
      </c>
      <c r="AB68" s="500" t="s">
        <v>206</v>
      </c>
      <c r="AC68" s="500" t="s">
        <v>206</v>
      </c>
      <c r="AD68" s="500" t="s">
        <v>206</v>
      </c>
      <c r="AE68" s="500" t="s">
        <v>206</v>
      </c>
      <c r="AF68" s="500" t="s">
        <v>206</v>
      </c>
      <c r="AG68" s="500" t="s">
        <v>2113</v>
      </c>
      <c r="AH68" s="500" t="s">
        <v>206</v>
      </c>
      <c r="AI68" s="500" t="s">
        <v>206</v>
      </c>
      <c r="AJ68" s="500" t="s">
        <v>206</v>
      </c>
      <c r="AK68" s="500" t="s">
        <v>206</v>
      </c>
      <c r="AL68" s="500" t="s">
        <v>206</v>
      </c>
      <c r="AM68" s="500" t="s">
        <v>206</v>
      </c>
      <c r="AN68" s="500" t="s">
        <v>206</v>
      </c>
      <c r="AO68" s="500" t="s">
        <v>206</v>
      </c>
      <c r="AP68" s="500" t="s">
        <v>206</v>
      </c>
      <c r="AQ68" s="500" t="s">
        <v>206</v>
      </c>
      <c r="AR68" s="500" t="s">
        <v>206</v>
      </c>
      <c r="AS68" s="500" t="s">
        <v>206</v>
      </c>
      <c r="AT68" s="500" t="s">
        <v>206</v>
      </c>
      <c r="AU68" s="500" t="s">
        <v>2113</v>
      </c>
      <c r="AV68" s="500" t="s">
        <v>206</v>
      </c>
      <c r="AW68" s="500" t="s">
        <v>206</v>
      </c>
      <c r="AX68" s="500" t="s">
        <v>206</v>
      </c>
      <c r="AY68" s="500" t="s">
        <v>206</v>
      </c>
      <c r="AZ68" s="500" t="s">
        <v>206</v>
      </c>
      <c r="BA68" s="500" t="s">
        <v>206</v>
      </c>
      <c r="BB68" s="500" t="s">
        <v>206</v>
      </c>
      <c r="BC68" s="500" t="s">
        <v>206</v>
      </c>
      <c r="BD68" s="500" t="s">
        <v>206</v>
      </c>
      <c r="BE68" s="500" t="s">
        <v>206</v>
      </c>
      <c r="BF68" s="500" t="s">
        <v>206</v>
      </c>
      <c r="BG68" s="500" t="s">
        <v>206</v>
      </c>
      <c r="BH68" s="500" t="s">
        <v>2113</v>
      </c>
      <c r="BI68" s="500" t="s">
        <v>2113</v>
      </c>
      <c r="BJ68" s="501" t="s">
        <v>2114</v>
      </c>
      <c r="BK68" s="496" t="s">
        <v>199</v>
      </c>
    </row>
    <row r="69" spans="1:63" s="363" customFormat="1" ht="18" x14ac:dyDescent="0.35">
      <c r="A69" s="507"/>
      <c r="B69" s="509"/>
      <c r="C69" s="501"/>
      <c r="D69" s="505"/>
      <c r="E69" s="505"/>
      <c r="F69" s="505"/>
      <c r="G69" s="505"/>
      <c r="H69" s="505"/>
      <c r="I69" s="501"/>
      <c r="J69" s="505"/>
      <c r="K69" s="505"/>
      <c r="L69" s="505"/>
      <c r="M69" s="505"/>
      <c r="N69" s="505"/>
      <c r="O69" s="505"/>
      <c r="P69" s="505"/>
      <c r="Q69" s="505"/>
      <c r="R69" s="505"/>
      <c r="S69" s="357" t="s">
        <v>2256</v>
      </c>
      <c r="T69" s="503"/>
      <c r="U69" s="503"/>
      <c r="V69" s="505"/>
      <c r="W69" s="487"/>
      <c r="X69" s="505"/>
      <c r="Y69" s="505"/>
      <c r="Z69" s="510"/>
      <c r="AA69" s="500"/>
      <c r="AB69" s="500"/>
      <c r="AC69" s="500"/>
      <c r="AD69" s="500"/>
      <c r="AE69" s="500"/>
      <c r="AF69" s="500"/>
      <c r="AG69" s="500"/>
      <c r="AH69" s="500"/>
      <c r="AI69" s="500"/>
      <c r="AJ69" s="500"/>
      <c r="AK69" s="500"/>
      <c r="AL69" s="500"/>
      <c r="AM69" s="500"/>
      <c r="AN69" s="500"/>
      <c r="AO69" s="500"/>
      <c r="AP69" s="500"/>
      <c r="AQ69" s="500"/>
      <c r="AR69" s="500"/>
      <c r="AS69" s="500"/>
      <c r="AT69" s="500"/>
      <c r="AU69" s="500"/>
      <c r="AV69" s="500"/>
      <c r="AW69" s="500"/>
      <c r="AX69" s="500"/>
      <c r="AY69" s="500"/>
      <c r="AZ69" s="500"/>
      <c r="BA69" s="500"/>
      <c r="BB69" s="500"/>
      <c r="BC69" s="500"/>
      <c r="BD69" s="500"/>
      <c r="BE69" s="500"/>
      <c r="BF69" s="500"/>
      <c r="BG69" s="500"/>
      <c r="BH69" s="500"/>
      <c r="BI69" s="500"/>
      <c r="BJ69" s="501"/>
      <c r="BK69" s="496"/>
    </row>
    <row r="70" spans="1:63" s="363" customFormat="1" ht="18" x14ac:dyDescent="0.35">
      <c r="A70" s="507"/>
      <c r="B70" s="509"/>
      <c r="C70" s="501"/>
      <c r="D70" s="505"/>
      <c r="E70" s="505"/>
      <c r="F70" s="505"/>
      <c r="G70" s="505"/>
      <c r="H70" s="505"/>
      <c r="I70" s="501"/>
      <c r="J70" s="505"/>
      <c r="K70" s="505"/>
      <c r="L70" s="505"/>
      <c r="M70" s="505"/>
      <c r="N70" s="505"/>
      <c r="O70" s="505"/>
      <c r="P70" s="505"/>
      <c r="Q70" s="505"/>
      <c r="R70" s="505"/>
      <c r="S70" s="357" t="s">
        <v>2257</v>
      </c>
      <c r="T70" s="503"/>
      <c r="U70" s="503"/>
      <c r="V70" s="505"/>
      <c r="W70" s="487"/>
      <c r="X70" s="505"/>
      <c r="Y70" s="505"/>
      <c r="Z70" s="510"/>
      <c r="AA70" s="500"/>
      <c r="AB70" s="500"/>
      <c r="AC70" s="500"/>
      <c r="AD70" s="500"/>
      <c r="AE70" s="500"/>
      <c r="AF70" s="500"/>
      <c r="AG70" s="500"/>
      <c r="AH70" s="500"/>
      <c r="AI70" s="500"/>
      <c r="AJ70" s="500"/>
      <c r="AK70" s="500"/>
      <c r="AL70" s="500"/>
      <c r="AM70" s="500"/>
      <c r="AN70" s="500"/>
      <c r="AO70" s="500"/>
      <c r="AP70" s="500"/>
      <c r="AQ70" s="500"/>
      <c r="AR70" s="500"/>
      <c r="AS70" s="500"/>
      <c r="AT70" s="500"/>
      <c r="AU70" s="500"/>
      <c r="AV70" s="500"/>
      <c r="AW70" s="500"/>
      <c r="AX70" s="500"/>
      <c r="AY70" s="500"/>
      <c r="AZ70" s="500"/>
      <c r="BA70" s="500"/>
      <c r="BB70" s="500"/>
      <c r="BC70" s="500"/>
      <c r="BD70" s="500"/>
      <c r="BE70" s="500"/>
      <c r="BF70" s="500"/>
      <c r="BG70" s="500"/>
      <c r="BH70" s="500"/>
      <c r="BI70" s="500"/>
      <c r="BJ70" s="501"/>
      <c r="BK70" s="496"/>
    </row>
    <row r="71" spans="1:63" s="363" customFormat="1" ht="72" x14ac:dyDescent="0.35">
      <c r="A71" s="507"/>
      <c r="B71" s="509"/>
      <c r="C71" s="501"/>
      <c r="D71" s="505"/>
      <c r="E71" s="505"/>
      <c r="F71" s="505"/>
      <c r="G71" s="505"/>
      <c r="H71" s="505"/>
      <c r="I71" s="501"/>
      <c r="J71" s="505"/>
      <c r="K71" s="505"/>
      <c r="L71" s="505"/>
      <c r="M71" s="505"/>
      <c r="N71" s="505"/>
      <c r="O71" s="505"/>
      <c r="P71" s="505"/>
      <c r="Q71" s="505"/>
      <c r="R71" s="505"/>
      <c r="S71" s="357" t="s">
        <v>2258</v>
      </c>
      <c r="T71" s="503"/>
      <c r="U71" s="503"/>
      <c r="V71" s="505"/>
      <c r="W71" s="487"/>
      <c r="X71" s="505"/>
      <c r="Y71" s="505"/>
      <c r="Z71" s="510"/>
      <c r="AA71" s="500"/>
      <c r="AB71" s="500"/>
      <c r="AC71" s="500"/>
      <c r="AD71" s="500"/>
      <c r="AE71" s="500"/>
      <c r="AF71" s="500"/>
      <c r="AG71" s="500"/>
      <c r="AH71" s="500"/>
      <c r="AI71" s="500"/>
      <c r="AJ71" s="500"/>
      <c r="AK71" s="500"/>
      <c r="AL71" s="500"/>
      <c r="AM71" s="500"/>
      <c r="AN71" s="500"/>
      <c r="AO71" s="500"/>
      <c r="AP71" s="500"/>
      <c r="AQ71" s="500"/>
      <c r="AR71" s="500"/>
      <c r="AS71" s="500"/>
      <c r="AT71" s="500"/>
      <c r="AU71" s="500"/>
      <c r="AV71" s="500"/>
      <c r="AW71" s="500"/>
      <c r="AX71" s="500"/>
      <c r="AY71" s="500"/>
      <c r="AZ71" s="500"/>
      <c r="BA71" s="500"/>
      <c r="BB71" s="500"/>
      <c r="BC71" s="500"/>
      <c r="BD71" s="500"/>
      <c r="BE71" s="500"/>
      <c r="BF71" s="500"/>
      <c r="BG71" s="500"/>
      <c r="BH71" s="500"/>
      <c r="BI71" s="500"/>
      <c r="BJ71" s="501"/>
      <c r="BK71" s="496"/>
    </row>
    <row r="72" spans="1:63" s="363" customFormat="1" ht="65.25" customHeight="1" x14ac:dyDescent="0.35">
      <c r="A72" s="507"/>
      <c r="B72" s="509"/>
      <c r="C72" s="501"/>
      <c r="D72" s="505"/>
      <c r="E72" s="505"/>
      <c r="F72" s="505"/>
      <c r="G72" s="505"/>
      <c r="H72" s="505"/>
      <c r="I72" s="501"/>
      <c r="J72" s="505"/>
      <c r="K72" s="505"/>
      <c r="L72" s="505"/>
      <c r="M72" s="505"/>
      <c r="N72" s="505"/>
      <c r="O72" s="505"/>
      <c r="P72" s="505"/>
      <c r="Q72" s="505"/>
      <c r="R72" s="505"/>
      <c r="S72" s="357" t="s">
        <v>2284</v>
      </c>
      <c r="T72" s="503"/>
      <c r="U72" s="503"/>
      <c r="V72" s="505"/>
      <c r="W72" s="488"/>
      <c r="X72" s="505"/>
      <c r="Y72" s="505"/>
      <c r="Z72" s="510"/>
      <c r="AA72" s="500"/>
      <c r="AB72" s="500"/>
      <c r="AC72" s="500"/>
      <c r="AD72" s="500"/>
      <c r="AE72" s="500"/>
      <c r="AF72" s="500"/>
      <c r="AG72" s="500"/>
      <c r="AH72" s="500"/>
      <c r="AI72" s="500"/>
      <c r="AJ72" s="500"/>
      <c r="AK72" s="500"/>
      <c r="AL72" s="500"/>
      <c r="AM72" s="500"/>
      <c r="AN72" s="500"/>
      <c r="AO72" s="500"/>
      <c r="AP72" s="500"/>
      <c r="AQ72" s="500"/>
      <c r="AR72" s="500"/>
      <c r="AS72" s="500"/>
      <c r="AT72" s="500"/>
      <c r="AU72" s="500"/>
      <c r="AV72" s="500"/>
      <c r="AW72" s="500"/>
      <c r="AX72" s="500"/>
      <c r="AY72" s="500"/>
      <c r="AZ72" s="500"/>
      <c r="BA72" s="500"/>
      <c r="BB72" s="500"/>
      <c r="BC72" s="500"/>
      <c r="BD72" s="500"/>
      <c r="BE72" s="500"/>
      <c r="BF72" s="500"/>
      <c r="BG72" s="500"/>
      <c r="BH72" s="500"/>
      <c r="BI72" s="500"/>
      <c r="BJ72" s="501"/>
      <c r="BK72" s="496"/>
    </row>
    <row r="73" spans="1:63" s="363" customFormat="1" ht="15" customHeight="1" x14ac:dyDescent="0.35">
      <c r="A73" s="507" t="s">
        <v>2285</v>
      </c>
      <c r="B73" s="509">
        <v>18</v>
      </c>
      <c r="C73" s="501" t="s">
        <v>99</v>
      </c>
      <c r="D73" s="505" t="s">
        <v>2166</v>
      </c>
      <c r="E73" s="505" t="s">
        <v>2167</v>
      </c>
      <c r="F73" s="505" t="s">
        <v>2100</v>
      </c>
      <c r="G73" s="505" t="s">
        <v>2168</v>
      </c>
      <c r="H73" s="505" t="s">
        <v>199</v>
      </c>
      <c r="I73" s="501" t="s">
        <v>2101</v>
      </c>
      <c r="J73" s="505" t="s">
        <v>2102</v>
      </c>
      <c r="K73" s="505" t="s">
        <v>2249</v>
      </c>
      <c r="L73" s="505" t="s">
        <v>2250</v>
      </c>
      <c r="M73" s="505" t="s">
        <v>2274</v>
      </c>
      <c r="N73" s="505" t="s">
        <v>2106</v>
      </c>
      <c r="O73" s="505" t="s">
        <v>2172</v>
      </c>
      <c r="P73" s="505" t="s">
        <v>2172</v>
      </c>
      <c r="Q73" s="505" t="s">
        <v>2172</v>
      </c>
      <c r="R73" s="505" t="s">
        <v>2286</v>
      </c>
      <c r="S73" s="357" t="s">
        <v>2253</v>
      </c>
      <c r="T73" s="503">
        <v>45778</v>
      </c>
      <c r="U73" s="503">
        <v>46006</v>
      </c>
      <c r="V73" s="505" t="s">
        <v>2287</v>
      </c>
      <c r="W73" s="486" t="s">
        <v>2172</v>
      </c>
      <c r="X73" s="505" t="s">
        <v>1877</v>
      </c>
      <c r="Y73" s="505" t="s">
        <v>2255</v>
      </c>
      <c r="Z73" s="510">
        <v>0.25</v>
      </c>
      <c r="AA73" s="500" t="s">
        <v>2113</v>
      </c>
      <c r="AB73" s="500" t="s">
        <v>206</v>
      </c>
      <c r="AC73" s="500" t="s">
        <v>206</v>
      </c>
      <c r="AD73" s="500" t="s">
        <v>206</v>
      </c>
      <c r="AE73" s="500" t="s">
        <v>206</v>
      </c>
      <c r="AF73" s="500" t="s">
        <v>206</v>
      </c>
      <c r="AG73" s="500" t="s">
        <v>2113</v>
      </c>
      <c r="AH73" s="500" t="s">
        <v>206</v>
      </c>
      <c r="AI73" s="500" t="s">
        <v>206</v>
      </c>
      <c r="AJ73" s="500" t="s">
        <v>2113</v>
      </c>
      <c r="AK73" s="500" t="s">
        <v>206</v>
      </c>
      <c r="AL73" s="500" t="s">
        <v>206</v>
      </c>
      <c r="AM73" s="500" t="s">
        <v>206</v>
      </c>
      <c r="AN73" s="500" t="s">
        <v>206</v>
      </c>
      <c r="AO73" s="500" t="s">
        <v>2113</v>
      </c>
      <c r="AP73" s="500" t="s">
        <v>206</v>
      </c>
      <c r="AQ73" s="500" t="s">
        <v>206</v>
      </c>
      <c r="AR73" s="500" t="s">
        <v>206</v>
      </c>
      <c r="AS73" s="500" t="s">
        <v>206</v>
      </c>
      <c r="AT73" s="500" t="s">
        <v>206</v>
      </c>
      <c r="AU73" s="500" t="s">
        <v>2113</v>
      </c>
      <c r="AV73" s="500" t="s">
        <v>206</v>
      </c>
      <c r="AW73" s="500" t="s">
        <v>206</v>
      </c>
      <c r="AX73" s="500" t="s">
        <v>206</v>
      </c>
      <c r="AY73" s="500" t="s">
        <v>206</v>
      </c>
      <c r="AZ73" s="500" t="s">
        <v>206</v>
      </c>
      <c r="BA73" s="500" t="s">
        <v>206</v>
      </c>
      <c r="BB73" s="500" t="s">
        <v>206</v>
      </c>
      <c r="BC73" s="500" t="s">
        <v>2113</v>
      </c>
      <c r="BD73" s="500" t="s">
        <v>206</v>
      </c>
      <c r="BE73" s="500" t="s">
        <v>206</v>
      </c>
      <c r="BF73" s="500" t="s">
        <v>206</v>
      </c>
      <c r="BG73" s="500" t="s">
        <v>206</v>
      </c>
      <c r="BH73" s="500" t="s">
        <v>2113</v>
      </c>
      <c r="BI73" s="500" t="s">
        <v>2113</v>
      </c>
      <c r="BJ73" s="501" t="s">
        <v>2114</v>
      </c>
      <c r="BK73" s="496" t="s">
        <v>199</v>
      </c>
    </row>
    <row r="74" spans="1:63" s="363" customFormat="1" ht="18" x14ac:dyDescent="0.35">
      <c r="A74" s="507"/>
      <c r="B74" s="509"/>
      <c r="C74" s="501"/>
      <c r="D74" s="505"/>
      <c r="E74" s="505"/>
      <c r="F74" s="505"/>
      <c r="G74" s="505"/>
      <c r="H74" s="505"/>
      <c r="I74" s="501"/>
      <c r="J74" s="505"/>
      <c r="K74" s="505"/>
      <c r="L74" s="505"/>
      <c r="M74" s="505"/>
      <c r="N74" s="505"/>
      <c r="O74" s="505"/>
      <c r="P74" s="505"/>
      <c r="Q74" s="505"/>
      <c r="R74" s="505"/>
      <c r="S74" s="357" t="s">
        <v>2256</v>
      </c>
      <c r="T74" s="503"/>
      <c r="U74" s="503"/>
      <c r="V74" s="505"/>
      <c r="W74" s="487"/>
      <c r="X74" s="505"/>
      <c r="Y74" s="505"/>
      <c r="Z74" s="510"/>
      <c r="AA74" s="500"/>
      <c r="AB74" s="500"/>
      <c r="AC74" s="500"/>
      <c r="AD74" s="500"/>
      <c r="AE74" s="500"/>
      <c r="AF74" s="500"/>
      <c r="AG74" s="500"/>
      <c r="AH74" s="500"/>
      <c r="AI74" s="500"/>
      <c r="AJ74" s="500"/>
      <c r="AK74" s="500"/>
      <c r="AL74" s="500"/>
      <c r="AM74" s="500"/>
      <c r="AN74" s="500"/>
      <c r="AO74" s="500"/>
      <c r="AP74" s="500"/>
      <c r="AQ74" s="500"/>
      <c r="AR74" s="500"/>
      <c r="AS74" s="500"/>
      <c r="AT74" s="500"/>
      <c r="AU74" s="500"/>
      <c r="AV74" s="500"/>
      <c r="AW74" s="500"/>
      <c r="AX74" s="500"/>
      <c r="AY74" s="500"/>
      <c r="AZ74" s="500"/>
      <c r="BA74" s="500"/>
      <c r="BB74" s="500"/>
      <c r="BC74" s="500"/>
      <c r="BD74" s="500"/>
      <c r="BE74" s="500"/>
      <c r="BF74" s="500"/>
      <c r="BG74" s="500"/>
      <c r="BH74" s="500"/>
      <c r="BI74" s="500"/>
      <c r="BJ74" s="501"/>
      <c r="BK74" s="496"/>
    </row>
    <row r="75" spans="1:63" s="363" customFormat="1" ht="18" x14ac:dyDescent="0.35">
      <c r="A75" s="507"/>
      <c r="B75" s="509"/>
      <c r="C75" s="501"/>
      <c r="D75" s="505"/>
      <c r="E75" s="505"/>
      <c r="F75" s="505"/>
      <c r="G75" s="505"/>
      <c r="H75" s="505"/>
      <c r="I75" s="501"/>
      <c r="J75" s="505"/>
      <c r="K75" s="505"/>
      <c r="L75" s="505"/>
      <c r="M75" s="505"/>
      <c r="N75" s="505"/>
      <c r="O75" s="505"/>
      <c r="P75" s="505"/>
      <c r="Q75" s="505"/>
      <c r="R75" s="505"/>
      <c r="S75" s="357" t="s">
        <v>2257</v>
      </c>
      <c r="T75" s="503"/>
      <c r="U75" s="503"/>
      <c r="V75" s="505"/>
      <c r="W75" s="487"/>
      <c r="X75" s="505"/>
      <c r="Y75" s="505"/>
      <c r="Z75" s="510"/>
      <c r="AA75" s="500"/>
      <c r="AB75" s="500"/>
      <c r="AC75" s="500"/>
      <c r="AD75" s="500"/>
      <c r="AE75" s="500"/>
      <c r="AF75" s="500"/>
      <c r="AG75" s="500"/>
      <c r="AH75" s="500"/>
      <c r="AI75" s="500"/>
      <c r="AJ75" s="500"/>
      <c r="AK75" s="500"/>
      <c r="AL75" s="500"/>
      <c r="AM75" s="500"/>
      <c r="AN75" s="500"/>
      <c r="AO75" s="500"/>
      <c r="AP75" s="500"/>
      <c r="AQ75" s="500"/>
      <c r="AR75" s="500"/>
      <c r="AS75" s="500"/>
      <c r="AT75" s="500"/>
      <c r="AU75" s="500"/>
      <c r="AV75" s="500"/>
      <c r="AW75" s="500"/>
      <c r="AX75" s="500"/>
      <c r="AY75" s="500"/>
      <c r="AZ75" s="500"/>
      <c r="BA75" s="500"/>
      <c r="BB75" s="500"/>
      <c r="BC75" s="500"/>
      <c r="BD75" s="500"/>
      <c r="BE75" s="500"/>
      <c r="BF75" s="500"/>
      <c r="BG75" s="500"/>
      <c r="BH75" s="500"/>
      <c r="BI75" s="500"/>
      <c r="BJ75" s="501"/>
      <c r="BK75" s="496"/>
    </row>
    <row r="76" spans="1:63" s="363" customFormat="1" ht="72" x14ac:dyDescent="0.35">
      <c r="A76" s="507"/>
      <c r="B76" s="509"/>
      <c r="C76" s="501"/>
      <c r="D76" s="505"/>
      <c r="E76" s="505"/>
      <c r="F76" s="505"/>
      <c r="G76" s="505"/>
      <c r="H76" s="505"/>
      <c r="I76" s="501"/>
      <c r="J76" s="505"/>
      <c r="K76" s="505"/>
      <c r="L76" s="505"/>
      <c r="M76" s="505"/>
      <c r="N76" s="505"/>
      <c r="O76" s="505"/>
      <c r="P76" s="505"/>
      <c r="Q76" s="505"/>
      <c r="R76" s="505"/>
      <c r="S76" s="357" t="s">
        <v>2258</v>
      </c>
      <c r="T76" s="503"/>
      <c r="U76" s="503"/>
      <c r="V76" s="505"/>
      <c r="W76" s="488"/>
      <c r="X76" s="505"/>
      <c r="Y76" s="505"/>
      <c r="Z76" s="510"/>
      <c r="AA76" s="500"/>
      <c r="AB76" s="500"/>
      <c r="AC76" s="500"/>
      <c r="AD76" s="500"/>
      <c r="AE76" s="500"/>
      <c r="AF76" s="500"/>
      <c r="AG76" s="500"/>
      <c r="AH76" s="500"/>
      <c r="AI76" s="500"/>
      <c r="AJ76" s="500"/>
      <c r="AK76" s="500"/>
      <c r="AL76" s="500"/>
      <c r="AM76" s="500"/>
      <c r="AN76" s="500"/>
      <c r="AO76" s="500"/>
      <c r="AP76" s="500"/>
      <c r="AQ76" s="500"/>
      <c r="AR76" s="500"/>
      <c r="AS76" s="500"/>
      <c r="AT76" s="500"/>
      <c r="AU76" s="500"/>
      <c r="AV76" s="500"/>
      <c r="AW76" s="500"/>
      <c r="AX76" s="500"/>
      <c r="AY76" s="500"/>
      <c r="AZ76" s="500"/>
      <c r="BA76" s="500"/>
      <c r="BB76" s="500"/>
      <c r="BC76" s="500"/>
      <c r="BD76" s="500"/>
      <c r="BE76" s="500"/>
      <c r="BF76" s="500"/>
      <c r="BG76" s="500"/>
      <c r="BH76" s="500"/>
      <c r="BI76" s="500"/>
      <c r="BJ76" s="501"/>
      <c r="BK76" s="496"/>
    </row>
    <row r="77" spans="1:63" s="363" customFormat="1" ht="15" customHeight="1" x14ac:dyDescent="0.35">
      <c r="A77" s="507" t="s">
        <v>2288</v>
      </c>
      <c r="B77" s="509">
        <v>19</v>
      </c>
      <c r="C77" s="501" t="s">
        <v>99</v>
      </c>
      <c r="D77" s="505" t="s">
        <v>2166</v>
      </c>
      <c r="E77" s="505" t="s">
        <v>2167</v>
      </c>
      <c r="F77" s="505" t="s">
        <v>2100</v>
      </c>
      <c r="G77" s="505" t="s">
        <v>2168</v>
      </c>
      <c r="H77" s="505" t="s">
        <v>199</v>
      </c>
      <c r="I77" s="501" t="s">
        <v>2101</v>
      </c>
      <c r="J77" s="505" t="s">
        <v>2102</v>
      </c>
      <c r="K77" s="505" t="s">
        <v>2249</v>
      </c>
      <c r="L77" s="505" t="s">
        <v>2250</v>
      </c>
      <c r="M77" s="505" t="s">
        <v>2274</v>
      </c>
      <c r="N77" s="505" t="s">
        <v>2106</v>
      </c>
      <c r="O77" s="505" t="s">
        <v>2172</v>
      </c>
      <c r="P77" s="505" t="s">
        <v>2172</v>
      </c>
      <c r="Q77" s="505" t="s">
        <v>2172</v>
      </c>
      <c r="R77" s="505" t="s">
        <v>2289</v>
      </c>
      <c r="S77" s="357" t="s">
        <v>2253</v>
      </c>
      <c r="T77" s="503">
        <v>45809</v>
      </c>
      <c r="U77" s="503">
        <v>46006</v>
      </c>
      <c r="V77" s="505" t="s">
        <v>2290</v>
      </c>
      <c r="W77" s="486" t="s">
        <v>2172</v>
      </c>
      <c r="X77" s="505" t="s">
        <v>1877</v>
      </c>
      <c r="Y77" s="505" t="s">
        <v>2255</v>
      </c>
      <c r="Z77" s="510">
        <v>0.25</v>
      </c>
      <c r="AA77" s="500" t="s">
        <v>2113</v>
      </c>
      <c r="AB77" s="500" t="s">
        <v>206</v>
      </c>
      <c r="AC77" s="500" t="s">
        <v>206</v>
      </c>
      <c r="AD77" s="500" t="s">
        <v>206</v>
      </c>
      <c r="AE77" s="500" t="s">
        <v>206</v>
      </c>
      <c r="AF77" s="500" t="s">
        <v>206</v>
      </c>
      <c r="AG77" s="500" t="s">
        <v>2113</v>
      </c>
      <c r="AH77" s="500" t="s">
        <v>206</v>
      </c>
      <c r="AI77" s="500" t="s">
        <v>206</v>
      </c>
      <c r="AJ77" s="500" t="s">
        <v>2113</v>
      </c>
      <c r="AK77" s="500" t="s">
        <v>206</v>
      </c>
      <c r="AL77" s="500" t="s">
        <v>206</v>
      </c>
      <c r="AM77" s="500" t="s">
        <v>206</v>
      </c>
      <c r="AN77" s="500" t="s">
        <v>206</v>
      </c>
      <c r="AO77" s="500" t="s">
        <v>2113</v>
      </c>
      <c r="AP77" s="500" t="s">
        <v>206</v>
      </c>
      <c r="AQ77" s="500" t="s">
        <v>206</v>
      </c>
      <c r="AR77" s="500" t="s">
        <v>206</v>
      </c>
      <c r="AS77" s="500" t="s">
        <v>206</v>
      </c>
      <c r="AT77" s="500" t="s">
        <v>206</v>
      </c>
      <c r="AU77" s="500" t="s">
        <v>2113</v>
      </c>
      <c r="AV77" s="500" t="s">
        <v>206</v>
      </c>
      <c r="AW77" s="500" t="s">
        <v>206</v>
      </c>
      <c r="AX77" s="500" t="s">
        <v>206</v>
      </c>
      <c r="AY77" s="500" t="s">
        <v>206</v>
      </c>
      <c r="AZ77" s="500" t="s">
        <v>206</v>
      </c>
      <c r="BA77" s="500" t="s">
        <v>206</v>
      </c>
      <c r="BB77" s="500" t="s">
        <v>206</v>
      </c>
      <c r="BC77" s="500" t="s">
        <v>2113</v>
      </c>
      <c r="BD77" s="500" t="s">
        <v>206</v>
      </c>
      <c r="BE77" s="500" t="s">
        <v>206</v>
      </c>
      <c r="BF77" s="500" t="s">
        <v>206</v>
      </c>
      <c r="BG77" s="500" t="s">
        <v>206</v>
      </c>
      <c r="BH77" s="500" t="s">
        <v>2113</v>
      </c>
      <c r="BI77" s="500" t="s">
        <v>2113</v>
      </c>
      <c r="BJ77" s="501" t="s">
        <v>2114</v>
      </c>
      <c r="BK77" s="496" t="s">
        <v>199</v>
      </c>
    </row>
    <row r="78" spans="1:63" s="363" customFormat="1" ht="18" x14ac:dyDescent="0.35">
      <c r="A78" s="507"/>
      <c r="B78" s="509"/>
      <c r="C78" s="501"/>
      <c r="D78" s="505"/>
      <c r="E78" s="505"/>
      <c r="F78" s="505"/>
      <c r="G78" s="505"/>
      <c r="H78" s="505"/>
      <c r="I78" s="501"/>
      <c r="J78" s="505"/>
      <c r="K78" s="505"/>
      <c r="L78" s="505"/>
      <c r="M78" s="505"/>
      <c r="N78" s="505"/>
      <c r="O78" s="505"/>
      <c r="P78" s="505"/>
      <c r="Q78" s="505"/>
      <c r="R78" s="505"/>
      <c r="S78" s="357" t="s">
        <v>2256</v>
      </c>
      <c r="T78" s="503"/>
      <c r="U78" s="503"/>
      <c r="V78" s="505"/>
      <c r="W78" s="487"/>
      <c r="X78" s="505"/>
      <c r="Y78" s="505"/>
      <c r="Z78" s="51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0"/>
      <c r="AY78" s="500"/>
      <c r="AZ78" s="500"/>
      <c r="BA78" s="500"/>
      <c r="BB78" s="500"/>
      <c r="BC78" s="500"/>
      <c r="BD78" s="500"/>
      <c r="BE78" s="500"/>
      <c r="BF78" s="500"/>
      <c r="BG78" s="500"/>
      <c r="BH78" s="500"/>
      <c r="BI78" s="500"/>
      <c r="BJ78" s="501"/>
      <c r="BK78" s="496"/>
    </row>
    <row r="79" spans="1:63" s="363" customFormat="1" ht="18" x14ac:dyDescent="0.35">
      <c r="A79" s="507"/>
      <c r="B79" s="509"/>
      <c r="C79" s="501"/>
      <c r="D79" s="505"/>
      <c r="E79" s="505"/>
      <c r="F79" s="505"/>
      <c r="G79" s="505"/>
      <c r="H79" s="505"/>
      <c r="I79" s="501"/>
      <c r="J79" s="505"/>
      <c r="K79" s="505"/>
      <c r="L79" s="505"/>
      <c r="M79" s="505"/>
      <c r="N79" s="505"/>
      <c r="O79" s="505"/>
      <c r="P79" s="505"/>
      <c r="Q79" s="505"/>
      <c r="R79" s="505"/>
      <c r="S79" s="357" t="s">
        <v>2257</v>
      </c>
      <c r="T79" s="503"/>
      <c r="U79" s="503"/>
      <c r="V79" s="505"/>
      <c r="W79" s="487"/>
      <c r="X79" s="505"/>
      <c r="Y79" s="505"/>
      <c r="Z79" s="510"/>
      <c r="AA79" s="500"/>
      <c r="AB79" s="500"/>
      <c r="AC79" s="500"/>
      <c r="AD79" s="500"/>
      <c r="AE79" s="500"/>
      <c r="AF79" s="500"/>
      <c r="AG79" s="500"/>
      <c r="AH79" s="500"/>
      <c r="AI79" s="500"/>
      <c r="AJ79" s="500"/>
      <c r="AK79" s="500"/>
      <c r="AL79" s="500"/>
      <c r="AM79" s="500"/>
      <c r="AN79" s="500"/>
      <c r="AO79" s="500"/>
      <c r="AP79" s="500"/>
      <c r="AQ79" s="500"/>
      <c r="AR79" s="500"/>
      <c r="AS79" s="500"/>
      <c r="AT79" s="500"/>
      <c r="AU79" s="500"/>
      <c r="AV79" s="500"/>
      <c r="AW79" s="500"/>
      <c r="AX79" s="500"/>
      <c r="AY79" s="500"/>
      <c r="AZ79" s="500"/>
      <c r="BA79" s="500"/>
      <c r="BB79" s="500"/>
      <c r="BC79" s="500"/>
      <c r="BD79" s="500"/>
      <c r="BE79" s="500"/>
      <c r="BF79" s="500"/>
      <c r="BG79" s="500"/>
      <c r="BH79" s="500"/>
      <c r="BI79" s="500"/>
      <c r="BJ79" s="501"/>
      <c r="BK79" s="496"/>
    </row>
    <row r="80" spans="1:63" s="363" customFormat="1" ht="72" x14ac:dyDescent="0.35">
      <c r="A80" s="507"/>
      <c r="B80" s="509"/>
      <c r="C80" s="501"/>
      <c r="D80" s="505"/>
      <c r="E80" s="505"/>
      <c r="F80" s="505"/>
      <c r="G80" s="505"/>
      <c r="H80" s="505"/>
      <c r="I80" s="501"/>
      <c r="J80" s="505"/>
      <c r="K80" s="505"/>
      <c r="L80" s="505"/>
      <c r="M80" s="505"/>
      <c r="N80" s="505"/>
      <c r="O80" s="505"/>
      <c r="P80" s="505"/>
      <c r="Q80" s="505"/>
      <c r="R80" s="505"/>
      <c r="S80" s="357" t="s">
        <v>2258</v>
      </c>
      <c r="T80" s="503"/>
      <c r="U80" s="503"/>
      <c r="V80" s="505"/>
      <c r="W80" s="488"/>
      <c r="X80" s="505"/>
      <c r="Y80" s="505"/>
      <c r="Z80" s="510"/>
      <c r="AA80" s="500"/>
      <c r="AB80" s="500"/>
      <c r="AC80" s="500"/>
      <c r="AD80" s="500"/>
      <c r="AE80" s="500"/>
      <c r="AF80" s="500"/>
      <c r="AG80" s="500"/>
      <c r="AH80" s="500"/>
      <c r="AI80" s="500"/>
      <c r="AJ80" s="500"/>
      <c r="AK80" s="500"/>
      <c r="AL80" s="500"/>
      <c r="AM80" s="500"/>
      <c r="AN80" s="500"/>
      <c r="AO80" s="500"/>
      <c r="AP80" s="500"/>
      <c r="AQ80" s="500"/>
      <c r="AR80" s="500"/>
      <c r="AS80" s="500"/>
      <c r="AT80" s="500"/>
      <c r="AU80" s="500"/>
      <c r="AV80" s="500"/>
      <c r="AW80" s="500"/>
      <c r="AX80" s="500"/>
      <c r="AY80" s="500"/>
      <c r="AZ80" s="500"/>
      <c r="BA80" s="500"/>
      <c r="BB80" s="500"/>
      <c r="BC80" s="500"/>
      <c r="BD80" s="500"/>
      <c r="BE80" s="500"/>
      <c r="BF80" s="500"/>
      <c r="BG80" s="500"/>
      <c r="BH80" s="500"/>
      <c r="BI80" s="500"/>
      <c r="BJ80" s="501"/>
      <c r="BK80" s="496"/>
    </row>
    <row r="81" spans="1:63" s="363" customFormat="1" ht="54" x14ac:dyDescent="0.35">
      <c r="A81" s="507" t="s">
        <v>2291</v>
      </c>
      <c r="B81" s="509" t="s">
        <v>2292</v>
      </c>
      <c r="C81" s="501" t="s">
        <v>99</v>
      </c>
      <c r="D81" s="505" t="s">
        <v>2166</v>
      </c>
      <c r="E81" s="505" t="s">
        <v>2167</v>
      </c>
      <c r="F81" s="505" t="s">
        <v>2100</v>
      </c>
      <c r="G81" s="505" t="s">
        <v>2168</v>
      </c>
      <c r="H81" s="505" t="s">
        <v>199</v>
      </c>
      <c r="I81" s="501" t="s">
        <v>2101</v>
      </c>
      <c r="J81" s="505" t="s">
        <v>2102</v>
      </c>
      <c r="K81" s="505" t="s">
        <v>2249</v>
      </c>
      <c r="L81" s="505" t="s">
        <v>2250</v>
      </c>
      <c r="M81" s="505" t="s">
        <v>2274</v>
      </c>
      <c r="N81" s="505" t="s">
        <v>2106</v>
      </c>
      <c r="O81" s="505" t="s">
        <v>2172</v>
      </c>
      <c r="P81" s="505" t="s">
        <v>2172</v>
      </c>
      <c r="Q81" s="505" t="s">
        <v>2172</v>
      </c>
      <c r="R81" s="505" t="s">
        <v>2293</v>
      </c>
      <c r="S81" s="357" t="s">
        <v>2294</v>
      </c>
      <c r="T81" s="503">
        <v>45689</v>
      </c>
      <c r="U81" s="503">
        <v>46006</v>
      </c>
      <c r="V81" s="501" t="s">
        <v>2295</v>
      </c>
      <c r="W81" s="494" t="s">
        <v>2172</v>
      </c>
      <c r="X81" s="505" t="s">
        <v>1877</v>
      </c>
      <c r="Y81" s="505" t="s">
        <v>2255</v>
      </c>
      <c r="Z81" s="510">
        <v>0.25</v>
      </c>
      <c r="AA81" s="500" t="s">
        <v>2113</v>
      </c>
      <c r="AB81" s="500" t="s">
        <v>206</v>
      </c>
      <c r="AC81" s="500" t="s">
        <v>206</v>
      </c>
      <c r="AD81" s="500" t="s">
        <v>206</v>
      </c>
      <c r="AE81" s="500" t="s">
        <v>206</v>
      </c>
      <c r="AF81" s="500" t="s">
        <v>206</v>
      </c>
      <c r="AG81" s="500" t="s">
        <v>2113</v>
      </c>
      <c r="AH81" s="500" t="s">
        <v>206</v>
      </c>
      <c r="AI81" s="500" t="s">
        <v>206</v>
      </c>
      <c r="AJ81" s="500" t="s">
        <v>206</v>
      </c>
      <c r="AK81" s="500" t="s">
        <v>206</v>
      </c>
      <c r="AL81" s="500" t="s">
        <v>206</v>
      </c>
      <c r="AM81" s="500" t="s">
        <v>206</v>
      </c>
      <c r="AN81" s="500" t="s">
        <v>206</v>
      </c>
      <c r="AO81" s="500" t="s">
        <v>2113</v>
      </c>
      <c r="AP81" s="500" t="s">
        <v>206</v>
      </c>
      <c r="AQ81" s="500" t="s">
        <v>206</v>
      </c>
      <c r="AR81" s="500" t="s">
        <v>2113</v>
      </c>
      <c r="AS81" s="500" t="s">
        <v>206</v>
      </c>
      <c r="AT81" s="500" t="s">
        <v>206</v>
      </c>
      <c r="AU81" s="500" t="s">
        <v>2113</v>
      </c>
      <c r="AV81" s="500" t="s">
        <v>206</v>
      </c>
      <c r="AW81" s="500" t="s">
        <v>206</v>
      </c>
      <c r="AX81" s="500" t="s">
        <v>206</v>
      </c>
      <c r="AY81" s="500" t="s">
        <v>206</v>
      </c>
      <c r="AZ81" s="500" t="s">
        <v>206</v>
      </c>
      <c r="BA81" s="500" t="s">
        <v>206</v>
      </c>
      <c r="BB81" s="500" t="s">
        <v>206</v>
      </c>
      <c r="BC81" s="500" t="s">
        <v>206</v>
      </c>
      <c r="BD81" s="500" t="s">
        <v>206</v>
      </c>
      <c r="BE81" s="500" t="s">
        <v>206</v>
      </c>
      <c r="BF81" s="500" t="s">
        <v>206</v>
      </c>
      <c r="BG81" s="500" t="s">
        <v>206</v>
      </c>
      <c r="BH81" s="500" t="s">
        <v>2113</v>
      </c>
      <c r="BI81" s="500" t="s">
        <v>2113</v>
      </c>
      <c r="BJ81" s="501" t="s">
        <v>2114</v>
      </c>
      <c r="BK81" s="496" t="s">
        <v>199</v>
      </c>
    </row>
    <row r="82" spans="1:63" s="363" customFormat="1" ht="18" x14ac:dyDescent="0.35">
      <c r="A82" s="507"/>
      <c r="B82" s="509"/>
      <c r="C82" s="501"/>
      <c r="D82" s="505"/>
      <c r="E82" s="505"/>
      <c r="F82" s="505"/>
      <c r="G82" s="505"/>
      <c r="H82" s="505"/>
      <c r="I82" s="501"/>
      <c r="J82" s="505"/>
      <c r="K82" s="505"/>
      <c r="L82" s="505"/>
      <c r="M82" s="505"/>
      <c r="N82" s="505"/>
      <c r="O82" s="505"/>
      <c r="P82" s="505"/>
      <c r="Q82" s="505"/>
      <c r="R82" s="505"/>
      <c r="S82" s="357" t="s">
        <v>2253</v>
      </c>
      <c r="T82" s="503"/>
      <c r="U82" s="503"/>
      <c r="V82" s="501"/>
      <c r="W82" s="490"/>
      <c r="X82" s="505"/>
      <c r="Y82" s="505"/>
      <c r="Z82" s="510"/>
      <c r="AA82" s="500"/>
      <c r="AB82" s="500"/>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0"/>
      <c r="AY82" s="500"/>
      <c r="AZ82" s="500"/>
      <c r="BA82" s="500"/>
      <c r="BB82" s="500"/>
      <c r="BC82" s="500"/>
      <c r="BD82" s="500"/>
      <c r="BE82" s="500"/>
      <c r="BF82" s="500"/>
      <c r="BG82" s="500"/>
      <c r="BH82" s="500"/>
      <c r="BI82" s="500"/>
      <c r="BJ82" s="501"/>
      <c r="BK82" s="496"/>
    </row>
    <row r="83" spans="1:63" s="363" customFormat="1" ht="33" customHeight="1" x14ac:dyDescent="0.35">
      <c r="A83" s="507"/>
      <c r="B83" s="509"/>
      <c r="C83" s="501"/>
      <c r="D83" s="505"/>
      <c r="E83" s="505"/>
      <c r="F83" s="505"/>
      <c r="G83" s="505"/>
      <c r="H83" s="505"/>
      <c r="I83" s="501"/>
      <c r="J83" s="505"/>
      <c r="K83" s="505"/>
      <c r="L83" s="505"/>
      <c r="M83" s="505"/>
      <c r="N83" s="505"/>
      <c r="O83" s="505"/>
      <c r="P83" s="505"/>
      <c r="Q83" s="505"/>
      <c r="R83" s="505"/>
      <c r="S83" s="357" t="s">
        <v>2256</v>
      </c>
      <c r="T83" s="503"/>
      <c r="U83" s="503"/>
      <c r="V83" s="501" t="s">
        <v>2296</v>
      </c>
      <c r="W83" s="490"/>
      <c r="X83" s="505"/>
      <c r="Y83" s="505"/>
      <c r="Z83" s="510"/>
      <c r="AA83" s="500"/>
      <c r="AB83" s="500"/>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0"/>
      <c r="AY83" s="500"/>
      <c r="AZ83" s="500"/>
      <c r="BA83" s="500"/>
      <c r="BB83" s="500"/>
      <c r="BC83" s="500"/>
      <c r="BD83" s="500"/>
      <c r="BE83" s="500"/>
      <c r="BF83" s="500"/>
      <c r="BG83" s="500"/>
      <c r="BH83" s="500"/>
      <c r="BI83" s="500"/>
      <c r="BJ83" s="501"/>
      <c r="BK83" s="496"/>
    </row>
    <row r="84" spans="1:63" s="363" customFormat="1" ht="18" x14ac:dyDescent="0.35">
      <c r="A84" s="507"/>
      <c r="B84" s="509"/>
      <c r="C84" s="501"/>
      <c r="D84" s="505"/>
      <c r="E84" s="505"/>
      <c r="F84" s="505"/>
      <c r="G84" s="505"/>
      <c r="H84" s="505"/>
      <c r="I84" s="501"/>
      <c r="J84" s="505"/>
      <c r="K84" s="505"/>
      <c r="L84" s="505"/>
      <c r="M84" s="505"/>
      <c r="N84" s="505"/>
      <c r="O84" s="505"/>
      <c r="P84" s="505"/>
      <c r="Q84" s="505"/>
      <c r="R84" s="505"/>
      <c r="S84" s="357" t="s">
        <v>2257</v>
      </c>
      <c r="T84" s="503"/>
      <c r="U84" s="503"/>
      <c r="V84" s="501"/>
      <c r="W84" s="490"/>
      <c r="X84" s="505"/>
      <c r="Y84" s="505"/>
      <c r="Z84" s="510"/>
      <c r="AA84" s="500"/>
      <c r="AB84" s="500"/>
      <c r="AC84" s="500"/>
      <c r="AD84" s="500"/>
      <c r="AE84" s="500"/>
      <c r="AF84" s="500"/>
      <c r="AG84" s="500"/>
      <c r="AH84" s="500"/>
      <c r="AI84" s="500"/>
      <c r="AJ84" s="500"/>
      <c r="AK84" s="500"/>
      <c r="AL84" s="500"/>
      <c r="AM84" s="500"/>
      <c r="AN84" s="500"/>
      <c r="AO84" s="500"/>
      <c r="AP84" s="500"/>
      <c r="AQ84" s="500"/>
      <c r="AR84" s="500"/>
      <c r="AS84" s="500"/>
      <c r="AT84" s="500"/>
      <c r="AU84" s="500"/>
      <c r="AV84" s="500"/>
      <c r="AW84" s="500"/>
      <c r="AX84" s="500"/>
      <c r="AY84" s="500"/>
      <c r="AZ84" s="500"/>
      <c r="BA84" s="500"/>
      <c r="BB84" s="500"/>
      <c r="BC84" s="500"/>
      <c r="BD84" s="500"/>
      <c r="BE84" s="500"/>
      <c r="BF84" s="500"/>
      <c r="BG84" s="500"/>
      <c r="BH84" s="500"/>
      <c r="BI84" s="500"/>
      <c r="BJ84" s="501"/>
      <c r="BK84" s="496"/>
    </row>
    <row r="85" spans="1:63" s="363" customFormat="1" ht="72" x14ac:dyDescent="0.35">
      <c r="A85" s="507"/>
      <c r="B85" s="509"/>
      <c r="C85" s="501"/>
      <c r="D85" s="505"/>
      <c r="E85" s="505"/>
      <c r="F85" s="505"/>
      <c r="G85" s="505"/>
      <c r="H85" s="505"/>
      <c r="I85" s="501"/>
      <c r="J85" s="505"/>
      <c r="K85" s="505"/>
      <c r="L85" s="505"/>
      <c r="M85" s="505"/>
      <c r="N85" s="505"/>
      <c r="O85" s="505"/>
      <c r="P85" s="505"/>
      <c r="Q85" s="505"/>
      <c r="R85" s="505"/>
      <c r="S85" s="357" t="s">
        <v>2258</v>
      </c>
      <c r="T85" s="503"/>
      <c r="U85" s="503"/>
      <c r="V85" s="501"/>
      <c r="W85" s="491"/>
      <c r="X85" s="505"/>
      <c r="Y85" s="505"/>
      <c r="Z85" s="510"/>
      <c r="AA85" s="500"/>
      <c r="AB85" s="500"/>
      <c r="AC85" s="500"/>
      <c r="AD85" s="500"/>
      <c r="AE85" s="500"/>
      <c r="AF85" s="500"/>
      <c r="AG85" s="500"/>
      <c r="AH85" s="500"/>
      <c r="AI85" s="500"/>
      <c r="AJ85" s="500"/>
      <c r="AK85" s="500"/>
      <c r="AL85" s="500"/>
      <c r="AM85" s="500"/>
      <c r="AN85" s="500"/>
      <c r="AO85" s="500"/>
      <c r="AP85" s="500"/>
      <c r="AQ85" s="500"/>
      <c r="AR85" s="500"/>
      <c r="AS85" s="500"/>
      <c r="AT85" s="500"/>
      <c r="AU85" s="500"/>
      <c r="AV85" s="500"/>
      <c r="AW85" s="500"/>
      <c r="AX85" s="500"/>
      <c r="AY85" s="500"/>
      <c r="AZ85" s="500"/>
      <c r="BA85" s="500"/>
      <c r="BB85" s="500"/>
      <c r="BC85" s="500"/>
      <c r="BD85" s="500"/>
      <c r="BE85" s="500"/>
      <c r="BF85" s="500"/>
      <c r="BG85" s="500"/>
      <c r="BH85" s="500"/>
      <c r="BI85" s="500"/>
      <c r="BJ85" s="501"/>
      <c r="BK85" s="496"/>
    </row>
    <row r="86" spans="1:63" s="363" customFormat="1" ht="15" customHeight="1" x14ac:dyDescent="0.35">
      <c r="A86" s="507" t="s">
        <v>2297</v>
      </c>
      <c r="B86" s="509">
        <v>20</v>
      </c>
      <c r="C86" s="501" t="s">
        <v>99</v>
      </c>
      <c r="D86" s="505" t="s">
        <v>2166</v>
      </c>
      <c r="E86" s="505" t="s">
        <v>2167</v>
      </c>
      <c r="F86" s="505" t="s">
        <v>2100</v>
      </c>
      <c r="G86" s="505" t="s">
        <v>2168</v>
      </c>
      <c r="H86" s="505" t="s">
        <v>199</v>
      </c>
      <c r="I86" s="501" t="s">
        <v>2101</v>
      </c>
      <c r="J86" s="505" t="s">
        <v>2102</v>
      </c>
      <c r="K86" s="505" t="s">
        <v>2249</v>
      </c>
      <c r="L86" s="505" t="s">
        <v>2250</v>
      </c>
      <c r="M86" s="505" t="s">
        <v>2274</v>
      </c>
      <c r="N86" s="505" t="s">
        <v>2106</v>
      </c>
      <c r="O86" s="505" t="s">
        <v>2172</v>
      </c>
      <c r="P86" s="505" t="s">
        <v>2172</v>
      </c>
      <c r="Q86" s="505" t="s">
        <v>2172</v>
      </c>
      <c r="R86" s="505" t="s">
        <v>2298</v>
      </c>
      <c r="S86" s="357" t="s">
        <v>2253</v>
      </c>
      <c r="T86" s="503">
        <v>45931</v>
      </c>
      <c r="U86" s="503">
        <v>46006</v>
      </c>
      <c r="V86" s="505" t="s">
        <v>2299</v>
      </c>
      <c r="W86" s="486" t="s">
        <v>2172</v>
      </c>
      <c r="X86" s="505" t="s">
        <v>1877</v>
      </c>
      <c r="Y86" s="505" t="s">
        <v>2255</v>
      </c>
      <c r="Z86" s="510">
        <v>0.25</v>
      </c>
      <c r="AA86" s="500" t="s">
        <v>206</v>
      </c>
      <c r="AB86" s="500" t="s">
        <v>206</v>
      </c>
      <c r="AC86" s="500" t="s">
        <v>206</v>
      </c>
      <c r="AD86" s="500" t="s">
        <v>206</v>
      </c>
      <c r="AE86" s="500" t="s">
        <v>206</v>
      </c>
      <c r="AF86" s="500" t="s">
        <v>206</v>
      </c>
      <c r="AG86" s="500" t="s">
        <v>2113</v>
      </c>
      <c r="AH86" s="500" t="s">
        <v>206</v>
      </c>
      <c r="AI86" s="500" t="s">
        <v>206</v>
      </c>
      <c r="AJ86" s="500" t="s">
        <v>206</v>
      </c>
      <c r="AK86" s="500" t="s">
        <v>206</v>
      </c>
      <c r="AL86" s="500" t="s">
        <v>206</v>
      </c>
      <c r="AM86" s="500" t="s">
        <v>206</v>
      </c>
      <c r="AN86" s="500" t="s">
        <v>206</v>
      </c>
      <c r="AO86" s="500" t="s">
        <v>2113</v>
      </c>
      <c r="AP86" s="500" t="s">
        <v>206</v>
      </c>
      <c r="AQ86" s="500" t="s">
        <v>206</v>
      </c>
      <c r="AR86" s="500" t="s">
        <v>2113</v>
      </c>
      <c r="AS86" s="500" t="s">
        <v>206</v>
      </c>
      <c r="AT86" s="500" t="s">
        <v>206</v>
      </c>
      <c r="AU86" s="500" t="s">
        <v>2113</v>
      </c>
      <c r="AV86" s="500" t="s">
        <v>206</v>
      </c>
      <c r="AW86" s="500" t="s">
        <v>206</v>
      </c>
      <c r="AX86" s="500" t="s">
        <v>206</v>
      </c>
      <c r="AY86" s="500" t="s">
        <v>206</v>
      </c>
      <c r="AZ86" s="500" t="s">
        <v>206</v>
      </c>
      <c r="BA86" s="500" t="s">
        <v>206</v>
      </c>
      <c r="BB86" s="500" t="s">
        <v>206</v>
      </c>
      <c r="BC86" s="500" t="s">
        <v>206</v>
      </c>
      <c r="BD86" s="500" t="s">
        <v>206</v>
      </c>
      <c r="BE86" s="500" t="s">
        <v>206</v>
      </c>
      <c r="BF86" s="500" t="s">
        <v>206</v>
      </c>
      <c r="BG86" s="500" t="s">
        <v>206</v>
      </c>
      <c r="BH86" s="500" t="s">
        <v>2113</v>
      </c>
      <c r="BI86" s="500" t="s">
        <v>2113</v>
      </c>
      <c r="BJ86" s="501" t="s">
        <v>2114</v>
      </c>
      <c r="BK86" s="496" t="s">
        <v>199</v>
      </c>
    </row>
    <row r="87" spans="1:63" s="363" customFormat="1" ht="18" x14ac:dyDescent="0.35">
      <c r="A87" s="507"/>
      <c r="B87" s="509"/>
      <c r="C87" s="501"/>
      <c r="D87" s="505"/>
      <c r="E87" s="505"/>
      <c r="F87" s="505"/>
      <c r="G87" s="505"/>
      <c r="H87" s="505"/>
      <c r="I87" s="501"/>
      <c r="J87" s="505"/>
      <c r="K87" s="505"/>
      <c r="L87" s="505"/>
      <c r="M87" s="505"/>
      <c r="N87" s="505"/>
      <c r="O87" s="505"/>
      <c r="P87" s="505"/>
      <c r="Q87" s="505"/>
      <c r="R87" s="505"/>
      <c r="S87" s="357" t="s">
        <v>2256</v>
      </c>
      <c r="T87" s="503"/>
      <c r="U87" s="503"/>
      <c r="V87" s="505"/>
      <c r="W87" s="487"/>
      <c r="X87" s="505"/>
      <c r="Y87" s="505"/>
      <c r="Z87" s="510"/>
      <c r="AA87" s="500"/>
      <c r="AB87" s="500"/>
      <c r="AC87" s="500"/>
      <c r="AD87" s="500"/>
      <c r="AE87" s="500"/>
      <c r="AF87" s="500"/>
      <c r="AG87" s="500"/>
      <c r="AH87" s="500"/>
      <c r="AI87" s="500"/>
      <c r="AJ87" s="500"/>
      <c r="AK87" s="500"/>
      <c r="AL87" s="500"/>
      <c r="AM87" s="500"/>
      <c r="AN87" s="500"/>
      <c r="AO87" s="500"/>
      <c r="AP87" s="500"/>
      <c r="AQ87" s="500"/>
      <c r="AR87" s="500"/>
      <c r="AS87" s="500"/>
      <c r="AT87" s="500"/>
      <c r="AU87" s="500"/>
      <c r="AV87" s="500"/>
      <c r="AW87" s="500"/>
      <c r="AX87" s="500"/>
      <c r="AY87" s="500"/>
      <c r="AZ87" s="500"/>
      <c r="BA87" s="500"/>
      <c r="BB87" s="500"/>
      <c r="BC87" s="500"/>
      <c r="BD87" s="500"/>
      <c r="BE87" s="500"/>
      <c r="BF87" s="500"/>
      <c r="BG87" s="500"/>
      <c r="BH87" s="500"/>
      <c r="BI87" s="500"/>
      <c r="BJ87" s="501"/>
      <c r="BK87" s="496"/>
    </row>
    <row r="88" spans="1:63" s="363" customFormat="1" ht="18" x14ac:dyDescent="0.35">
      <c r="A88" s="507"/>
      <c r="B88" s="509"/>
      <c r="C88" s="501"/>
      <c r="D88" s="505"/>
      <c r="E88" s="505"/>
      <c r="F88" s="505"/>
      <c r="G88" s="505"/>
      <c r="H88" s="505"/>
      <c r="I88" s="501"/>
      <c r="J88" s="505"/>
      <c r="K88" s="505"/>
      <c r="L88" s="505"/>
      <c r="M88" s="505"/>
      <c r="N88" s="505"/>
      <c r="O88" s="505"/>
      <c r="P88" s="505"/>
      <c r="Q88" s="505"/>
      <c r="R88" s="505"/>
      <c r="S88" s="357" t="s">
        <v>2257</v>
      </c>
      <c r="T88" s="503"/>
      <c r="U88" s="503"/>
      <c r="V88" s="505"/>
      <c r="W88" s="487"/>
      <c r="X88" s="505"/>
      <c r="Y88" s="505"/>
      <c r="Z88" s="510"/>
      <c r="AA88" s="500"/>
      <c r="AB88" s="500"/>
      <c r="AC88" s="500"/>
      <c r="AD88" s="500"/>
      <c r="AE88" s="500"/>
      <c r="AF88" s="500"/>
      <c r="AG88" s="500"/>
      <c r="AH88" s="500"/>
      <c r="AI88" s="500"/>
      <c r="AJ88" s="500"/>
      <c r="AK88" s="500"/>
      <c r="AL88" s="500"/>
      <c r="AM88" s="500"/>
      <c r="AN88" s="500"/>
      <c r="AO88" s="500"/>
      <c r="AP88" s="500"/>
      <c r="AQ88" s="500"/>
      <c r="AR88" s="500"/>
      <c r="AS88" s="500"/>
      <c r="AT88" s="500"/>
      <c r="AU88" s="500"/>
      <c r="AV88" s="500"/>
      <c r="AW88" s="500"/>
      <c r="AX88" s="500"/>
      <c r="AY88" s="500"/>
      <c r="AZ88" s="500"/>
      <c r="BA88" s="500"/>
      <c r="BB88" s="500"/>
      <c r="BC88" s="500"/>
      <c r="BD88" s="500"/>
      <c r="BE88" s="500"/>
      <c r="BF88" s="500"/>
      <c r="BG88" s="500"/>
      <c r="BH88" s="500"/>
      <c r="BI88" s="500"/>
      <c r="BJ88" s="501"/>
      <c r="BK88" s="496"/>
    </row>
    <row r="89" spans="1:63" s="363" customFormat="1" ht="72" x14ac:dyDescent="0.35">
      <c r="A89" s="507"/>
      <c r="B89" s="509"/>
      <c r="C89" s="501"/>
      <c r="D89" s="505"/>
      <c r="E89" s="505"/>
      <c r="F89" s="505"/>
      <c r="G89" s="505"/>
      <c r="H89" s="505"/>
      <c r="I89" s="501"/>
      <c r="J89" s="505"/>
      <c r="K89" s="505"/>
      <c r="L89" s="505"/>
      <c r="M89" s="505"/>
      <c r="N89" s="505"/>
      <c r="O89" s="505"/>
      <c r="P89" s="505"/>
      <c r="Q89" s="505"/>
      <c r="R89" s="505"/>
      <c r="S89" s="357" t="s">
        <v>2258</v>
      </c>
      <c r="T89" s="503"/>
      <c r="U89" s="503"/>
      <c r="V89" s="505"/>
      <c r="W89" s="488"/>
      <c r="X89" s="505"/>
      <c r="Y89" s="505"/>
      <c r="Z89" s="510"/>
      <c r="AA89" s="500"/>
      <c r="AB89" s="500"/>
      <c r="AC89" s="500"/>
      <c r="AD89" s="500"/>
      <c r="AE89" s="500"/>
      <c r="AF89" s="500"/>
      <c r="AG89" s="500"/>
      <c r="AH89" s="500"/>
      <c r="AI89" s="500"/>
      <c r="AJ89" s="500"/>
      <c r="AK89" s="500"/>
      <c r="AL89" s="500"/>
      <c r="AM89" s="500"/>
      <c r="AN89" s="500"/>
      <c r="AO89" s="500"/>
      <c r="AP89" s="500"/>
      <c r="AQ89" s="500"/>
      <c r="AR89" s="500"/>
      <c r="AS89" s="500"/>
      <c r="AT89" s="500"/>
      <c r="AU89" s="500"/>
      <c r="AV89" s="500"/>
      <c r="AW89" s="500"/>
      <c r="AX89" s="500"/>
      <c r="AY89" s="500"/>
      <c r="AZ89" s="500"/>
      <c r="BA89" s="500"/>
      <c r="BB89" s="500"/>
      <c r="BC89" s="500"/>
      <c r="BD89" s="500"/>
      <c r="BE89" s="500"/>
      <c r="BF89" s="500"/>
      <c r="BG89" s="500"/>
      <c r="BH89" s="500"/>
      <c r="BI89" s="500"/>
      <c r="BJ89" s="501"/>
      <c r="BK89" s="496"/>
    </row>
    <row r="90" spans="1:63" s="363" customFormat="1" ht="36" x14ac:dyDescent="0.35">
      <c r="A90" s="507" t="s">
        <v>2300</v>
      </c>
      <c r="B90" s="509">
        <v>63</v>
      </c>
      <c r="C90" s="501" t="s">
        <v>99</v>
      </c>
      <c r="D90" s="505" t="s">
        <v>2166</v>
      </c>
      <c r="E90" s="505" t="s">
        <v>2167</v>
      </c>
      <c r="F90" s="505" t="s">
        <v>2100</v>
      </c>
      <c r="G90" s="505" t="s">
        <v>2185</v>
      </c>
      <c r="H90" s="505" t="s">
        <v>199</v>
      </c>
      <c r="I90" s="501" t="s">
        <v>2101</v>
      </c>
      <c r="J90" s="505" t="s">
        <v>2102</v>
      </c>
      <c r="K90" s="505" t="s">
        <v>2249</v>
      </c>
      <c r="L90" s="505" t="s">
        <v>2250</v>
      </c>
      <c r="M90" s="505" t="s">
        <v>2274</v>
      </c>
      <c r="N90" s="505" t="s">
        <v>2106</v>
      </c>
      <c r="O90" s="505" t="s">
        <v>2172</v>
      </c>
      <c r="P90" s="505" t="s">
        <v>2172</v>
      </c>
      <c r="Q90" s="505" t="s">
        <v>2172</v>
      </c>
      <c r="R90" s="505" t="s">
        <v>2301</v>
      </c>
      <c r="S90" s="357" t="s">
        <v>1204</v>
      </c>
      <c r="T90" s="503">
        <v>45658</v>
      </c>
      <c r="U90" s="503">
        <v>45746</v>
      </c>
      <c r="V90" s="505" t="s">
        <v>2302</v>
      </c>
      <c r="W90" s="486">
        <v>1</v>
      </c>
      <c r="X90" s="505" t="s">
        <v>2303</v>
      </c>
      <c r="Y90" s="505" t="s">
        <v>2304</v>
      </c>
      <c r="Z90" s="510">
        <v>1</v>
      </c>
      <c r="AA90" s="500" t="s">
        <v>2113</v>
      </c>
      <c r="AB90" s="500" t="s">
        <v>206</v>
      </c>
      <c r="AC90" s="500" t="s">
        <v>206</v>
      </c>
      <c r="AD90" s="500" t="s">
        <v>206</v>
      </c>
      <c r="AE90" s="500" t="s">
        <v>206</v>
      </c>
      <c r="AF90" s="500" t="s">
        <v>206</v>
      </c>
      <c r="AG90" s="500" t="s">
        <v>2113</v>
      </c>
      <c r="AH90" s="500" t="s">
        <v>206</v>
      </c>
      <c r="AI90" s="500" t="s">
        <v>206</v>
      </c>
      <c r="AJ90" s="500" t="s">
        <v>206</v>
      </c>
      <c r="AK90" s="500" t="s">
        <v>2113</v>
      </c>
      <c r="AL90" s="500" t="s">
        <v>206</v>
      </c>
      <c r="AM90" s="500" t="s">
        <v>206</v>
      </c>
      <c r="AN90" s="500" t="s">
        <v>206</v>
      </c>
      <c r="AO90" s="500" t="s">
        <v>2113</v>
      </c>
      <c r="AP90" s="500" t="s">
        <v>206</v>
      </c>
      <c r="AQ90" s="500" t="s">
        <v>206</v>
      </c>
      <c r="AR90" s="500" t="s">
        <v>206</v>
      </c>
      <c r="AS90" s="500" t="s">
        <v>206</v>
      </c>
      <c r="AT90" s="500" t="s">
        <v>206</v>
      </c>
      <c r="AU90" s="500" t="s">
        <v>206</v>
      </c>
      <c r="AV90" s="500" t="s">
        <v>206</v>
      </c>
      <c r="AW90" s="500" t="s">
        <v>206</v>
      </c>
      <c r="AX90" s="500" t="s">
        <v>206</v>
      </c>
      <c r="AY90" s="500" t="s">
        <v>206</v>
      </c>
      <c r="AZ90" s="500" t="s">
        <v>206</v>
      </c>
      <c r="BA90" s="500" t="s">
        <v>206</v>
      </c>
      <c r="BB90" s="500" t="s">
        <v>206</v>
      </c>
      <c r="BC90" s="500" t="s">
        <v>206</v>
      </c>
      <c r="BD90" s="500" t="s">
        <v>206</v>
      </c>
      <c r="BE90" s="500" t="s">
        <v>206</v>
      </c>
      <c r="BF90" s="500" t="s">
        <v>206</v>
      </c>
      <c r="BG90" s="500" t="s">
        <v>206</v>
      </c>
      <c r="BH90" s="500" t="s">
        <v>206</v>
      </c>
      <c r="BI90" s="500" t="s">
        <v>2113</v>
      </c>
      <c r="BJ90" s="501" t="s">
        <v>2114</v>
      </c>
      <c r="BK90" s="496" t="s">
        <v>199</v>
      </c>
    </row>
    <row r="91" spans="1:63" s="363" customFormat="1" ht="18" x14ac:dyDescent="0.35">
      <c r="A91" s="507"/>
      <c r="B91" s="509"/>
      <c r="C91" s="501"/>
      <c r="D91" s="505"/>
      <c r="E91" s="505"/>
      <c r="F91" s="505"/>
      <c r="G91" s="505"/>
      <c r="H91" s="505"/>
      <c r="I91" s="501"/>
      <c r="J91" s="505"/>
      <c r="K91" s="505"/>
      <c r="L91" s="505"/>
      <c r="M91" s="505"/>
      <c r="N91" s="505"/>
      <c r="O91" s="505"/>
      <c r="P91" s="505"/>
      <c r="Q91" s="505"/>
      <c r="R91" s="505"/>
      <c r="S91" s="357" t="s">
        <v>2190</v>
      </c>
      <c r="T91" s="503"/>
      <c r="U91" s="503"/>
      <c r="V91" s="505"/>
      <c r="W91" s="499"/>
      <c r="X91" s="505"/>
      <c r="Y91" s="505"/>
      <c r="Z91" s="510"/>
      <c r="AA91" s="500"/>
      <c r="AB91" s="500"/>
      <c r="AC91" s="500"/>
      <c r="AD91" s="500"/>
      <c r="AE91" s="500"/>
      <c r="AF91" s="500"/>
      <c r="AG91" s="500"/>
      <c r="AH91" s="500"/>
      <c r="AI91" s="500"/>
      <c r="AJ91" s="500"/>
      <c r="AK91" s="500"/>
      <c r="AL91" s="500"/>
      <c r="AM91" s="500"/>
      <c r="AN91" s="500"/>
      <c r="AO91" s="500"/>
      <c r="AP91" s="500"/>
      <c r="AQ91" s="500"/>
      <c r="AR91" s="500"/>
      <c r="AS91" s="500"/>
      <c r="AT91" s="500"/>
      <c r="AU91" s="500"/>
      <c r="AV91" s="500"/>
      <c r="AW91" s="500"/>
      <c r="AX91" s="500"/>
      <c r="AY91" s="500"/>
      <c r="AZ91" s="500"/>
      <c r="BA91" s="500"/>
      <c r="BB91" s="500"/>
      <c r="BC91" s="500"/>
      <c r="BD91" s="500"/>
      <c r="BE91" s="500"/>
      <c r="BF91" s="500"/>
      <c r="BG91" s="500"/>
      <c r="BH91" s="500"/>
      <c r="BI91" s="500"/>
      <c r="BJ91" s="501"/>
      <c r="BK91" s="496"/>
    </row>
    <row r="92" spans="1:63" s="363" customFormat="1" ht="36" x14ac:dyDescent="0.35">
      <c r="A92" s="507" t="s">
        <v>2305</v>
      </c>
      <c r="B92" s="509">
        <v>64</v>
      </c>
      <c r="C92" s="501" t="s">
        <v>99</v>
      </c>
      <c r="D92" s="505" t="s">
        <v>2166</v>
      </c>
      <c r="E92" s="505" t="s">
        <v>2167</v>
      </c>
      <c r="F92" s="505" t="s">
        <v>2100</v>
      </c>
      <c r="G92" s="505" t="s">
        <v>2185</v>
      </c>
      <c r="H92" s="505" t="s">
        <v>199</v>
      </c>
      <c r="I92" s="501" t="s">
        <v>2101</v>
      </c>
      <c r="J92" s="505" t="s">
        <v>2102</v>
      </c>
      <c r="K92" s="505" t="s">
        <v>2249</v>
      </c>
      <c r="L92" s="505" t="s">
        <v>2250</v>
      </c>
      <c r="M92" s="505" t="s">
        <v>2274</v>
      </c>
      <c r="N92" s="505" t="s">
        <v>2106</v>
      </c>
      <c r="O92" s="505" t="s">
        <v>2172</v>
      </c>
      <c r="P92" s="505" t="s">
        <v>2172</v>
      </c>
      <c r="Q92" s="505" t="s">
        <v>2172</v>
      </c>
      <c r="R92" s="505" t="s">
        <v>2306</v>
      </c>
      <c r="S92" s="357" t="s">
        <v>1204</v>
      </c>
      <c r="T92" s="503">
        <v>45658</v>
      </c>
      <c r="U92" s="503">
        <v>45777</v>
      </c>
      <c r="V92" s="505" t="s">
        <v>2307</v>
      </c>
      <c r="W92" s="486">
        <v>1</v>
      </c>
      <c r="X92" s="505" t="s">
        <v>2308</v>
      </c>
      <c r="Y92" s="505" t="s">
        <v>2309</v>
      </c>
      <c r="Z92" s="500">
        <v>1</v>
      </c>
      <c r="AA92" s="500" t="s">
        <v>2113</v>
      </c>
      <c r="AB92" s="500" t="s">
        <v>206</v>
      </c>
      <c r="AC92" s="500" t="s">
        <v>206</v>
      </c>
      <c r="AD92" s="500" t="s">
        <v>206</v>
      </c>
      <c r="AE92" s="500" t="s">
        <v>206</v>
      </c>
      <c r="AF92" s="500" t="s">
        <v>206</v>
      </c>
      <c r="AG92" s="500" t="s">
        <v>2113</v>
      </c>
      <c r="AH92" s="500" t="s">
        <v>206</v>
      </c>
      <c r="AI92" s="500" t="s">
        <v>206</v>
      </c>
      <c r="AJ92" s="500" t="s">
        <v>206</v>
      </c>
      <c r="AK92" s="500" t="s">
        <v>2113</v>
      </c>
      <c r="AL92" s="500" t="s">
        <v>206</v>
      </c>
      <c r="AM92" s="500" t="s">
        <v>206</v>
      </c>
      <c r="AN92" s="500" t="s">
        <v>206</v>
      </c>
      <c r="AO92" s="500" t="s">
        <v>2113</v>
      </c>
      <c r="AP92" s="500" t="s">
        <v>206</v>
      </c>
      <c r="AQ92" s="500" t="s">
        <v>206</v>
      </c>
      <c r="AR92" s="500" t="s">
        <v>206</v>
      </c>
      <c r="AS92" s="500" t="s">
        <v>206</v>
      </c>
      <c r="AT92" s="500" t="s">
        <v>206</v>
      </c>
      <c r="AU92" s="500" t="s">
        <v>206</v>
      </c>
      <c r="AV92" s="500" t="s">
        <v>206</v>
      </c>
      <c r="AW92" s="500" t="s">
        <v>206</v>
      </c>
      <c r="AX92" s="500" t="s">
        <v>206</v>
      </c>
      <c r="AY92" s="500" t="s">
        <v>206</v>
      </c>
      <c r="AZ92" s="500" t="s">
        <v>206</v>
      </c>
      <c r="BA92" s="500" t="s">
        <v>206</v>
      </c>
      <c r="BB92" s="500" t="s">
        <v>206</v>
      </c>
      <c r="BC92" s="500" t="s">
        <v>206</v>
      </c>
      <c r="BD92" s="500" t="s">
        <v>206</v>
      </c>
      <c r="BE92" s="500" t="s">
        <v>206</v>
      </c>
      <c r="BF92" s="500" t="s">
        <v>206</v>
      </c>
      <c r="BG92" s="500" t="s">
        <v>206</v>
      </c>
      <c r="BH92" s="500" t="s">
        <v>206</v>
      </c>
      <c r="BI92" s="500" t="s">
        <v>2113</v>
      </c>
      <c r="BJ92" s="501" t="s">
        <v>2114</v>
      </c>
      <c r="BK92" s="496" t="s">
        <v>199</v>
      </c>
    </row>
    <row r="93" spans="1:63" s="363" customFormat="1" ht="18" x14ac:dyDescent="0.35">
      <c r="A93" s="507"/>
      <c r="B93" s="509"/>
      <c r="C93" s="501"/>
      <c r="D93" s="505"/>
      <c r="E93" s="505"/>
      <c r="F93" s="505"/>
      <c r="G93" s="505"/>
      <c r="H93" s="505"/>
      <c r="I93" s="501"/>
      <c r="J93" s="505"/>
      <c r="K93" s="505"/>
      <c r="L93" s="505"/>
      <c r="M93" s="505"/>
      <c r="N93" s="505"/>
      <c r="O93" s="505"/>
      <c r="P93" s="505"/>
      <c r="Q93" s="505"/>
      <c r="R93" s="505"/>
      <c r="S93" s="357" t="s">
        <v>2190</v>
      </c>
      <c r="T93" s="503"/>
      <c r="U93" s="503"/>
      <c r="V93" s="505"/>
      <c r="W93" s="488"/>
      <c r="X93" s="505"/>
      <c r="Y93" s="505"/>
      <c r="Z93" s="500"/>
      <c r="AA93" s="500"/>
      <c r="AB93" s="500"/>
      <c r="AC93" s="500"/>
      <c r="AD93" s="500"/>
      <c r="AE93" s="500"/>
      <c r="AF93" s="500"/>
      <c r="AG93" s="500"/>
      <c r="AH93" s="500"/>
      <c r="AI93" s="500"/>
      <c r="AJ93" s="500"/>
      <c r="AK93" s="500"/>
      <c r="AL93" s="500"/>
      <c r="AM93" s="500"/>
      <c r="AN93" s="500"/>
      <c r="AO93" s="500"/>
      <c r="AP93" s="500"/>
      <c r="AQ93" s="500"/>
      <c r="AR93" s="500"/>
      <c r="AS93" s="500"/>
      <c r="AT93" s="500"/>
      <c r="AU93" s="500"/>
      <c r="AV93" s="500"/>
      <c r="AW93" s="500"/>
      <c r="AX93" s="500"/>
      <c r="AY93" s="500"/>
      <c r="AZ93" s="500"/>
      <c r="BA93" s="500"/>
      <c r="BB93" s="500"/>
      <c r="BC93" s="500"/>
      <c r="BD93" s="500"/>
      <c r="BE93" s="500"/>
      <c r="BF93" s="500"/>
      <c r="BG93" s="500"/>
      <c r="BH93" s="500"/>
      <c r="BI93" s="500"/>
      <c r="BJ93" s="501"/>
      <c r="BK93" s="496"/>
    </row>
    <row r="94" spans="1:63" s="363" customFormat="1" ht="85.5" customHeight="1" x14ac:dyDescent="0.35">
      <c r="A94" s="507" t="s">
        <v>2310</v>
      </c>
      <c r="B94" s="509">
        <v>67</v>
      </c>
      <c r="C94" s="501" t="s">
        <v>99</v>
      </c>
      <c r="D94" s="505" t="s">
        <v>2166</v>
      </c>
      <c r="E94" s="505" t="s">
        <v>2167</v>
      </c>
      <c r="F94" s="505" t="s">
        <v>2100</v>
      </c>
      <c r="G94" s="505" t="s">
        <v>2185</v>
      </c>
      <c r="H94" s="505" t="s">
        <v>199</v>
      </c>
      <c r="I94" s="501" t="s">
        <v>2101</v>
      </c>
      <c r="J94" s="505" t="s">
        <v>2102</v>
      </c>
      <c r="K94" s="505" t="s">
        <v>2249</v>
      </c>
      <c r="L94" s="505" t="s">
        <v>2250</v>
      </c>
      <c r="M94" s="505" t="s">
        <v>2274</v>
      </c>
      <c r="N94" s="505" t="s">
        <v>2106</v>
      </c>
      <c r="O94" s="505" t="s">
        <v>2172</v>
      </c>
      <c r="P94" s="505" t="s">
        <v>2172</v>
      </c>
      <c r="Q94" s="505" t="s">
        <v>2172</v>
      </c>
      <c r="R94" s="505" t="s">
        <v>2311</v>
      </c>
      <c r="S94" s="501" t="s">
        <v>1204</v>
      </c>
      <c r="T94" s="503">
        <v>45658</v>
      </c>
      <c r="U94" s="503">
        <v>45716</v>
      </c>
      <c r="V94" s="505" t="s">
        <v>2312</v>
      </c>
      <c r="W94" s="486">
        <v>1</v>
      </c>
      <c r="X94" s="505" t="s">
        <v>2313</v>
      </c>
      <c r="Y94" s="505" t="s">
        <v>2189</v>
      </c>
      <c r="Z94" s="510">
        <v>1</v>
      </c>
      <c r="AA94" s="500" t="s">
        <v>206</v>
      </c>
      <c r="AB94" s="500" t="s">
        <v>206</v>
      </c>
      <c r="AC94" s="500" t="s">
        <v>206</v>
      </c>
      <c r="AD94" s="500" t="s">
        <v>206</v>
      </c>
      <c r="AE94" s="500" t="s">
        <v>206</v>
      </c>
      <c r="AF94" s="500" t="s">
        <v>206</v>
      </c>
      <c r="AG94" s="500" t="s">
        <v>2113</v>
      </c>
      <c r="AH94" s="500" t="s">
        <v>206</v>
      </c>
      <c r="AI94" s="500" t="s">
        <v>206</v>
      </c>
      <c r="AJ94" s="500" t="s">
        <v>206</v>
      </c>
      <c r="AK94" s="500" t="s">
        <v>2113</v>
      </c>
      <c r="AL94" s="500" t="s">
        <v>206</v>
      </c>
      <c r="AM94" s="500" t="s">
        <v>206</v>
      </c>
      <c r="AN94" s="500" t="s">
        <v>206</v>
      </c>
      <c r="AO94" s="500" t="s">
        <v>206</v>
      </c>
      <c r="AP94" s="500" t="s">
        <v>206</v>
      </c>
      <c r="AQ94" s="500" t="s">
        <v>206</v>
      </c>
      <c r="AR94" s="500" t="s">
        <v>206</v>
      </c>
      <c r="AS94" s="500" t="s">
        <v>206</v>
      </c>
      <c r="AT94" s="500" t="s">
        <v>206</v>
      </c>
      <c r="AU94" s="500" t="s">
        <v>206</v>
      </c>
      <c r="AV94" s="500" t="s">
        <v>206</v>
      </c>
      <c r="AW94" s="500" t="s">
        <v>206</v>
      </c>
      <c r="AX94" s="500" t="s">
        <v>206</v>
      </c>
      <c r="AY94" s="500" t="s">
        <v>206</v>
      </c>
      <c r="AZ94" s="500" t="s">
        <v>206</v>
      </c>
      <c r="BA94" s="500" t="s">
        <v>206</v>
      </c>
      <c r="BB94" s="500" t="s">
        <v>206</v>
      </c>
      <c r="BC94" s="500" t="s">
        <v>206</v>
      </c>
      <c r="BD94" s="500" t="s">
        <v>206</v>
      </c>
      <c r="BE94" s="500" t="s">
        <v>206</v>
      </c>
      <c r="BF94" s="500" t="s">
        <v>206</v>
      </c>
      <c r="BG94" s="500" t="s">
        <v>206</v>
      </c>
      <c r="BH94" s="500" t="s">
        <v>206</v>
      </c>
      <c r="BI94" s="500" t="s">
        <v>2113</v>
      </c>
      <c r="BJ94" s="501" t="s">
        <v>2114</v>
      </c>
      <c r="BK94" s="496" t="s">
        <v>199</v>
      </c>
    </row>
    <row r="95" spans="1:63" s="363" customFormat="1" ht="16.5" customHeight="1" x14ac:dyDescent="0.35">
      <c r="A95" s="507"/>
      <c r="B95" s="509"/>
      <c r="C95" s="501"/>
      <c r="D95" s="505"/>
      <c r="E95" s="505"/>
      <c r="F95" s="505"/>
      <c r="G95" s="505"/>
      <c r="H95" s="505"/>
      <c r="I95" s="501"/>
      <c r="J95" s="505"/>
      <c r="K95" s="505"/>
      <c r="L95" s="505"/>
      <c r="M95" s="505"/>
      <c r="N95" s="505"/>
      <c r="O95" s="505"/>
      <c r="P95" s="505"/>
      <c r="Q95" s="505"/>
      <c r="R95" s="505"/>
      <c r="S95" s="501"/>
      <c r="T95" s="503"/>
      <c r="U95" s="503"/>
      <c r="V95" s="505"/>
      <c r="W95" s="498"/>
      <c r="X95" s="505"/>
      <c r="Y95" s="505"/>
      <c r="Z95" s="510"/>
      <c r="AA95" s="500"/>
      <c r="AB95" s="500"/>
      <c r="AC95" s="500"/>
      <c r="AD95" s="500"/>
      <c r="AE95" s="500"/>
      <c r="AF95" s="500"/>
      <c r="AG95" s="500"/>
      <c r="AH95" s="500"/>
      <c r="AI95" s="500"/>
      <c r="AJ95" s="500"/>
      <c r="AK95" s="500"/>
      <c r="AL95" s="500"/>
      <c r="AM95" s="500"/>
      <c r="AN95" s="500"/>
      <c r="AO95" s="500"/>
      <c r="AP95" s="500"/>
      <c r="AQ95" s="500"/>
      <c r="AR95" s="500"/>
      <c r="AS95" s="500"/>
      <c r="AT95" s="500"/>
      <c r="AU95" s="500"/>
      <c r="AV95" s="500"/>
      <c r="AW95" s="500"/>
      <c r="AX95" s="500"/>
      <c r="AY95" s="500"/>
      <c r="AZ95" s="500"/>
      <c r="BA95" s="500"/>
      <c r="BB95" s="500"/>
      <c r="BC95" s="500"/>
      <c r="BD95" s="500"/>
      <c r="BE95" s="500"/>
      <c r="BF95" s="500"/>
      <c r="BG95" s="500"/>
      <c r="BH95" s="500"/>
      <c r="BI95" s="500"/>
      <c r="BJ95" s="501"/>
      <c r="BK95" s="496"/>
    </row>
    <row r="96" spans="1:63" s="363" customFormat="1" ht="16.5" customHeight="1" x14ac:dyDescent="0.35">
      <c r="A96" s="507"/>
      <c r="B96" s="509"/>
      <c r="C96" s="501"/>
      <c r="D96" s="505"/>
      <c r="E96" s="505"/>
      <c r="F96" s="505"/>
      <c r="G96" s="505"/>
      <c r="H96" s="505"/>
      <c r="I96" s="501"/>
      <c r="J96" s="505"/>
      <c r="K96" s="505"/>
      <c r="L96" s="505"/>
      <c r="M96" s="505"/>
      <c r="N96" s="505"/>
      <c r="O96" s="505"/>
      <c r="P96" s="505"/>
      <c r="Q96" s="505"/>
      <c r="R96" s="505"/>
      <c r="S96" s="501"/>
      <c r="T96" s="503"/>
      <c r="U96" s="503"/>
      <c r="V96" s="505"/>
      <c r="W96" s="498"/>
      <c r="X96" s="505"/>
      <c r="Y96" s="505"/>
      <c r="Z96" s="510"/>
      <c r="AA96" s="500"/>
      <c r="AB96" s="500"/>
      <c r="AC96" s="500"/>
      <c r="AD96" s="500"/>
      <c r="AE96" s="500"/>
      <c r="AF96" s="500"/>
      <c r="AG96" s="500"/>
      <c r="AH96" s="500"/>
      <c r="AI96" s="500"/>
      <c r="AJ96" s="500"/>
      <c r="AK96" s="500"/>
      <c r="AL96" s="500"/>
      <c r="AM96" s="500"/>
      <c r="AN96" s="500"/>
      <c r="AO96" s="500"/>
      <c r="AP96" s="500"/>
      <c r="AQ96" s="500"/>
      <c r="AR96" s="500"/>
      <c r="AS96" s="500"/>
      <c r="AT96" s="500"/>
      <c r="AU96" s="500"/>
      <c r="AV96" s="500"/>
      <c r="AW96" s="500"/>
      <c r="AX96" s="500"/>
      <c r="AY96" s="500"/>
      <c r="AZ96" s="500"/>
      <c r="BA96" s="500"/>
      <c r="BB96" s="500"/>
      <c r="BC96" s="500"/>
      <c r="BD96" s="500"/>
      <c r="BE96" s="500"/>
      <c r="BF96" s="500"/>
      <c r="BG96" s="500"/>
      <c r="BH96" s="500"/>
      <c r="BI96" s="500"/>
      <c r="BJ96" s="501"/>
      <c r="BK96" s="496"/>
    </row>
    <row r="97" spans="1:63" s="363" customFormat="1" ht="16.5" customHeight="1" x14ac:dyDescent="0.35">
      <c r="A97" s="507"/>
      <c r="B97" s="509"/>
      <c r="C97" s="501"/>
      <c r="D97" s="505"/>
      <c r="E97" s="505"/>
      <c r="F97" s="505"/>
      <c r="G97" s="505"/>
      <c r="H97" s="505"/>
      <c r="I97" s="501"/>
      <c r="J97" s="505"/>
      <c r="K97" s="505"/>
      <c r="L97" s="505"/>
      <c r="M97" s="505"/>
      <c r="N97" s="505"/>
      <c r="O97" s="505"/>
      <c r="P97" s="505"/>
      <c r="Q97" s="505"/>
      <c r="R97" s="505"/>
      <c r="S97" s="501"/>
      <c r="T97" s="503"/>
      <c r="U97" s="503"/>
      <c r="V97" s="505"/>
      <c r="W97" s="499"/>
      <c r="X97" s="505"/>
      <c r="Y97" s="505"/>
      <c r="Z97" s="510"/>
      <c r="AA97" s="500"/>
      <c r="AB97" s="500"/>
      <c r="AC97" s="500"/>
      <c r="AD97" s="500"/>
      <c r="AE97" s="500"/>
      <c r="AF97" s="500"/>
      <c r="AG97" s="500"/>
      <c r="AH97" s="500"/>
      <c r="AI97" s="500"/>
      <c r="AJ97" s="500"/>
      <c r="AK97" s="500"/>
      <c r="AL97" s="500"/>
      <c r="AM97" s="500"/>
      <c r="AN97" s="500"/>
      <c r="AO97" s="500"/>
      <c r="AP97" s="500"/>
      <c r="AQ97" s="500"/>
      <c r="AR97" s="500"/>
      <c r="AS97" s="500"/>
      <c r="AT97" s="500"/>
      <c r="AU97" s="500"/>
      <c r="AV97" s="500"/>
      <c r="AW97" s="500"/>
      <c r="AX97" s="500"/>
      <c r="AY97" s="500"/>
      <c r="AZ97" s="500"/>
      <c r="BA97" s="500"/>
      <c r="BB97" s="500"/>
      <c r="BC97" s="500"/>
      <c r="BD97" s="500"/>
      <c r="BE97" s="500"/>
      <c r="BF97" s="500"/>
      <c r="BG97" s="500"/>
      <c r="BH97" s="500"/>
      <c r="BI97" s="500"/>
      <c r="BJ97" s="501"/>
      <c r="BK97" s="496"/>
    </row>
    <row r="98" spans="1:63" s="363" customFormat="1" ht="29.25" customHeight="1" x14ac:dyDescent="0.35">
      <c r="A98" s="507" t="s">
        <v>2314</v>
      </c>
      <c r="B98" s="509" t="s">
        <v>2315</v>
      </c>
      <c r="C98" s="501" t="s">
        <v>99</v>
      </c>
      <c r="D98" s="505" t="s">
        <v>2166</v>
      </c>
      <c r="E98" s="505" t="s">
        <v>2167</v>
      </c>
      <c r="F98" s="505" t="s">
        <v>2100</v>
      </c>
      <c r="G98" s="505" t="s">
        <v>2185</v>
      </c>
      <c r="H98" s="505" t="s">
        <v>199</v>
      </c>
      <c r="I98" s="501" t="s">
        <v>2101</v>
      </c>
      <c r="J98" s="505" t="s">
        <v>2102</v>
      </c>
      <c r="K98" s="505" t="s">
        <v>2249</v>
      </c>
      <c r="L98" s="505" t="s">
        <v>2250</v>
      </c>
      <c r="M98" s="505" t="s">
        <v>2274</v>
      </c>
      <c r="N98" s="505" t="s">
        <v>2106</v>
      </c>
      <c r="O98" s="505" t="s">
        <v>2172</v>
      </c>
      <c r="P98" s="505" t="s">
        <v>2172</v>
      </c>
      <c r="Q98" s="505" t="s">
        <v>2172</v>
      </c>
      <c r="R98" s="505" t="s">
        <v>2316</v>
      </c>
      <c r="S98" s="501" t="s">
        <v>1204</v>
      </c>
      <c r="T98" s="503">
        <v>45717</v>
      </c>
      <c r="U98" s="503">
        <v>46006</v>
      </c>
      <c r="V98" s="501" t="s">
        <v>2317</v>
      </c>
      <c r="W98" s="494" t="s">
        <v>2172</v>
      </c>
      <c r="X98" s="505" t="s">
        <v>2313</v>
      </c>
      <c r="Y98" s="505" t="s">
        <v>2189</v>
      </c>
      <c r="Z98" s="510">
        <v>1</v>
      </c>
      <c r="AA98" s="500" t="s">
        <v>206</v>
      </c>
      <c r="AB98" s="500" t="s">
        <v>206</v>
      </c>
      <c r="AC98" s="500" t="s">
        <v>206</v>
      </c>
      <c r="AD98" s="500" t="s">
        <v>206</v>
      </c>
      <c r="AE98" s="500" t="s">
        <v>206</v>
      </c>
      <c r="AF98" s="500" t="s">
        <v>206</v>
      </c>
      <c r="AG98" s="500" t="s">
        <v>2113</v>
      </c>
      <c r="AH98" s="500" t="s">
        <v>206</v>
      </c>
      <c r="AI98" s="500" t="s">
        <v>206</v>
      </c>
      <c r="AJ98" s="500" t="s">
        <v>206</v>
      </c>
      <c r="AK98" s="500" t="s">
        <v>2113</v>
      </c>
      <c r="AL98" s="500" t="s">
        <v>206</v>
      </c>
      <c r="AM98" s="500" t="s">
        <v>206</v>
      </c>
      <c r="AN98" s="500" t="s">
        <v>206</v>
      </c>
      <c r="AO98" s="500" t="s">
        <v>206</v>
      </c>
      <c r="AP98" s="500" t="s">
        <v>206</v>
      </c>
      <c r="AQ98" s="500" t="s">
        <v>206</v>
      </c>
      <c r="AR98" s="500" t="s">
        <v>206</v>
      </c>
      <c r="AS98" s="500" t="s">
        <v>206</v>
      </c>
      <c r="AT98" s="500" t="s">
        <v>206</v>
      </c>
      <c r="AU98" s="500" t="s">
        <v>206</v>
      </c>
      <c r="AV98" s="500" t="s">
        <v>206</v>
      </c>
      <c r="AW98" s="500" t="s">
        <v>206</v>
      </c>
      <c r="AX98" s="500" t="s">
        <v>206</v>
      </c>
      <c r="AY98" s="500" t="s">
        <v>206</v>
      </c>
      <c r="AZ98" s="500" t="s">
        <v>206</v>
      </c>
      <c r="BA98" s="500" t="s">
        <v>206</v>
      </c>
      <c r="BB98" s="500" t="s">
        <v>206</v>
      </c>
      <c r="BC98" s="500" t="s">
        <v>206</v>
      </c>
      <c r="BD98" s="500" t="s">
        <v>206</v>
      </c>
      <c r="BE98" s="500" t="s">
        <v>206</v>
      </c>
      <c r="BF98" s="500" t="s">
        <v>206</v>
      </c>
      <c r="BG98" s="500" t="s">
        <v>206</v>
      </c>
      <c r="BH98" s="500" t="s">
        <v>206</v>
      </c>
      <c r="BI98" s="500" t="s">
        <v>2113</v>
      </c>
      <c r="BJ98" s="501" t="s">
        <v>2114</v>
      </c>
      <c r="BK98" s="496" t="s">
        <v>199</v>
      </c>
    </row>
    <row r="99" spans="1:63" s="363" customFormat="1" ht="35.25" customHeight="1" x14ac:dyDescent="0.35">
      <c r="A99" s="507"/>
      <c r="B99" s="509"/>
      <c r="C99" s="501"/>
      <c r="D99" s="505"/>
      <c r="E99" s="505"/>
      <c r="F99" s="505"/>
      <c r="G99" s="505"/>
      <c r="H99" s="505"/>
      <c r="I99" s="501"/>
      <c r="J99" s="505"/>
      <c r="K99" s="505"/>
      <c r="L99" s="505"/>
      <c r="M99" s="505"/>
      <c r="N99" s="505"/>
      <c r="O99" s="505"/>
      <c r="P99" s="505"/>
      <c r="Q99" s="505"/>
      <c r="R99" s="505"/>
      <c r="S99" s="501"/>
      <c r="T99" s="503"/>
      <c r="U99" s="503"/>
      <c r="V99" s="501"/>
      <c r="W99" s="491"/>
      <c r="X99" s="505"/>
      <c r="Y99" s="505"/>
      <c r="Z99" s="510"/>
      <c r="AA99" s="500"/>
      <c r="AB99" s="500"/>
      <c r="AC99" s="500"/>
      <c r="AD99" s="500"/>
      <c r="AE99" s="500"/>
      <c r="AF99" s="500"/>
      <c r="AG99" s="500"/>
      <c r="AH99" s="500"/>
      <c r="AI99" s="500"/>
      <c r="AJ99" s="500"/>
      <c r="AK99" s="500"/>
      <c r="AL99" s="500"/>
      <c r="AM99" s="500"/>
      <c r="AN99" s="500"/>
      <c r="AO99" s="500"/>
      <c r="AP99" s="500"/>
      <c r="AQ99" s="500"/>
      <c r="AR99" s="500"/>
      <c r="AS99" s="500"/>
      <c r="AT99" s="500"/>
      <c r="AU99" s="500"/>
      <c r="AV99" s="500"/>
      <c r="AW99" s="500"/>
      <c r="AX99" s="500"/>
      <c r="AY99" s="500"/>
      <c r="AZ99" s="500"/>
      <c r="BA99" s="500"/>
      <c r="BB99" s="500"/>
      <c r="BC99" s="500"/>
      <c r="BD99" s="500"/>
      <c r="BE99" s="500"/>
      <c r="BF99" s="500"/>
      <c r="BG99" s="500"/>
      <c r="BH99" s="500"/>
      <c r="BI99" s="500"/>
      <c r="BJ99" s="501"/>
      <c r="BK99" s="496"/>
    </row>
    <row r="100" spans="1:63" s="363" customFormat="1" ht="180" x14ac:dyDescent="0.35">
      <c r="A100" s="364" t="s">
        <v>2318</v>
      </c>
      <c r="B100" s="356">
        <v>68</v>
      </c>
      <c r="C100" s="357" t="s">
        <v>99</v>
      </c>
      <c r="D100" s="358" t="s">
        <v>2166</v>
      </c>
      <c r="E100" s="358" t="s">
        <v>2167</v>
      </c>
      <c r="F100" s="358" t="s">
        <v>2100</v>
      </c>
      <c r="G100" s="358" t="s">
        <v>2185</v>
      </c>
      <c r="H100" s="358" t="s">
        <v>199</v>
      </c>
      <c r="I100" s="357" t="s">
        <v>2101</v>
      </c>
      <c r="J100" s="358" t="s">
        <v>2102</v>
      </c>
      <c r="K100" s="358" t="s">
        <v>2249</v>
      </c>
      <c r="L100" s="358" t="s">
        <v>2250</v>
      </c>
      <c r="M100" s="358" t="s">
        <v>2274</v>
      </c>
      <c r="N100" s="358" t="s">
        <v>2106</v>
      </c>
      <c r="O100" s="358" t="s">
        <v>2172</v>
      </c>
      <c r="P100" s="358" t="s">
        <v>2172</v>
      </c>
      <c r="Q100" s="358" t="s">
        <v>2172</v>
      </c>
      <c r="R100" s="358" t="s">
        <v>2319</v>
      </c>
      <c r="S100" s="357" t="s">
        <v>1204</v>
      </c>
      <c r="T100" s="359">
        <v>45809</v>
      </c>
      <c r="U100" s="359">
        <v>46006</v>
      </c>
      <c r="V100" s="358" t="s">
        <v>2320</v>
      </c>
      <c r="W100" s="360" t="s">
        <v>2172</v>
      </c>
      <c r="X100" s="358" t="s">
        <v>2271</v>
      </c>
      <c r="Y100" s="358" t="s">
        <v>2272</v>
      </c>
      <c r="Z100" s="360">
        <v>1</v>
      </c>
      <c r="AA100" s="360" t="s">
        <v>206</v>
      </c>
      <c r="AB100" s="360" t="s">
        <v>206</v>
      </c>
      <c r="AC100" s="360" t="s">
        <v>206</v>
      </c>
      <c r="AD100" s="360" t="s">
        <v>206</v>
      </c>
      <c r="AE100" s="360" t="s">
        <v>206</v>
      </c>
      <c r="AF100" s="360" t="s">
        <v>206</v>
      </c>
      <c r="AG100" s="360" t="s">
        <v>2113</v>
      </c>
      <c r="AH100" s="360" t="s">
        <v>206</v>
      </c>
      <c r="AI100" s="360" t="s">
        <v>206</v>
      </c>
      <c r="AJ100" s="360" t="s">
        <v>206</v>
      </c>
      <c r="AK100" s="360" t="s">
        <v>2113</v>
      </c>
      <c r="AL100" s="360" t="s">
        <v>206</v>
      </c>
      <c r="AM100" s="360" t="s">
        <v>206</v>
      </c>
      <c r="AN100" s="360" t="s">
        <v>206</v>
      </c>
      <c r="AO100" s="360" t="s">
        <v>2113</v>
      </c>
      <c r="AP100" s="360" t="s">
        <v>206</v>
      </c>
      <c r="AQ100" s="360" t="s">
        <v>206</v>
      </c>
      <c r="AR100" s="360" t="s">
        <v>2113</v>
      </c>
      <c r="AS100" s="360" t="s">
        <v>206</v>
      </c>
      <c r="AT100" s="360" t="s">
        <v>206</v>
      </c>
      <c r="AU100" s="360" t="s">
        <v>206</v>
      </c>
      <c r="AV100" s="360" t="s">
        <v>206</v>
      </c>
      <c r="AW100" s="360" t="s">
        <v>206</v>
      </c>
      <c r="AX100" s="360" t="s">
        <v>206</v>
      </c>
      <c r="AY100" s="360" t="s">
        <v>206</v>
      </c>
      <c r="AZ100" s="360" t="s">
        <v>206</v>
      </c>
      <c r="BA100" s="360" t="s">
        <v>206</v>
      </c>
      <c r="BB100" s="360" t="s">
        <v>206</v>
      </c>
      <c r="BC100" s="360" t="s">
        <v>206</v>
      </c>
      <c r="BD100" s="360" t="s">
        <v>206</v>
      </c>
      <c r="BE100" s="360" t="s">
        <v>206</v>
      </c>
      <c r="BF100" s="360" t="s">
        <v>206</v>
      </c>
      <c r="BG100" s="360" t="s">
        <v>206</v>
      </c>
      <c r="BH100" s="360" t="s">
        <v>206</v>
      </c>
      <c r="BI100" s="360" t="s">
        <v>2113</v>
      </c>
      <c r="BJ100" s="357" t="s">
        <v>2114</v>
      </c>
      <c r="BK100" s="365" t="s">
        <v>199</v>
      </c>
    </row>
    <row r="101" spans="1:63" s="363" customFormat="1" ht="36" x14ac:dyDescent="0.35">
      <c r="A101" s="507" t="s">
        <v>2321</v>
      </c>
      <c r="B101" s="509">
        <v>69</v>
      </c>
      <c r="C101" s="501" t="s">
        <v>99</v>
      </c>
      <c r="D101" s="505" t="s">
        <v>2166</v>
      </c>
      <c r="E101" s="505" t="s">
        <v>2167</v>
      </c>
      <c r="F101" s="505" t="s">
        <v>2100</v>
      </c>
      <c r="G101" s="505" t="s">
        <v>2185</v>
      </c>
      <c r="H101" s="505" t="s">
        <v>199</v>
      </c>
      <c r="I101" s="501" t="s">
        <v>2101</v>
      </c>
      <c r="J101" s="505" t="s">
        <v>2102</v>
      </c>
      <c r="K101" s="505" t="s">
        <v>2249</v>
      </c>
      <c r="L101" s="505" t="s">
        <v>2250</v>
      </c>
      <c r="M101" s="505" t="s">
        <v>2274</v>
      </c>
      <c r="N101" s="505" t="s">
        <v>2106</v>
      </c>
      <c r="O101" s="505" t="s">
        <v>2172</v>
      </c>
      <c r="P101" s="505" t="s">
        <v>2172</v>
      </c>
      <c r="Q101" s="505" t="s">
        <v>2172</v>
      </c>
      <c r="R101" s="505" t="s">
        <v>2322</v>
      </c>
      <c r="S101" s="357" t="s">
        <v>1204</v>
      </c>
      <c r="T101" s="503">
        <v>45689</v>
      </c>
      <c r="U101" s="503">
        <v>45746</v>
      </c>
      <c r="V101" s="505" t="s">
        <v>2323</v>
      </c>
      <c r="W101" s="486">
        <v>1</v>
      </c>
      <c r="X101" s="505" t="s">
        <v>2324</v>
      </c>
      <c r="Y101" s="505" t="s">
        <v>2189</v>
      </c>
      <c r="Z101" s="510">
        <v>1</v>
      </c>
      <c r="AA101" s="500" t="s">
        <v>2113</v>
      </c>
      <c r="AB101" s="500" t="s">
        <v>206</v>
      </c>
      <c r="AC101" s="500" t="s">
        <v>206</v>
      </c>
      <c r="AD101" s="500" t="s">
        <v>206</v>
      </c>
      <c r="AE101" s="500" t="s">
        <v>206</v>
      </c>
      <c r="AF101" s="500" t="s">
        <v>206</v>
      </c>
      <c r="AG101" s="500" t="s">
        <v>2113</v>
      </c>
      <c r="AH101" s="500" t="s">
        <v>206</v>
      </c>
      <c r="AI101" s="500" t="s">
        <v>206</v>
      </c>
      <c r="AJ101" s="500" t="s">
        <v>206</v>
      </c>
      <c r="AK101" s="500" t="s">
        <v>2113</v>
      </c>
      <c r="AL101" s="500" t="s">
        <v>206</v>
      </c>
      <c r="AM101" s="500" t="s">
        <v>206</v>
      </c>
      <c r="AN101" s="500" t="s">
        <v>206</v>
      </c>
      <c r="AO101" s="500" t="s">
        <v>2113</v>
      </c>
      <c r="AP101" s="500" t="s">
        <v>206</v>
      </c>
      <c r="AQ101" s="500" t="s">
        <v>206</v>
      </c>
      <c r="AR101" s="500" t="s">
        <v>2113</v>
      </c>
      <c r="AS101" s="500" t="s">
        <v>206</v>
      </c>
      <c r="AT101" s="500" t="s">
        <v>206</v>
      </c>
      <c r="AU101" s="500" t="s">
        <v>206</v>
      </c>
      <c r="AV101" s="500" t="s">
        <v>206</v>
      </c>
      <c r="AW101" s="500" t="s">
        <v>206</v>
      </c>
      <c r="AX101" s="500" t="s">
        <v>206</v>
      </c>
      <c r="AY101" s="500" t="s">
        <v>206</v>
      </c>
      <c r="AZ101" s="500" t="s">
        <v>206</v>
      </c>
      <c r="BA101" s="500" t="s">
        <v>206</v>
      </c>
      <c r="BB101" s="500" t="s">
        <v>206</v>
      </c>
      <c r="BC101" s="500" t="s">
        <v>206</v>
      </c>
      <c r="BD101" s="500" t="s">
        <v>206</v>
      </c>
      <c r="BE101" s="500" t="s">
        <v>206</v>
      </c>
      <c r="BF101" s="500" t="s">
        <v>206</v>
      </c>
      <c r="BG101" s="500" t="s">
        <v>206</v>
      </c>
      <c r="BH101" s="500" t="s">
        <v>206</v>
      </c>
      <c r="BI101" s="500" t="s">
        <v>2113</v>
      </c>
      <c r="BJ101" s="501" t="s">
        <v>2114</v>
      </c>
      <c r="BK101" s="496" t="s">
        <v>199</v>
      </c>
    </row>
    <row r="102" spans="1:63" s="363" customFormat="1" ht="18" x14ac:dyDescent="0.35">
      <c r="A102" s="507"/>
      <c r="B102" s="509"/>
      <c r="C102" s="501"/>
      <c r="D102" s="505"/>
      <c r="E102" s="505"/>
      <c r="F102" s="505"/>
      <c r="G102" s="505"/>
      <c r="H102" s="505"/>
      <c r="I102" s="501"/>
      <c r="J102" s="505"/>
      <c r="K102" s="505"/>
      <c r="L102" s="505"/>
      <c r="M102" s="505"/>
      <c r="N102" s="505"/>
      <c r="O102" s="505"/>
      <c r="P102" s="505"/>
      <c r="Q102" s="505"/>
      <c r="R102" s="505"/>
      <c r="S102" s="357" t="s">
        <v>2190</v>
      </c>
      <c r="T102" s="503"/>
      <c r="U102" s="503"/>
      <c r="V102" s="505"/>
      <c r="W102" s="499"/>
      <c r="X102" s="505"/>
      <c r="Y102" s="505"/>
      <c r="Z102" s="510"/>
      <c r="AA102" s="500"/>
      <c r="AB102" s="500"/>
      <c r="AC102" s="500"/>
      <c r="AD102" s="500"/>
      <c r="AE102" s="500"/>
      <c r="AF102" s="500"/>
      <c r="AG102" s="500"/>
      <c r="AH102" s="500"/>
      <c r="AI102" s="500"/>
      <c r="AJ102" s="500"/>
      <c r="AK102" s="500"/>
      <c r="AL102" s="500"/>
      <c r="AM102" s="500"/>
      <c r="AN102" s="500"/>
      <c r="AO102" s="500"/>
      <c r="AP102" s="500"/>
      <c r="AQ102" s="500"/>
      <c r="AR102" s="500"/>
      <c r="AS102" s="500"/>
      <c r="AT102" s="500"/>
      <c r="AU102" s="500"/>
      <c r="AV102" s="500"/>
      <c r="AW102" s="500"/>
      <c r="AX102" s="500"/>
      <c r="AY102" s="500"/>
      <c r="AZ102" s="500"/>
      <c r="BA102" s="500"/>
      <c r="BB102" s="500"/>
      <c r="BC102" s="500"/>
      <c r="BD102" s="500"/>
      <c r="BE102" s="500"/>
      <c r="BF102" s="500"/>
      <c r="BG102" s="500"/>
      <c r="BH102" s="500"/>
      <c r="BI102" s="500"/>
      <c r="BJ102" s="501"/>
      <c r="BK102" s="496"/>
    </row>
    <row r="103" spans="1:63" s="363" customFormat="1" ht="180" x14ac:dyDescent="0.35">
      <c r="A103" s="364" t="s">
        <v>2325</v>
      </c>
      <c r="B103" s="356">
        <v>70</v>
      </c>
      <c r="C103" s="357" t="s">
        <v>99</v>
      </c>
      <c r="D103" s="358" t="s">
        <v>2166</v>
      </c>
      <c r="E103" s="358" t="s">
        <v>2167</v>
      </c>
      <c r="F103" s="358" t="s">
        <v>2100</v>
      </c>
      <c r="G103" s="358" t="s">
        <v>2185</v>
      </c>
      <c r="H103" s="358" t="s">
        <v>199</v>
      </c>
      <c r="I103" s="357" t="s">
        <v>2101</v>
      </c>
      <c r="J103" s="358" t="s">
        <v>2102</v>
      </c>
      <c r="K103" s="358" t="s">
        <v>2249</v>
      </c>
      <c r="L103" s="358" t="s">
        <v>2250</v>
      </c>
      <c r="M103" s="358" t="s">
        <v>2274</v>
      </c>
      <c r="N103" s="358" t="s">
        <v>2106</v>
      </c>
      <c r="O103" s="358" t="s">
        <v>2172</v>
      </c>
      <c r="P103" s="358" t="s">
        <v>2172</v>
      </c>
      <c r="Q103" s="358" t="s">
        <v>2172</v>
      </c>
      <c r="R103" s="358" t="s">
        <v>2326</v>
      </c>
      <c r="S103" s="357" t="s">
        <v>1204</v>
      </c>
      <c r="T103" s="359">
        <v>45748</v>
      </c>
      <c r="U103" s="359">
        <v>46006</v>
      </c>
      <c r="V103" s="358" t="s">
        <v>2327</v>
      </c>
      <c r="W103" s="360" t="s">
        <v>2172</v>
      </c>
      <c r="X103" s="358" t="s">
        <v>2271</v>
      </c>
      <c r="Y103" s="358" t="s">
        <v>2272</v>
      </c>
      <c r="Z103" s="360">
        <v>1</v>
      </c>
      <c r="AA103" s="360" t="s">
        <v>206</v>
      </c>
      <c r="AB103" s="360" t="s">
        <v>206</v>
      </c>
      <c r="AC103" s="360" t="s">
        <v>206</v>
      </c>
      <c r="AD103" s="360" t="s">
        <v>206</v>
      </c>
      <c r="AE103" s="360" t="s">
        <v>206</v>
      </c>
      <c r="AF103" s="360" t="s">
        <v>206</v>
      </c>
      <c r="AG103" s="360" t="s">
        <v>2113</v>
      </c>
      <c r="AH103" s="360" t="s">
        <v>206</v>
      </c>
      <c r="AI103" s="360" t="s">
        <v>206</v>
      </c>
      <c r="AJ103" s="360" t="s">
        <v>206</v>
      </c>
      <c r="AK103" s="360" t="s">
        <v>2113</v>
      </c>
      <c r="AL103" s="360" t="s">
        <v>206</v>
      </c>
      <c r="AM103" s="360" t="s">
        <v>206</v>
      </c>
      <c r="AN103" s="360" t="s">
        <v>206</v>
      </c>
      <c r="AO103" s="360" t="s">
        <v>2113</v>
      </c>
      <c r="AP103" s="360" t="s">
        <v>206</v>
      </c>
      <c r="AQ103" s="360" t="s">
        <v>206</v>
      </c>
      <c r="AR103" s="360" t="s">
        <v>2113</v>
      </c>
      <c r="AS103" s="360" t="s">
        <v>206</v>
      </c>
      <c r="AT103" s="360" t="s">
        <v>206</v>
      </c>
      <c r="AU103" s="360" t="s">
        <v>206</v>
      </c>
      <c r="AV103" s="360" t="s">
        <v>206</v>
      </c>
      <c r="AW103" s="360" t="s">
        <v>206</v>
      </c>
      <c r="AX103" s="360" t="s">
        <v>206</v>
      </c>
      <c r="AY103" s="360" t="s">
        <v>206</v>
      </c>
      <c r="AZ103" s="360" t="s">
        <v>206</v>
      </c>
      <c r="BA103" s="360" t="s">
        <v>206</v>
      </c>
      <c r="BB103" s="360" t="s">
        <v>206</v>
      </c>
      <c r="BC103" s="360" t="s">
        <v>206</v>
      </c>
      <c r="BD103" s="360" t="s">
        <v>206</v>
      </c>
      <c r="BE103" s="360" t="s">
        <v>206</v>
      </c>
      <c r="BF103" s="360" t="s">
        <v>206</v>
      </c>
      <c r="BG103" s="360" t="s">
        <v>206</v>
      </c>
      <c r="BH103" s="360" t="s">
        <v>206</v>
      </c>
      <c r="BI103" s="360" t="s">
        <v>2113</v>
      </c>
      <c r="BJ103" s="357" t="s">
        <v>2114</v>
      </c>
      <c r="BK103" s="365" t="s">
        <v>199</v>
      </c>
    </row>
    <row r="104" spans="1:63" s="363" customFormat="1" ht="36" x14ac:dyDescent="0.35">
      <c r="A104" s="507" t="s">
        <v>2328</v>
      </c>
      <c r="B104" s="509">
        <v>71</v>
      </c>
      <c r="C104" s="501" t="s">
        <v>99</v>
      </c>
      <c r="D104" s="505" t="s">
        <v>2166</v>
      </c>
      <c r="E104" s="505" t="s">
        <v>2167</v>
      </c>
      <c r="F104" s="505" t="s">
        <v>2100</v>
      </c>
      <c r="G104" s="505" t="s">
        <v>2185</v>
      </c>
      <c r="H104" s="505" t="s">
        <v>199</v>
      </c>
      <c r="I104" s="501" t="s">
        <v>2101</v>
      </c>
      <c r="J104" s="505" t="s">
        <v>2102</v>
      </c>
      <c r="K104" s="505" t="s">
        <v>2249</v>
      </c>
      <c r="L104" s="505" t="s">
        <v>2250</v>
      </c>
      <c r="M104" s="505" t="s">
        <v>2274</v>
      </c>
      <c r="N104" s="505" t="s">
        <v>2106</v>
      </c>
      <c r="O104" s="505" t="s">
        <v>2172</v>
      </c>
      <c r="P104" s="505" t="s">
        <v>2172</v>
      </c>
      <c r="Q104" s="505" t="s">
        <v>2172</v>
      </c>
      <c r="R104" s="505" t="s">
        <v>2329</v>
      </c>
      <c r="S104" s="357" t="s">
        <v>1204</v>
      </c>
      <c r="T104" s="503">
        <v>45717</v>
      </c>
      <c r="U104" s="503">
        <v>46006</v>
      </c>
      <c r="V104" s="505" t="s">
        <v>2330</v>
      </c>
      <c r="W104" s="486" t="s">
        <v>2172</v>
      </c>
      <c r="X104" s="505" t="s">
        <v>2331</v>
      </c>
      <c r="Y104" s="505" t="s">
        <v>2332</v>
      </c>
      <c r="Z104" s="510">
        <v>1</v>
      </c>
      <c r="AA104" s="500" t="s">
        <v>2113</v>
      </c>
      <c r="AB104" s="500" t="s">
        <v>206</v>
      </c>
      <c r="AC104" s="500" t="s">
        <v>206</v>
      </c>
      <c r="AD104" s="500" t="s">
        <v>206</v>
      </c>
      <c r="AE104" s="500" t="s">
        <v>206</v>
      </c>
      <c r="AF104" s="500" t="s">
        <v>206</v>
      </c>
      <c r="AG104" s="500" t="s">
        <v>2113</v>
      </c>
      <c r="AH104" s="500" t="s">
        <v>206</v>
      </c>
      <c r="AI104" s="500" t="s">
        <v>206</v>
      </c>
      <c r="AJ104" s="500" t="s">
        <v>206</v>
      </c>
      <c r="AK104" s="500" t="s">
        <v>2113</v>
      </c>
      <c r="AL104" s="500" t="s">
        <v>206</v>
      </c>
      <c r="AM104" s="500" t="s">
        <v>206</v>
      </c>
      <c r="AN104" s="500" t="s">
        <v>206</v>
      </c>
      <c r="AO104" s="500" t="s">
        <v>206</v>
      </c>
      <c r="AP104" s="500" t="s">
        <v>206</v>
      </c>
      <c r="AQ104" s="500" t="s">
        <v>206</v>
      </c>
      <c r="AR104" s="500" t="s">
        <v>2113</v>
      </c>
      <c r="AS104" s="500" t="s">
        <v>206</v>
      </c>
      <c r="AT104" s="500" t="s">
        <v>206</v>
      </c>
      <c r="AU104" s="500" t="s">
        <v>206</v>
      </c>
      <c r="AV104" s="500" t="s">
        <v>206</v>
      </c>
      <c r="AW104" s="500" t="s">
        <v>206</v>
      </c>
      <c r="AX104" s="500" t="s">
        <v>206</v>
      </c>
      <c r="AY104" s="500" t="s">
        <v>206</v>
      </c>
      <c r="AZ104" s="500" t="s">
        <v>206</v>
      </c>
      <c r="BA104" s="500" t="s">
        <v>206</v>
      </c>
      <c r="BB104" s="500" t="s">
        <v>206</v>
      </c>
      <c r="BC104" s="500" t="s">
        <v>206</v>
      </c>
      <c r="BD104" s="500" t="s">
        <v>206</v>
      </c>
      <c r="BE104" s="500" t="s">
        <v>206</v>
      </c>
      <c r="BF104" s="500" t="s">
        <v>206</v>
      </c>
      <c r="BG104" s="500" t="s">
        <v>206</v>
      </c>
      <c r="BH104" s="500" t="s">
        <v>206</v>
      </c>
      <c r="BI104" s="500" t="s">
        <v>2113</v>
      </c>
      <c r="BJ104" s="501" t="s">
        <v>2114</v>
      </c>
      <c r="BK104" s="496" t="s">
        <v>199</v>
      </c>
    </row>
    <row r="105" spans="1:63" s="363" customFormat="1" ht="18" x14ac:dyDescent="0.35">
      <c r="A105" s="507"/>
      <c r="B105" s="509"/>
      <c r="C105" s="501"/>
      <c r="D105" s="505"/>
      <c r="E105" s="505"/>
      <c r="F105" s="505"/>
      <c r="G105" s="505"/>
      <c r="H105" s="505"/>
      <c r="I105" s="501"/>
      <c r="J105" s="505"/>
      <c r="K105" s="505"/>
      <c r="L105" s="505"/>
      <c r="M105" s="505"/>
      <c r="N105" s="505"/>
      <c r="O105" s="505"/>
      <c r="P105" s="505"/>
      <c r="Q105" s="505"/>
      <c r="R105" s="505"/>
      <c r="S105" s="357" t="s">
        <v>2190</v>
      </c>
      <c r="T105" s="503"/>
      <c r="U105" s="503"/>
      <c r="V105" s="505"/>
      <c r="W105" s="488"/>
      <c r="X105" s="505"/>
      <c r="Y105" s="505"/>
      <c r="Z105" s="510"/>
      <c r="AA105" s="500"/>
      <c r="AB105" s="500"/>
      <c r="AC105" s="500"/>
      <c r="AD105" s="500"/>
      <c r="AE105" s="500"/>
      <c r="AF105" s="500"/>
      <c r="AG105" s="500"/>
      <c r="AH105" s="500"/>
      <c r="AI105" s="500"/>
      <c r="AJ105" s="500"/>
      <c r="AK105" s="500"/>
      <c r="AL105" s="500"/>
      <c r="AM105" s="500"/>
      <c r="AN105" s="500"/>
      <c r="AO105" s="500"/>
      <c r="AP105" s="500"/>
      <c r="AQ105" s="500"/>
      <c r="AR105" s="500"/>
      <c r="AS105" s="500"/>
      <c r="AT105" s="500"/>
      <c r="AU105" s="500"/>
      <c r="AV105" s="500"/>
      <c r="AW105" s="500"/>
      <c r="AX105" s="500"/>
      <c r="AY105" s="500"/>
      <c r="AZ105" s="500"/>
      <c r="BA105" s="500"/>
      <c r="BB105" s="500"/>
      <c r="BC105" s="500"/>
      <c r="BD105" s="500"/>
      <c r="BE105" s="500"/>
      <c r="BF105" s="500"/>
      <c r="BG105" s="500"/>
      <c r="BH105" s="500"/>
      <c r="BI105" s="500"/>
      <c r="BJ105" s="501"/>
      <c r="BK105" s="496"/>
    </row>
    <row r="106" spans="1:63" s="363" customFormat="1" ht="180" x14ac:dyDescent="0.35">
      <c r="A106" s="364" t="s">
        <v>2333</v>
      </c>
      <c r="B106" s="356">
        <v>72</v>
      </c>
      <c r="C106" s="357" t="s">
        <v>99</v>
      </c>
      <c r="D106" s="358" t="s">
        <v>2166</v>
      </c>
      <c r="E106" s="358" t="s">
        <v>2167</v>
      </c>
      <c r="F106" s="358" t="s">
        <v>2100</v>
      </c>
      <c r="G106" s="358" t="s">
        <v>2185</v>
      </c>
      <c r="H106" s="358" t="s">
        <v>199</v>
      </c>
      <c r="I106" s="357" t="s">
        <v>2101</v>
      </c>
      <c r="J106" s="358" t="s">
        <v>2102</v>
      </c>
      <c r="K106" s="358" t="s">
        <v>2249</v>
      </c>
      <c r="L106" s="358" t="s">
        <v>2250</v>
      </c>
      <c r="M106" s="358" t="s">
        <v>2274</v>
      </c>
      <c r="N106" s="358" t="s">
        <v>2106</v>
      </c>
      <c r="O106" s="358" t="s">
        <v>2172</v>
      </c>
      <c r="P106" s="358" t="s">
        <v>2172</v>
      </c>
      <c r="Q106" s="358" t="s">
        <v>2172</v>
      </c>
      <c r="R106" s="409" t="s">
        <v>3486</v>
      </c>
      <c r="S106" s="357" t="s">
        <v>1204</v>
      </c>
      <c r="T106" s="359">
        <v>45809</v>
      </c>
      <c r="U106" s="359">
        <v>46006</v>
      </c>
      <c r="V106" s="409" t="s">
        <v>3487</v>
      </c>
      <c r="W106" s="360" t="s">
        <v>2172</v>
      </c>
      <c r="X106" s="358" t="s">
        <v>2271</v>
      </c>
      <c r="Y106" s="358" t="s">
        <v>2272</v>
      </c>
      <c r="Z106" s="360">
        <v>1</v>
      </c>
      <c r="AA106" s="360" t="s">
        <v>206</v>
      </c>
      <c r="AB106" s="360" t="s">
        <v>206</v>
      </c>
      <c r="AC106" s="360" t="s">
        <v>206</v>
      </c>
      <c r="AD106" s="360" t="s">
        <v>206</v>
      </c>
      <c r="AE106" s="360" t="s">
        <v>206</v>
      </c>
      <c r="AF106" s="360" t="s">
        <v>206</v>
      </c>
      <c r="AG106" s="360" t="s">
        <v>2113</v>
      </c>
      <c r="AH106" s="360" t="s">
        <v>206</v>
      </c>
      <c r="AI106" s="360" t="s">
        <v>206</v>
      </c>
      <c r="AJ106" s="360" t="s">
        <v>206</v>
      </c>
      <c r="AK106" s="360" t="s">
        <v>2113</v>
      </c>
      <c r="AL106" s="360" t="s">
        <v>206</v>
      </c>
      <c r="AM106" s="360" t="s">
        <v>206</v>
      </c>
      <c r="AN106" s="360" t="s">
        <v>206</v>
      </c>
      <c r="AO106" s="360" t="s">
        <v>206</v>
      </c>
      <c r="AP106" s="360" t="s">
        <v>206</v>
      </c>
      <c r="AQ106" s="360" t="s">
        <v>206</v>
      </c>
      <c r="AR106" s="360" t="s">
        <v>2113</v>
      </c>
      <c r="AS106" s="360" t="s">
        <v>206</v>
      </c>
      <c r="AT106" s="360" t="s">
        <v>206</v>
      </c>
      <c r="AU106" s="360" t="s">
        <v>206</v>
      </c>
      <c r="AV106" s="360" t="s">
        <v>206</v>
      </c>
      <c r="AW106" s="360" t="s">
        <v>206</v>
      </c>
      <c r="AX106" s="360" t="s">
        <v>206</v>
      </c>
      <c r="AY106" s="360" t="s">
        <v>206</v>
      </c>
      <c r="AZ106" s="360" t="s">
        <v>206</v>
      </c>
      <c r="BA106" s="360" t="s">
        <v>206</v>
      </c>
      <c r="BB106" s="360" t="s">
        <v>206</v>
      </c>
      <c r="BC106" s="360" t="s">
        <v>206</v>
      </c>
      <c r="BD106" s="360" t="s">
        <v>206</v>
      </c>
      <c r="BE106" s="360" t="s">
        <v>206</v>
      </c>
      <c r="BF106" s="360" t="s">
        <v>206</v>
      </c>
      <c r="BG106" s="360" t="s">
        <v>206</v>
      </c>
      <c r="BH106" s="360" t="s">
        <v>206</v>
      </c>
      <c r="BI106" s="360" t="s">
        <v>2113</v>
      </c>
      <c r="BJ106" s="357" t="s">
        <v>2114</v>
      </c>
      <c r="BK106" s="365" t="s">
        <v>199</v>
      </c>
    </row>
    <row r="107" spans="1:63" s="363" customFormat="1" ht="180" x14ac:dyDescent="0.35">
      <c r="A107" s="364" t="s">
        <v>2334</v>
      </c>
      <c r="B107" s="356">
        <v>75</v>
      </c>
      <c r="C107" s="357" t="s">
        <v>99</v>
      </c>
      <c r="D107" s="358" t="s">
        <v>2166</v>
      </c>
      <c r="E107" s="358" t="s">
        <v>2167</v>
      </c>
      <c r="F107" s="358" t="s">
        <v>2100</v>
      </c>
      <c r="G107" s="358" t="s">
        <v>2185</v>
      </c>
      <c r="H107" s="358" t="s">
        <v>199</v>
      </c>
      <c r="I107" s="357" t="s">
        <v>2101</v>
      </c>
      <c r="J107" s="358" t="s">
        <v>2102</v>
      </c>
      <c r="K107" s="358" t="s">
        <v>2249</v>
      </c>
      <c r="L107" s="358" t="s">
        <v>2250</v>
      </c>
      <c r="M107" s="358" t="s">
        <v>2274</v>
      </c>
      <c r="N107" s="358" t="s">
        <v>2106</v>
      </c>
      <c r="O107" s="358" t="s">
        <v>2172</v>
      </c>
      <c r="P107" s="358" t="s">
        <v>2172</v>
      </c>
      <c r="Q107" s="358" t="s">
        <v>2172</v>
      </c>
      <c r="R107" s="358" t="s">
        <v>2335</v>
      </c>
      <c r="S107" s="357" t="s">
        <v>1204</v>
      </c>
      <c r="T107" s="359">
        <v>45839</v>
      </c>
      <c r="U107" s="359">
        <v>46006</v>
      </c>
      <c r="V107" s="358" t="s">
        <v>2336</v>
      </c>
      <c r="W107" s="360" t="s">
        <v>2172</v>
      </c>
      <c r="X107" s="358" t="s">
        <v>2271</v>
      </c>
      <c r="Y107" s="358" t="s">
        <v>2272</v>
      </c>
      <c r="Z107" s="360">
        <v>6</v>
      </c>
      <c r="AA107" s="360" t="s">
        <v>206</v>
      </c>
      <c r="AB107" s="360" t="s">
        <v>206</v>
      </c>
      <c r="AC107" s="360" t="s">
        <v>206</v>
      </c>
      <c r="AD107" s="360" t="s">
        <v>206</v>
      </c>
      <c r="AE107" s="360" t="s">
        <v>206</v>
      </c>
      <c r="AF107" s="360" t="s">
        <v>206</v>
      </c>
      <c r="AG107" s="360" t="s">
        <v>2113</v>
      </c>
      <c r="AH107" s="360" t="s">
        <v>206</v>
      </c>
      <c r="AI107" s="360" t="s">
        <v>206</v>
      </c>
      <c r="AJ107" s="360" t="s">
        <v>206</v>
      </c>
      <c r="AK107" s="360" t="s">
        <v>2113</v>
      </c>
      <c r="AL107" s="360" t="s">
        <v>206</v>
      </c>
      <c r="AM107" s="360" t="s">
        <v>206</v>
      </c>
      <c r="AN107" s="360" t="s">
        <v>206</v>
      </c>
      <c r="AO107" s="360" t="s">
        <v>2113</v>
      </c>
      <c r="AP107" s="360" t="s">
        <v>206</v>
      </c>
      <c r="AQ107" s="360" t="s">
        <v>206</v>
      </c>
      <c r="AR107" s="360" t="s">
        <v>2113</v>
      </c>
      <c r="AS107" s="360" t="s">
        <v>206</v>
      </c>
      <c r="AT107" s="360" t="s">
        <v>206</v>
      </c>
      <c r="AU107" s="360" t="s">
        <v>206</v>
      </c>
      <c r="AV107" s="360" t="s">
        <v>206</v>
      </c>
      <c r="AW107" s="360" t="s">
        <v>206</v>
      </c>
      <c r="AX107" s="360" t="s">
        <v>206</v>
      </c>
      <c r="AY107" s="360" t="s">
        <v>206</v>
      </c>
      <c r="AZ107" s="360" t="s">
        <v>206</v>
      </c>
      <c r="BA107" s="360" t="s">
        <v>206</v>
      </c>
      <c r="BB107" s="360" t="s">
        <v>206</v>
      </c>
      <c r="BC107" s="360" t="s">
        <v>206</v>
      </c>
      <c r="BD107" s="360" t="s">
        <v>206</v>
      </c>
      <c r="BE107" s="360" t="s">
        <v>206</v>
      </c>
      <c r="BF107" s="360" t="s">
        <v>206</v>
      </c>
      <c r="BG107" s="360" t="s">
        <v>206</v>
      </c>
      <c r="BH107" s="360" t="s">
        <v>206</v>
      </c>
      <c r="BI107" s="360" t="s">
        <v>2113</v>
      </c>
      <c r="BJ107" s="357" t="s">
        <v>2114</v>
      </c>
      <c r="BK107" s="365" t="s">
        <v>199</v>
      </c>
    </row>
    <row r="108" spans="1:63" s="363" customFormat="1" ht="36" x14ac:dyDescent="0.35">
      <c r="A108" s="507" t="s">
        <v>2337</v>
      </c>
      <c r="B108" s="509">
        <v>76</v>
      </c>
      <c r="C108" s="501" t="s">
        <v>99</v>
      </c>
      <c r="D108" s="505" t="s">
        <v>2166</v>
      </c>
      <c r="E108" s="505" t="s">
        <v>2167</v>
      </c>
      <c r="F108" s="505" t="s">
        <v>2100</v>
      </c>
      <c r="G108" s="505" t="s">
        <v>2185</v>
      </c>
      <c r="H108" s="505" t="s">
        <v>199</v>
      </c>
      <c r="I108" s="501" t="s">
        <v>2101</v>
      </c>
      <c r="J108" s="505" t="s">
        <v>2102</v>
      </c>
      <c r="K108" s="505" t="s">
        <v>2249</v>
      </c>
      <c r="L108" s="505" t="s">
        <v>2250</v>
      </c>
      <c r="M108" s="505" t="s">
        <v>2274</v>
      </c>
      <c r="N108" s="505" t="s">
        <v>2106</v>
      </c>
      <c r="O108" s="505" t="s">
        <v>2172</v>
      </c>
      <c r="P108" s="505" t="s">
        <v>2172</v>
      </c>
      <c r="Q108" s="505" t="s">
        <v>2172</v>
      </c>
      <c r="R108" s="505" t="s">
        <v>2338</v>
      </c>
      <c r="S108" s="357" t="s">
        <v>1204</v>
      </c>
      <c r="T108" s="503">
        <v>45658</v>
      </c>
      <c r="U108" s="503">
        <v>46006</v>
      </c>
      <c r="V108" s="505" t="s">
        <v>2339</v>
      </c>
      <c r="W108" s="486" t="s">
        <v>2172</v>
      </c>
      <c r="X108" s="505" t="s">
        <v>2340</v>
      </c>
      <c r="Y108" s="505" t="s">
        <v>2189</v>
      </c>
      <c r="Z108" s="510">
        <v>1</v>
      </c>
      <c r="AA108" s="500" t="s">
        <v>2113</v>
      </c>
      <c r="AB108" s="500" t="s">
        <v>206</v>
      </c>
      <c r="AC108" s="500" t="s">
        <v>206</v>
      </c>
      <c r="AD108" s="500" t="s">
        <v>206</v>
      </c>
      <c r="AE108" s="500" t="s">
        <v>206</v>
      </c>
      <c r="AF108" s="500" t="s">
        <v>206</v>
      </c>
      <c r="AG108" s="500" t="s">
        <v>2113</v>
      </c>
      <c r="AH108" s="500" t="s">
        <v>206</v>
      </c>
      <c r="AI108" s="500" t="s">
        <v>206</v>
      </c>
      <c r="AJ108" s="500" t="s">
        <v>206</v>
      </c>
      <c r="AK108" s="500" t="s">
        <v>2113</v>
      </c>
      <c r="AL108" s="500" t="s">
        <v>206</v>
      </c>
      <c r="AM108" s="500" t="s">
        <v>206</v>
      </c>
      <c r="AN108" s="500" t="s">
        <v>206</v>
      </c>
      <c r="AO108" s="500" t="s">
        <v>206</v>
      </c>
      <c r="AP108" s="500" t="s">
        <v>206</v>
      </c>
      <c r="AQ108" s="500" t="s">
        <v>206</v>
      </c>
      <c r="AR108" s="500" t="s">
        <v>206</v>
      </c>
      <c r="AS108" s="500" t="s">
        <v>206</v>
      </c>
      <c r="AT108" s="500" t="s">
        <v>206</v>
      </c>
      <c r="AU108" s="500" t="s">
        <v>206</v>
      </c>
      <c r="AV108" s="500" t="s">
        <v>206</v>
      </c>
      <c r="AW108" s="500" t="s">
        <v>206</v>
      </c>
      <c r="AX108" s="500" t="s">
        <v>206</v>
      </c>
      <c r="AY108" s="500" t="s">
        <v>206</v>
      </c>
      <c r="AZ108" s="500" t="s">
        <v>206</v>
      </c>
      <c r="BA108" s="500" t="s">
        <v>206</v>
      </c>
      <c r="BB108" s="500" t="s">
        <v>206</v>
      </c>
      <c r="BC108" s="500" t="s">
        <v>206</v>
      </c>
      <c r="BD108" s="500" t="s">
        <v>206</v>
      </c>
      <c r="BE108" s="500" t="s">
        <v>206</v>
      </c>
      <c r="BF108" s="500" t="s">
        <v>206</v>
      </c>
      <c r="BG108" s="500" t="s">
        <v>206</v>
      </c>
      <c r="BH108" s="500" t="s">
        <v>206</v>
      </c>
      <c r="BI108" s="500" t="s">
        <v>2113</v>
      </c>
      <c r="BJ108" s="501" t="s">
        <v>2114</v>
      </c>
      <c r="BK108" s="496" t="s">
        <v>199</v>
      </c>
    </row>
    <row r="109" spans="1:63" s="363" customFormat="1" ht="18" x14ac:dyDescent="0.35">
      <c r="A109" s="507"/>
      <c r="B109" s="509"/>
      <c r="C109" s="501"/>
      <c r="D109" s="505"/>
      <c r="E109" s="505"/>
      <c r="F109" s="505"/>
      <c r="G109" s="505"/>
      <c r="H109" s="505"/>
      <c r="I109" s="501"/>
      <c r="J109" s="505"/>
      <c r="K109" s="505"/>
      <c r="L109" s="505"/>
      <c r="M109" s="505"/>
      <c r="N109" s="505"/>
      <c r="O109" s="505"/>
      <c r="P109" s="505"/>
      <c r="Q109" s="505"/>
      <c r="R109" s="505"/>
      <c r="S109" s="357" t="s">
        <v>2190</v>
      </c>
      <c r="T109" s="503"/>
      <c r="U109" s="503"/>
      <c r="V109" s="505"/>
      <c r="W109" s="488"/>
      <c r="X109" s="505"/>
      <c r="Y109" s="505"/>
      <c r="Z109" s="510"/>
      <c r="AA109" s="500"/>
      <c r="AB109" s="500"/>
      <c r="AC109" s="500"/>
      <c r="AD109" s="500"/>
      <c r="AE109" s="500"/>
      <c r="AF109" s="500"/>
      <c r="AG109" s="500"/>
      <c r="AH109" s="500"/>
      <c r="AI109" s="500"/>
      <c r="AJ109" s="500"/>
      <c r="AK109" s="500"/>
      <c r="AL109" s="500"/>
      <c r="AM109" s="500"/>
      <c r="AN109" s="500"/>
      <c r="AO109" s="500"/>
      <c r="AP109" s="500"/>
      <c r="AQ109" s="500"/>
      <c r="AR109" s="500"/>
      <c r="AS109" s="500"/>
      <c r="AT109" s="500"/>
      <c r="AU109" s="500"/>
      <c r="AV109" s="500"/>
      <c r="AW109" s="500"/>
      <c r="AX109" s="500"/>
      <c r="AY109" s="500"/>
      <c r="AZ109" s="500"/>
      <c r="BA109" s="500"/>
      <c r="BB109" s="500"/>
      <c r="BC109" s="500"/>
      <c r="BD109" s="500"/>
      <c r="BE109" s="500"/>
      <c r="BF109" s="500"/>
      <c r="BG109" s="500"/>
      <c r="BH109" s="500"/>
      <c r="BI109" s="500"/>
      <c r="BJ109" s="501"/>
      <c r="BK109" s="496"/>
    </row>
    <row r="110" spans="1:63" s="363" customFormat="1" ht="36" x14ac:dyDescent="0.35">
      <c r="A110" s="507" t="s">
        <v>2341</v>
      </c>
      <c r="B110" s="509">
        <v>77</v>
      </c>
      <c r="C110" s="501" t="s">
        <v>99</v>
      </c>
      <c r="D110" s="505" t="s">
        <v>2166</v>
      </c>
      <c r="E110" s="505" t="s">
        <v>2167</v>
      </c>
      <c r="F110" s="505" t="s">
        <v>2100</v>
      </c>
      <c r="G110" s="505" t="s">
        <v>2185</v>
      </c>
      <c r="H110" s="505" t="s">
        <v>199</v>
      </c>
      <c r="I110" s="501" t="s">
        <v>2101</v>
      </c>
      <c r="J110" s="505" t="s">
        <v>2102</v>
      </c>
      <c r="K110" s="505" t="s">
        <v>2249</v>
      </c>
      <c r="L110" s="505" t="s">
        <v>2250</v>
      </c>
      <c r="M110" s="505" t="s">
        <v>2274</v>
      </c>
      <c r="N110" s="505" t="s">
        <v>2106</v>
      </c>
      <c r="O110" s="505" t="s">
        <v>2172</v>
      </c>
      <c r="P110" s="505" t="s">
        <v>2172</v>
      </c>
      <c r="Q110" s="505" t="s">
        <v>2172</v>
      </c>
      <c r="R110" s="505" t="s">
        <v>2342</v>
      </c>
      <c r="S110" s="357" t="s">
        <v>1204</v>
      </c>
      <c r="T110" s="503">
        <v>45658</v>
      </c>
      <c r="U110" s="503">
        <v>45746</v>
      </c>
      <c r="V110" s="505" t="s">
        <v>2343</v>
      </c>
      <c r="W110" s="486">
        <v>1</v>
      </c>
      <c r="X110" s="505" t="s">
        <v>2344</v>
      </c>
      <c r="Y110" s="505" t="s">
        <v>2189</v>
      </c>
      <c r="Z110" s="510">
        <v>1</v>
      </c>
      <c r="AA110" s="500" t="s">
        <v>2113</v>
      </c>
      <c r="AB110" s="500" t="s">
        <v>206</v>
      </c>
      <c r="AC110" s="500" t="s">
        <v>206</v>
      </c>
      <c r="AD110" s="500" t="s">
        <v>206</v>
      </c>
      <c r="AE110" s="500" t="s">
        <v>206</v>
      </c>
      <c r="AF110" s="500" t="s">
        <v>206</v>
      </c>
      <c r="AG110" s="500" t="s">
        <v>2113</v>
      </c>
      <c r="AH110" s="500" t="s">
        <v>206</v>
      </c>
      <c r="AI110" s="500" t="s">
        <v>206</v>
      </c>
      <c r="AJ110" s="500" t="s">
        <v>206</v>
      </c>
      <c r="AK110" s="500" t="s">
        <v>2113</v>
      </c>
      <c r="AL110" s="500" t="s">
        <v>206</v>
      </c>
      <c r="AM110" s="500" t="s">
        <v>206</v>
      </c>
      <c r="AN110" s="500" t="s">
        <v>206</v>
      </c>
      <c r="AO110" s="500" t="s">
        <v>206</v>
      </c>
      <c r="AP110" s="500" t="s">
        <v>206</v>
      </c>
      <c r="AQ110" s="500" t="s">
        <v>206</v>
      </c>
      <c r="AR110" s="500" t="s">
        <v>206</v>
      </c>
      <c r="AS110" s="500" t="s">
        <v>206</v>
      </c>
      <c r="AT110" s="500" t="s">
        <v>206</v>
      </c>
      <c r="AU110" s="500" t="s">
        <v>206</v>
      </c>
      <c r="AV110" s="500" t="s">
        <v>206</v>
      </c>
      <c r="AW110" s="500" t="s">
        <v>206</v>
      </c>
      <c r="AX110" s="500" t="s">
        <v>206</v>
      </c>
      <c r="AY110" s="500" t="s">
        <v>206</v>
      </c>
      <c r="AZ110" s="500" t="s">
        <v>206</v>
      </c>
      <c r="BA110" s="500" t="s">
        <v>206</v>
      </c>
      <c r="BB110" s="500" t="s">
        <v>206</v>
      </c>
      <c r="BC110" s="500" t="s">
        <v>206</v>
      </c>
      <c r="BD110" s="500" t="s">
        <v>206</v>
      </c>
      <c r="BE110" s="500" t="s">
        <v>206</v>
      </c>
      <c r="BF110" s="500" t="s">
        <v>206</v>
      </c>
      <c r="BG110" s="500" t="s">
        <v>206</v>
      </c>
      <c r="BH110" s="500" t="s">
        <v>206</v>
      </c>
      <c r="BI110" s="500" t="s">
        <v>2113</v>
      </c>
      <c r="BJ110" s="501" t="s">
        <v>2114</v>
      </c>
      <c r="BK110" s="496" t="s">
        <v>199</v>
      </c>
    </row>
    <row r="111" spans="1:63" s="363" customFormat="1" ht="18" x14ac:dyDescent="0.35">
      <c r="A111" s="507"/>
      <c r="B111" s="509"/>
      <c r="C111" s="501"/>
      <c r="D111" s="505"/>
      <c r="E111" s="505"/>
      <c r="F111" s="505"/>
      <c r="G111" s="505"/>
      <c r="H111" s="505"/>
      <c r="I111" s="501"/>
      <c r="J111" s="505"/>
      <c r="K111" s="505"/>
      <c r="L111" s="505"/>
      <c r="M111" s="505"/>
      <c r="N111" s="505"/>
      <c r="O111" s="505"/>
      <c r="P111" s="505"/>
      <c r="Q111" s="505"/>
      <c r="R111" s="505"/>
      <c r="S111" s="357" t="s">
        <v>2190</v>
      </c>
      <c r="T111" s="503"/>
      <c r="U111" s="503"/>
      <c r="V111" s="505"/>
      <c r="W111" s="499"/>
      <c r="X111" s="505"/>
      <c r="Y111" s="505"/>
      <c r="Z111" s="510"/>
      <c r="AA111" s="500"/>
      <c r="AB111" s="500"/>
      <c r="AC111" s="500"/>
      <c r="AD111" s="500"/>
      <c r="AE111" s="500"/>
      <c r="AF111" s="500"/>
      <c r="AG111" s="500"/>
      <c r="AH111" s="500"/>
      <c r="AI111" s="500"/>
      <c r="AJ111" s="500"/>
      <c r="AK111" s="500"/>
      <c r="AL111" s="500"/>
      <c r="AM111" s="500"/>
      <c r="AN111" s="500"/>
      <c r="AO111" s="500"/>
      <c r="AP111" s="500"/>
      <c r="AQ111" s="500"/>
      <c r="AR111" s="500"/>
      <c r="AS111" s="500"/>
      <c r="AT111" s="500"/>
      <c r="AU111" s="500"/>
      <c r="AV111" s="500"/>
      <c r="AW111" s="500"/>
      <c r="AX111" s="500"/>
      <c r="AY111" s="500"/>
      <c r="AZ111" s="500"/>
      <c r="BA111" s="500"/>
      <c r="BB111" s="500"/>
      <c r="BC111" s="500"/>
      <c r="BD111" s="500"/>
      <c r="BE111" s="500"/>
      <c r="BF111" s="500"/>
      <c r="BG111" s="500"/>
      <c r="BH111" s="500"/>
      <c r="BI111" s="500"/>
      <c r="BJ111" s="501"/>
      <c r="BK111" s="496"/>
    </row>
    <row r="112" spans="1:63" s="363" customFormat="1" ht="36" x14ac:dyDescent="0.35">
      <c r="A112" s="507" t="s">
        <v>2345</v>
      </c>
      <c r="B112" s="509">
        <v>78</v>
      </c>
      <c r="C112" s="501" t="s">
        <v>99</v>
      </c>
      <c r="D112" s="505" t="s">
        <v>2166</v>
      </c>
      <c r="E112" s="505" t="s">
        <v>2167</v>
      </c>
      <c r="F112" s="505" t="s">
        <v>2100</v>
      </c>
      <c r="G112" s="505" t="s">
        <v>2185</v>
      </c>
      <c r="H112" s="505" t="s">
        <v>199</v>
      </c>
      <c r="I112" s="501" t="s">
        <v>2101</v>
      </c>
      <c r="J112" s="505" t="s">
        <v>2102</v>
      </c>
      <c r="K112" s="505" t="s">
        <v>2249</v>
      </c>
      <c r="L112" s="505" t="s">
        <v>2250</v>
      </c>
      <c r="M112" s="505" t="s">
        <v>2274</v>
      </c>
      <c r="N112" s="505" t="s">
        <v>2106</v>
      </c>
      <c r="O112" s="505" t="s">
        <v>2172</v>
      </c>
      <c r="P112" s="505" t="s">
        <v>2172</v>
      </c>
      <c r="Q112" s="505" t="s">
        <v>2172</v>
      </c>
      <c r="R112" s="505" t="s">
        <v>2346</v>
      </c>
      <c r="S112" s="357" t="s">
        <v>1204</v>
      </c>
      <c r="T112" s="503">
        <v>45689</v>
      </c>
      <c r="U112" s="503">
        <v>46006</v>
      </c>
      <c r="V112" s="505" t="s">
        <v>2347</v>
      </c>
      <c r="W112" s="486" t="s">
        <v>2172</v>
      </c>
      <c r="X112" s="505" t="s">
        <v>2348</v>
      </c>
      <c r="Y112" s="505" t="s">
        <v>2349</v>
      </c>
      <c r="Z112" s="500">
        <v>5</v>
      </c>
      <c r="AA112" s="500" t="s">
        <v>206</v>
      </c>
      <c r="AB112" s="500" t="s">
        <v>206</v>
      </c>
      <c r="AC112" s="500" t="s">
        <v>206</v>
      </c>
      <c r="AD112" s="500" t="s">
        <v>206</v>
      </c>
      <c r="AE112" s="500" t="s">
        <v>206</v>
      </c>
      <c r="AF112" s="500" t="s">
        <v>206</v>
      </c>
      <c r="AG112" s="500" t="s">
        <v>2113</v>
      </c>
      <c r="AH112" s="500" t="s">
        <v>206</v>
      </c>
      <c r="AI112" s="500" t="s">
        <v>206</v>
      </c>
      <c r="AJ112" s="500" t="s">
        <v>206</v>
      </c>
      <c r="AK112" s="500" t="s">
        <v>2113</v>
      </c>
      <c r="AL112" s="500" t="s">
        <v>206</v>
      </c>
      <c r="AM112" s="500" t="s">
        <v>206</v>
      </c>
      <c r="AN112" s="500" t="s">
        <v>206</v>
      </c>
      <c r="AO112" s="500" t="s">
        <v>2113</v>
      </c>
      <c r="AP112" s="500" t="s">
        <v>206</v>
      </c>
      <c r="AQ112" s="500" t="s">
        <v>206</v>
      </c>
      <c r="AR112" s="500" t="s">
        <v>206</v>
      </c>
      <c r="AS112" s="500" t="s">
        <v>206</v>
      </c>
      <c r="AT112" s="500" t="s">
        <v>206</v>
      </c>
      <c r="AU112" s="500" t="s">
        <v>206</v>
      </c>
      <c r="AV112" s="500" t="s">
        <v>206</v>
      </c>
      <c r="AW112" s="500" t="s">
        <v>206</v>
      </c>
      <c r="AX112" s="500" t="s">
        <v>206</v>
      </c>
      <c r="AY112" s="500" t="s">
        <v>206</v>
      </c>
      <c r="AZ112" s="500" t="s">
        <v>206</v>
      </c>
      <c r="BA112" s="500" t="s">
        <v>206</v>
      </c>
      <c r="BB112" s="500" t="s">
        <v>206</v>
      </c>
      <c r="BC112" s="500" t="s">
        <v>206</v>
      </c>
      <c r="BD112" s="500" t="s">
        <v>206</v>
      </c>
      <c r="BE112" s="500" t="s">
        <v>206</v>
      </c>
      <c r="BF112" s="500" t="s">
        <v>206</v>
      </c>
      <c r="BG112" s="500" t="s">
        <v>206</v>
      </c>
      <c r="BH112" s="500" t="s">
        <v>206</v>
      </c>
      <c r="BI112" s="500" t="s">
        <v>2113</v>
      </c>
      <c r="BJ112" s="501" t="s">
        <v>2114</v>
      </c>
      <c r="BK112" s="496" t="s">
        <v>199</v>
      </c>
    </row>
    <row r="113" spans="1:63" s="363" customFormat="1" ht="18" x14ac:dyDescent="0.35">
      <c r="A113" s="507"/>
      <c r="B113" s="509"/>
      <c r="C113" s="501"/>
      <c r="D113" s="505"/>
      <c r="E113" s="505"/>
      <c r="F113" s="505"/>
      <c r="G113" s="505"/>
      <c r="H113" s="505"/>
      <c r="I113" s="501"/>
      <c r="J113" s="505"/>
      <c r="K113" s="505"/>
      <c r="L113" s="505"/>
      <c r="M113" s="505"/>
      <c r="N113" s="505"/>
      <c r="O113" s="505"/>
      <c r="P113" s="505"/>
      <c r="Q113" s="505"/>
      <c r="R113" s="505"/>
      <c r="S113" s="357" t="s">
        <v>2190</v>
      </c>
      <c r="T113" s="503"/>
      <c r="U113" s="503"/>
      <c r="V113" s="505"/>
      <c r="W113" s="488"/>
      <c r="X113" s="505"/>
      <c r="Y113" s="505"/>
      <c r="Z113" s="500"/>
      <c r="AA113" s="500"/>
      <c r="AB113" s="500"/>
      <c r="AC113" s="500"/>
      <c r="AD113" s="500"/>
      <c r="AE113" s="500"/>
      <c r="AF113" s="500"/>
      <c r="AG113" s="500"/>
      <c r="AH113" s="500"/>
      <c r="AI113" s="500"/>
      <c r="AJ113" s="500"/>
      <c r="AK113" s="500"/>
      <c r="AL113" s="500"/>
      <c r="AM113" s="500"/>
      <c r="AN113" s="500"/>
      <c r="AO113" s="500"/>
      <c r="AP113" s="500"/>
      <c r="AQ113" s="500"/>
      <c r="AR113" s="500"/>
      <c r="AS113" s="500"/>
      <c r="AT113" s="500"/>
      <c r="AU113" s="500"/>
      <c r="AV113" s="500"/>
      <c r="AW113" s="500"/>
      <c r="AX113" s="500"/>
      <c r="AY113" s="500"/>
      <c r="AZ113" s="500"/>
      <c r="BA113" s="500"/>
      <c r="BB113" s="500"/>
      <c r="BC113" s="500"/>
      <c r="BD113" s="500"/>
      <c r="BE113" s="500"/>
      <c r="BF113" s="500"/>
      <c r="BG113" s="500"/>
      <c r="BH113" s="500"/>
      <c r="BI113" s="500"/>
      <c r="BJ113" s="501"/>
      <c r="BK113" s="496"/>
    </row>
    <row r="114" spans="1:63" s="363" customFormat="1" ht="234" x14ac:dyDescent="0.35">
      <c r="A114" s="355" t="s">
        <v>2350</v>
      </c>
      <c r="B114" s="356">
        <v>1</v>
      </c>
      <c r="C114" s="357" t="s">
        <v>133</v>
      </c>
      <c r="D114" s="358" t="s">
        <v>1608</v>
      </c>
      <c r="E114" s="358" t="s">
        <v>2167</v>
      </c>
      <c r="F114" s="358" t="s">
        <v>2351</v>
      </c>
      <c r="G114" s="358" t="s">
        <v>2352</v>
      </c>
      <c r="H114" s="358" t="s">
        <v>2353</v>
      </c>
      <c r="I114" s="357" t="s">
        <v>2101</v>
      </c>
      <c r="J114" s="358" t="s">
        <v>2102</v>
      </c>
      <c r="K114" s="358" t="s">
        <v>2354</v>
      </c>
      <c r="L114" s="358" t="s">
        <v>2355</v>
      </c>
      <c r="M114" s="358" t="s">
        <v>2356</v>
      </c>
      <c r="N114" s="358" t="s">
        <v>2106</v>
      </c>
      <c r="O114" s="358" t="s">
        <v>2172</v>
      </c>
      <c r="P114" s="358" t="s">
        <v>2172</v>
      </c>
      <c r="Q114" s="358" t="s">
        <v>2172</v>
      </c>
      <c r="R114" s="358" t="s">
        <v>2357</v>
      </c>
      <c r="S114" s="358" t="s">
        <v>2358</v>
      </c>
      <c r="T114" s="359">
        <v>45672</v>
      </c>
      <c r="U114" s="359">
        <v>46022</v>
      </c>
      <c r="V114" s="358" t="s">
        <v>2359</v>
      </c>
      <c r="W114" s="360" t="s">
        <v>2172</v>
      </c>
      <c r="X114" s="358" t="s">
        <v>2360</v>
      </c>
      <c r="Y114" s="357" t="s">
        <v>2361</v>
      </c>
      <c r="Z114" s="366">
        <v>1</v>
      </c>
      <c r="AA114" s="360" t="s">
        <v>206</v>
      </c>
      <c r="AB114" s="360" t="s">
        <v>206</v>
      </c>
      <c r="AC114" s="360" t="s">
        <v>206</v>
      </c>
      <c r="AD114" s="360" t="s">
        <v>206</v>
      </c>
      <c r="AE114" s="360" t="s">
        <v>206</v>
      </c>
      <c r="AF114" s="360" t="s">
        <v>206</v>
      </c>
      <c r="AG114" s="360" t="s">
        <v>206</v>
      </c>
      <c r="AH114" s="360" t="s">
        <v>206</v>
      </c>
      <c r="AI114" s="360" t="s">
        <v>206</v>
      </c>
      <c r="AJ114" s="360" t="s">
        <v>206</v>
      </c>
      <c r="AK114" s="360" t="s">
        <v>206</v>
      </c>
      <c r="AL114" s="360" t="s">
        <v>206</v>
      </c>
      <c r="AM114" s="360" t="s">
        <v>206</v>
      </c>
      <c r="AN114" s="360" t="s">
        <v>206</v>
      </c>
      <c r="AO114" s="360" t="s">
        <v>206</v>
      </c>
      <c r="AP114" s="360" t="s">
        <v>206</v>
      </c>
      <c r="AQ114" s="360" t="s">
        <v>206</v>
      </c>
      <c r="AR114" s="360" t="s">
        <v>2113</v>
      </c>
      <c r="AS114" s="360" t="s">
        <v>2113</v>
      </c>
      <c r="AT114" s="360" t="s">
        <v>206</v>
      </c>
      <c r="AU114" s="360" t="s">
        <v>2113</v>
      </c>
      <c r="AV114" s="360" t="s">
        <v>206</v>
      </c>
      <c r="AW114" s="360" t="s">
        <v>206</v>
      </c>
      <c r="AX114" s="360" t="s">
        <v>206</v>
      </c>
      <c r="AY114" s="360" t="s">
        <v>206</v>
      </c>
      <c r="AZ114" s="360" t="s">
        <v>206</v>
      </c>
      <c r="BA114" s="360" t="s">
        <v>206</v>
      </c>
      <c r="BB114" s="360" t="s">
        <v>2113</v>
      </c>
      <c r="BC114" s="360" t="s">
        <v>206</v>
      </c>
      <c r="BD114" s="360" t="s">
        <v>206</v>
      </c>
      <c r="BE114" s="360" t="s">
        <v>206</v>
      </c>
      <c r="BF114" s="360" t="s">
        <v>206</v>
      </c>
      <c r="BG114" s="360" t="s">
        <v>206</v>
      </c>
      <c r="BH114" s="360" t="s">
        <v>2113</v>
      </c>
      <c r="BI114" s="360" t="s">
        <v>2113</v>
      </c>
      <c r="BJ114" s="357" t="s">
        <v>2240</v>
      </c>
      <c r="BK114" s="365" t="s">
        <v>556</v>
      </c>
    </row>
    <row r="115" spans="1:63" s="363" customFormat="1" ht="180" x14ac:dyDescent="0.35">
      <c r="A115" s="371" t="s">
        <v>2362</v>
      </c>
      <c r="B115" s="372">
        <v>4</v>
      </c>
      <c r="C115" s="373" t="s">
        <v>133</v>
      </c>
      <c r="D115" s="367" t="s">
        <v>1608</v>
      </c>
      <c r="E115" s="368" t="s">
        <v>2167</v>
      </c>
      <c r="F115" s="368" t="s">
        <v>2351</v>
      </c>
      <c r="G115" s="368" t="s">
        <v>2352</v>
      </c>
      <c r="H115" s="368" t="s">
        <v>2353</v>
      </c>
      <c r="I115" s="374" t="s">
        <v>2101</v>
      </c>
      <c r="J115" s="367" t="s">
        <v>2102</v>
      </c>
      <c r="K115" s="367" t="s">
        <v>2354</v>
      </c>
      <c r="L115" s="367" t="s">
        <v>2355</v>
      </c>
      <c r="M115" s="358" t="s">
        <v>2356</v>
      </c>
      <c r="N115" s="368" t="s">
        <v>2106</v>
      </c>
      <c r="O115" s="368" t="s">
        <v>2172</v>
      </c>
      <c r="P115" s="368" t="s">
        <v>2172</v>
      </c>
      <c r="Q115" s="368" t="s">
        <v>2172</v>
      </c>
      <c r="R115" s="368" t="s">
        <v>2363</v>
      </c>
      <c r="S115" s="368" t="s">
        <v>2358</v>
      </c>
      <c r="T115" s="375">
        <v>45717</v>
      </c>
      <c r="U115" s="375">
        <v>46022</v>
      </c>
      <c r="V115" s="358" t="s">
        <v>2359</v>
      </c>
      <c r="W115" s="360" t="s">
        <v>2172</v>
      </c>
      <c r="X115" s="358" t="s">
        <v>2364</v>
      </c>
      <c r="Y115" s="358" t="s">
        <v>2365</v>
      </c>
      <c r="Z115" s="379">
        <v>0.25</v>
      </c>
      <c r="AA115" s="376" t="s">
        <v>206</v>
      </c>
      <c r="AB115" s="376" t="s">
        <v>206</v>
      </c>
      <c r="AC115" s="376" t="s">
        <v>206</v>
      </c>
      <c r="AD115" s="376" t="s">
        <v>206</v>
      </c>
      <c r="AE115" s="376" t="s">
        <v>206</v>
      </c>
      <c r="AF115" s="376" t="s">
        <v>206</v>
      </c>
      <c r="AG115" s="376" t="s">
        <v>206</v>
      </c>
      <c r="AH115" s="376" t="s">
        <v>206</v>
      </c>
      <c r="AI115" s="376" t="s">
        <v>206</v>
      </c>
      <c r="AJ115" s="376" t="s">
        <v>206</v>
      </c>
      <c r="AK115" s="376" t="s">
        <v>206</v>
      </c>
      <c r="AL115" s="376" t="s">
        <v>206</v>
      </c>
      <c r="AM115" s="376" t="s">
        <v>206</v>
      </c>
      <c r="AN115" s="376" t="s">
        <v>206</v>
      </c>
      <c r="AO115" s="376" t="s">
        <v>206</v>
      </c>
      <c r="AP115" s="376" t="s">
        <v>206</v>
      </c>
      <c r="AQ115" s="376" t="s">
        <v>206</v>
      </c>
      <c r="AR115" s="376" t="s">
        <v>2113</v>
      </c>
      <c r="AS115" s="376" t="s">
        <v>2113</v>
      </c>
      <c r="AT115" s="376" t="s">
        <v>206</v>
      </c>
      <c r="AU115" s="376" t="s">
        <v>2113</v>
      </c>
      <c r="AV115" s="376" t="s">
        <v>206</v>
      </c>
      <c r="AW115" s="376" t="s">
        <v>206</v>
      </c>
      <c r="AX115" s="376" t="s">
        <v>206</v>
      </c>
      <c r="AY115" s="376" t="s">
        <v>206</v>
      </c>
      <c r="AZ115" s="376" t="s">
        <v>206</v>
      </c>
      <c r="BA115" s="376" t="s">
        <v>206</v>
      </c>
      <c r="BB115" s="376" t="s">
        <v>206</v>
      </c>
      <c r="BC115" s="376" t="s">
        <v>206</v>
      </c>
      <c r="BD115" s="376" t="s">
        <v>206</v>
      </c>
      <c r="BE115" s="376" t="s">
        <v>206</v>
      </c>
      <c r="BF115" s="376" t="s">
        <v>206</v>
      </c>
      <c r="BG115" s="376" t="s">
        <v>206</v>
      </c>
      <c r="BH115" s="376" t="s">
        <v>2113</v>
      </c>
      <c r="BI115" s="376" t="s">
        <v>2113</v>
      </c>
      <c r="BJ115" s="373" t="s">
        <v>2114</v>
      </c>
      <c r="BK115" s="377" t="s">
        <v>199</v>
      </c>
    </row>
    <row r="116" spans="1:63" s="363" customFormat="1" ht="121.5" customHeight="1" x14ac:dyDescent="0.35">
      <c r="A116" s="364" t="s">
        <v>2366</v>
      </c>
      <c r="B116" s="356">
        <v>2</v>
      </c>
      <c r="C116" s="357" t="s">
        <v>133</v>
      </c>
      <c r="D116" s="358" t="s">
        <v>1608</v>
      </c>
      <c r="E116" s="358" t="s">
        <v>2167</v>
      </c>
      <c r="F116" s="358" t="s">
        <v>2351</v>
      </c>
      <c r="G116" s="358" t="s">
        <v>2352</v>
      </c>
      <c r="H116" s="358" t="s">
        <v>2353</v>
      </c>
      <c r="I116" s="357" t="s">
        <v>2101</v>
      </c>
      <c r="J116" s="358" t="s">
        <v>2102</v>
      </c>
      <c r="K116" s="358" t="s">
        <v>2354</v>
      </c>
      <c r="L116" s="358" t="s">
        <v>2355</v>
      </c>
      <c r="M116" s="358" t="s">
        <v>2367</v>
      </c>
      <c r="N116" s="358" t="s">
        <v>2106</v>
      </c>
      <c r="O116" s="358" t="s">
        <v>2172</v>
      </c>
      <c r="P116" s="358" t="s">
        <v>2172</v>
      </c>
      <c r="Q116" s="358" t="s">
        <v>2172</v>
      </c>
      <c r="R116" s="358" t="s">
        <v>2368</v>
      </c>
      <c r="S116" s="358" t="s">
        <v>2358</v>
      </c>
      <c r="T116" s="359">
        <v>45717</v>
      </c>
      <c r="U116" s="359">
        <v>46022</v>
      </c>
      <c r="V116" s="358" t="s">
        <v>2369</v>
      </c>
      <c r="W116" s="360" t="s">
        <v>2172</v>
      </c>
      <c r="X116" s="358" t="s">
        <v>2370</v>
      </c>
      <c r="Y116" s="357" t="s">
        <v>2371</v>
      </c>
      <c r="Z116" s="366">
        <v>0.8</v>
      </c>
      <c r="AA116" s="360" t="s">
        <v>206</v>
      </c>
      <c r="AB116" s="360" t="s">
        <v>206</v>
      </c>
      <c r="AC116" s="360" t="s">
        <v>206</v>
      </c>
      <c r="AD116" s="360" t="s">
        <v>206</v>
      </c>
      <c r="AE116" s="360" t="s">
        <v>206</v>
      </c>
      <c r="AF116" s="360" t="s">
        <v>206</v>
      </c>
      <c r="AG116" s="360" t="s">
        <v>206</v>
      </c>
      <c r="AH116" s="360" t="s">
        <v>206</v>
      </c>
      <c r="AI116" s="360" t="s">
        <v>206</v>
      </c>
      <c r="AJ116" s="360" t="s">
        <v>206</v>
      </c>
      <c r="AK116" s="360" t="s">
        <v>206</v>
      </c>
      <c r="AL116" s="360" t="s">
        <v>206</v>
      </c>
      <c r="AM116" s="360" t="s">
        <v>206</v>
      </c>
      <c r="AN116" s="360" t="s">
        <v>206</v>
      </c>
      <c r="AO116" s="360" t="s">
        <v>2113</v>
      </c>
      <c r="AP116" s="360" t="s">
        <v>206</v>
      </c>
      <c r="AQ116" s="360" t="s">
        <v>206</v>
      </c>
      <c r="AR116" s="360" t="s">
        <v>2113</v>
      </c>
      <c r="AS116" s="360" t="s">
        <v>2113</v>
      </c>
      <c r="AT116" s="360" t="s">
        <v>206</v>
      </c>
      <c r="AU116" s="360" t="s">
        <v>206</v>
      </c>
      <c r="AV116" s="360" t="s">
        <v>206</v>
      </c>
      <c r="AW116" s="360" t="s">
        <v>206</v>
      </c>
      <c r="AX116" s="360" t="s">
        <v>206</v>
      </c>
      <c r="AY116" s="360" t="s">
        <v>2113</v>
      </c>
      <c r="AZ116" s="360" t="s">
        <v>206</v>
      </c>
      <c r="BA116" s="360" t="s">
        <v>206</v>
      </c>
      <c r="BB116" s="360" t="s">
        <v>206</v>
      </c>
      <c r="BC116" s="360" t="s">
        <v>206</v>
      </c>
      <c r="BD116" s="360" t="s">
        <v>206</v>
      </c>
      <c r="BE116" s="360" t="s">
        <v>206</v>
      </c>
      <c r="BF116" s="360" t="s">
        <v>206</v>
      </c>
      <c r="BG116" s="360" t="s">
        <v>206</v>
      </c>
      <c r="BH116" s="360" t="s">
        <v>2113</v>
      </c>
      <c r="BI116" s="360" t="s">
        <v>2113</v>
      </c>
      <c r="BJ116" s="357" t="s">
        <v>2114</v>
      </c>
      <c r="BK116" s="365" t="s">
        <v>199</v>
      </c>
    </row>
    <row r="117" spans="1:63" s="363" customFormat="1" ht="180" x14ac:dyDescent="0.35">
      <c r="A117" s="364" t="s">
        <v>2372</v>
      </c>
      <c r="B117" s="356">
        <v>3</v>
      </c>
      <c r="C117" s="357" t="s">
        <v>133</v>
      </c>
      <c r="D117" s="358" t="s">
        <v>1608</v>
      </c>
      <c r="E117" s="358" t="s">
        <v>2167</v>
      </c>
      <c r="F117" s="358" t="s">
        <v>2351</v>
      </c>
      <c r="G117" s="358" t="s">
        <v>2352</v>
      </c>
      <c r="H117" s="358" t="s">
        <v>2353</v>
      </c>
      <c r="I117" s="357" t="s">
        <v>2101</v>
      </c>
      <c r="J117" s="358" t="s">
        <v>2102</v>
      </c>
      <c r="K117" s="358" t="s">
        <v>2354</v>
      </c>
      <c r="L117" s="358" t="s">
        <v>2355</v>
      </c>
      <c r="M117" s="358" t="s">
        <v>2373</v>
      </c>
      <c r="N117" s="358" t="s">
        <v>2106</v>
      </c>
      <c r="O117" s="358" t="s">
        <v>2172</v>
      </c>
      <c r="P117" s="358" t="s">
        <v>2172</v>
      </c>
      <c r="Q117" s="358" t="s">
        <v>2172</v>
      </c>
      <c r="R117" s="358" t="s">
        <v>2374</v>
      </c>
      <c r="S117" s="358" t="s">
        <v>2358</v>
      </c>
      <c r="T117" s="359">
        <v>45717</v>
      </c>
      <c r="U117" s="359">
        <v>46022</v>
      </c>
      <c r="V117" s="358" t="s">
        <v>2375</v>
      </c>
      <c r="W117" s="360" t="s">
        <v>2172</v>
      </c>
      <c r="X117" s="358" t="s">
        <v>2376</v>
      </c>
      <c r="Y117" s="358" t="s">
        <v>2377</v>
      </c>
      <c r="Z117" s="366">
        <v>0.8</v>
      </c>
      <c r="AA117" s="360" t="s">
        <v>206</v>
      </c>
      <c r="AB117" s="360" t="s">
        <v>206</v>
      </c>
      <c r="AC117" s="360" t="s">
        <v>206</v>
      </c>
      <c r="AD117" s="360" t="s">
        <v>206</v>
      </c>
      <c r="AE117" s="360" t="s">
        <v>206</v>
      </c>
      <c r="AF117" s="360" t="s">
        <v>206</v>
      </c>
      <c r="AG117" s="360" t="s">
        <v>206</v>
      </c>
      <c r="AH117" s="360" t="s">
        <v>206</v>
      </c>
      <c r="AI117" s="360" t="s">
        <v>206</v>
      </c>
      <c r="AJ117" s="360" t="s">
        <v>206</v>
      </c>
      <c r="AK117" s="360" t="s">
        <v>206</v>
      </c>
      <c r="AL117" s="360" t="s">
        <v>206</v>
      </c>
      <c r="AM117" s="360" t="s">
        <v>206</v>
      </c>
      <c r="AN117" s="360" t="s">
        <v>206</v>
      </c>
      <c r="AO117" s="360" t="s">
        <v>206</v>
      </c>
      <c r="AP117" s="360" t="s">
        <v>206</v>
      </c>
      <c r="AQ117" s="360" t="s">
        <v>206</v>
      </c>
      <c r="AR117" s="360" t="s">
        <v>2113</v>
      </c>
      <c r="AS117" s="360" t="s">
        <v>2113</v>
      </c>
      <c r="AT117" s="360" t="s">
        <v>206</v>
      </c>
      <c r="AU117" s="360" t="s">
        <v>2113</v>
      </c>
      <c r="AV117" s="360" t="s">
        <v>206</v>
      </c>
      <c r="AW117" s="360" t="s">
        <v>206</v>
      </c>
      <c r="AX117" s="360" t="s">
        <v>206</v>
      </c>
      <c r="AY117" s="360" t="s">
        <v>206</v>
      </c>
      <c r="AZ117" s="360" t="s">
        <v>206</v>
      </c>
      <c r="BA117" s="360" t="s">
        <v>206</v>
      </c>
      <c r="BB117" s="360" t="s">
        <v>206</v>
      </c>
      <c r="BC117" s="360" t="s">
        <v>206</v>
      </c>
      <c r="BD117" s="360" t="s">
        <v>206</v>
      </c>
      <c r="BE117" s="360" t="s">
        <v>206</v>
      </c>
      <c r="BF117" s="360" t="s">
        <v>206</v>
      </c>
      <c r="BG117" s="360" t="s">
        <v>206</v>
      </c>
      <c r="BH117" s="360" t="s">
        <v>2113</v>
      </c>
      <c r="BI117" s="360" t="s">
        <v>2113</v>
      </c>
      <c r="BJ117" s="357" t="s">
        <v>2114</v>
      </c>
      <c r="BK117" s="365" t="s">
        <v>199</v>
      </c>
    </row>
    <row r="118" spans="1:63" s="363" customFormat="1" ht="180" x14ac:dyDescent="0.35">
      <c r="A118" s="380" t="s">
        <v>2378</v>
      </c>
      <c r="B118" s="381">
        <v>1</v>
      </c>
      <c r="C118" s="373" t="s">
        <v>84</v>
      </c>
      <c r="D118" s="367" t="s">
        <v>1595</v>
      </c>
      <c r="E118" s="368" t="s">
        <v>2200</v>
      </c>
      <c r="F118" s="368" t="s">
        <v>2100</v>
      </c>
      <c r="G118" s="368" t="s">
        <v>2210</v>
      </c>
      <c r="H118" s="368" t="s">
        <v>2211</v>
      </c>
      <c r="I118" s="374" t="s">
        <v>2101</v>
      </c>
      <c r="J118" s="367" t="s">
        <v>2102</v>
      </c>
      <c r="K118" s="367" t="s">
        <v>2354</v>
      </c>
      <c r="L118" s="367" t="s">
        <v>2355</v>
      </c>
      <c r="M118" s="368" t="s">
        <v>2373</v>
      </c>
      <c r="N118" s="368" t="s">
        <v>2202</v>
      </c>
      <c r="O118" s="368" t="s">
        <v>2172</v>
      </c>
      <c r="P118" s="368" t="s">
        <v>2172</v>
      </c>
      <c r="Q118" s="368" t="s">
        <v>2172</v>
      </c>
      <c r="R118" s="368" t="s">
        <v>2379</v>
      </c>
      <c r="S118" s="368" t="s">
        <v>2380</v>
      </c>
      <c r="T118" s="375">
        <v>45691</v>
      </c>
      <c r="U118" s="375">
        <v>45991</v>
      </c>
      <c r="V118" s="373" t="s">
        <v>2381</v>
      </c>
      <c r="W118" s="381" t="s">
        <v>2172</v>
      </c>
      <c r="X118" s="357" t="s">
        <v>2382</v>
      </c>
      <c r="Y118" s="358" t="s">
        <v>2383</v>
      </c>
      <c r="Z118" s="366">
        <v>1</v>
      </c>
      <c r="AA118" s="376" t="s">
        <v>206</v>
      </c>
      <c r="AB118" s="376" t="s">
        <v>206</v>
      </c>
      <c r="AC118" s="376" t="s">
        <v>206</v>
      </c>
      <c r="AD118" s="376" t="s">
        <v>206</v>
      </c>
      <c r="AE118" s="376" t="s">
        <v>206</v>
      </c>
      <c r="AF118" s="376" t="s">
        <v>2113</v>
      </c>
      <c r="AG118" s="376" t="s">
        <v>206</v>
      </c>
      <c r="AH118" s="376" t="s">
        <v>206</v>
      </c>
      <c r="AI118" s="376" t="s">
        <v>206</v>
      </c>
      <c r="AJ118" s="376" t="s">
        <v>206</v>
      </c>
      <c r="AK118" s="376" t="s">
        <v>206</v>
      </c>
      <c r="AL118" s="376" t="s">
        <v>206</v>
      </c>
      <c r="AM118" s="376" t="s">
        <v>206</v>
      </c>
      <c r="AN118" s="376" t="s">
        <v>206</v>
      </c>
      <c r="AO118" s="376" t="s">
        <v>2113</v>
      </c>
      <c r="AP118" s="376" t="s">
        <v>206</v>
      </c>
      <c r="AQ118" s="376" t="s">
        <v>2113</v>
      </c>
      <c r="AR118" s="376" t="s">
        <v>206</v>
      </c>
      <c r="AS118" s="376" t="s">
        <v>206</v>
      </c>
      <c r="AT118" s="376" t="s">
        <v>206</v>
      </c>
      <c r="AU118" s="376" t="s">
        <v>2113</v>
      </c>
      <c r="AV118" s="376" t="s">
        <v>206</v>
      </c>
      <c r="AW118" s="376" t="s">
        <v>206</v>
      </c>
      <c r="AX118" s="376" t="s">
        <v>206</v>
      </c>
      <c r="AY118" s="376" t="s">
        <v>206</v>
      </c>
      <c r="AZ118" s="376" t="s">
        <v>206</v>
      </c>
      <c r="BA118" s="376" t="s">
        <v>206</v>
      </c>
      <c r="BB118" s="376" t="s">
        <v>2113</v>
      </c>
      <c r="BC118" s="376" t="s">
        <v>206</v>
      </c>
      <c r="BD118" s="376" t="s">
        <v>206</v>
      </c>
      <c r="BE118" s="376" t="s">
        <v>206</v>
      </c>
      <c r="BF118" s="376" t="s">
        <v>206</v>
      </c>
      <c r="BG118" s="376" t="s">
        <v>206</v>
      </c>
      <c r="BH118" s="376" t="s">
        <v>206</v>
      </c>
      <c r="BI118" s="376" t="s">
        <v>206</v>
      </c>
      <c r="BJ118" s="373" t="s">
        <v>2220</v>
      </c>
      <c r="BK118" s="377" t="s">
        <v>2221</v>
      </c>
    </row>
    <row r="119" spans="1:63" s="363" customFormat="1" ht="60.75" customHeight="1" x14ac:dyDescent="0.35">
      <c r="A119" s="507" t="s">
        <v>2384</v>
      </c>
      <c r="B119" s="509">
        <v>52</v>
      </c>
      <c r="C119" s="501" t="s">
        <v>99</v>
      </c>
      <c r="D119" s="505" t="s">
        <v>2166</v>
      </c>
      <c r="E119" s="505" t="s">
        <v>2167</v>
      </c>
      <c r="F119" s="505" t="s">
        <v>2100</v>
      </c>
      <c r="G119" s="505" t="s">
        <v>2168</v>
      </c>
      <c r="H119" s="505" t="s">
        <v>199</v>
      </c>
      <c r="I119" s="501" t="s">
        <v>2101</v>
      </c>
      <c r="J119" s="505" t="s">
        <v>2102</v>
      </c>
      <c r="K119" s="505" t="s">
        <v>2354</v>
      </c>
      <c r="L119" s="505" t="s">
        <v>2355</v>
      </c>
      <c r="M119" s="505" t="s">
        <v>2373</v>
      </c>
      <c r="N119" s="505" t="s">
        <v>2106</v>
      </c>
      <c r="O119" s="505" t="s">
        <v>2172</v>
      </c>
      <c r="P119" s="505" t="s">
        <v>2172</v>
      </c>
      <c r="Q119" s="505" t="s">
        <v>2172</v>
      </c>
      <c r="R119" s="505" t="s">
        <v>2385</v>
      </c>
      <c r="S119" s="357" t="s">
        <v>2386</v>
      </c>
      <c r="T119" s="503">
        <v>45689</v>
      </c>
      <c r="U119" s="503">
        <v>45838</v>
      </c>
      <c r="V119" s="505" t="s">
        <v>2387</v>
      </c>
      <c r="W119" s="486">
        <v>1</v>
      </c>
      <c r="X119" s="505" t="s">
        <v>2172</v>
      </c>
      <c r="Y119" s="505" t="s">
        <v>2172</v>
      </c>
      <c r="Z119" s="500" t="s">
        <v>2172</v>
      </c>
      <c r="AA119" s="500" t="s">
        <v>206</v>
      </c>
      <c r="AB119" s="500" t="s">
        <v>206</v>
      </c>
      <c r="AC119" s="500" t="s">
        <v>206</v>
      </c>
      <c r="AD119" s="500" t="s">
        <v>206</v>
      </c>
      <c r="AE119" s="500" t="s">
        <v>206</v>
      </c>
      <c r="AF119" s="500" t="s">
        <v>206</v>
      </c>
      <c r="AG119" s="500" t="s">
        <v>2113</v>
      </c>
      <c r="AH119" s="500" t="s">
        <v>206</v>
      </c>
      <c r="AI119" s="500" t="s">
        <v>206</v>
      </c>
      <c r="AJ119" s="500" t="s">
        <v>206</v>
      </c>
      <c r="AK119" s="500" t="s">
        <v>206</v>
      </c>
      <c r="AL119" s="500" t="s">
        <v>206</v>
      </c>
      <c r="AM119" s="500" t="s">
        <v>206</v>
      </c>
      <c r="AN119" s="500" t="s">
        <v>206</v>
      </c>
      <c r="AO119" s="500" t="s">
        <v>206</v>
      </c>
      <c r="AP119" s="500" t="s">
        <v>206</v>
      </c>
      <c r="AQ119" s="500" t="s">
        <v>206</v>
      </c>
      <c r="AR119" s="500" t="s">
        <v>2113</v>
      </c>
      <c r="AS119" s="500" t="s">
        <v>206</v>
      </c>
      <c r="AT119" s="500" t="s">
        <v>206</v>
      </c>
      <c r="AU119" s="500" t="s">
        <v>2113</v>
      </c>
      <c r="AV119" s="500" t="s">
        <v>206</v>
      </c>
      <c r="AW119" s="500" t="s">
        <v>206</v>
      </c>
      <c r="AX119" s="500" t="s">
        <v>206</v>
      </c>
      <c r="AY119" s="500" t="s">
        <v>206</v>
      </c>
      <c r="AZ119" s="500" t="s">
        <v>206</v>
      </c>
      <c r="BA119" s="500" t="s">
        <v>206</v>
      </c>
      <c r="BB119" s="500" t="s">
        <v>206</v>
      </c>
      <c r="BC119" s="500" t="s">
        <v>206</v>
      </c>
      <c r="BD119" s="500" t="s">
        <v>206</v>
      </c>
      <c r="BE119" s="500" t="s">
        <v>206</v>
      </c>
      <c r="BF119" s="500" t="s">
        <v>206</v>
      </c>
      <c r="BG119" s="500" t="s">
        <v>206</v>
      </c>
      <c r="BH119" s="500" t="s">
        <v>2113</v>
      </c>
      <c r="BI119" s="500" t="s">
        <v>2113</v>
      </c>
      <c r="BJ119" s="501" t="s">
        <v>2114</v>
      </c>
      <c r="BK119" s="496" t="s">
        <v>2114</v>
      </c>
    </row>
    <row r="120" spans="1:63" s="363" customFormat="1" ht="18" x14ac:dyDescent="0.35">
      <c r="A120" s="507"/>
      <c r="B120" s="509"/>
      <c r="C120" s="501"/>
      <c r="D120" s="505"/>
      <c r="E120" s="505"/>
      <c r="F120" s="505"/>
      <c r="G120" s="505"/>
      <c r="H120" s="505"/>
      <c r="I120" s="501"/>
      <c r="J120" s="505"/>
      <c r="K120" s="505"/>
      <c r="L120" s="505"/>
      <c r="M120" s="505"/>
      <c r="N120" s="505"/>
      <c r="O120" s="505"/>
      <c r="P120" s="505"/>
      <c r="Q120" s="505"/>
      <c r="R120" s="505"/>
      <c r="S120" s="357" t="s">
        <v>2388</v>
      </c>
      <c r="T120" s="503"/>
      <c r="U120" s="503"/>
      <c r="V120" s="505"/>
      <c r="W120" s="488"/>
      <c r="X120" s="505"/>
      <c r="Y120" s="505"/>
      <c r="Z120" s="500"/>
      <c r="AA120" s="500"/>
      <c r="AB120" s="500"/>
      <c r="AC120" s="500"/>
      <c r="AD120" s="500"/>
      <c r="AE120" s="500"/>
      <c r="AF120" s="500"/>
      <c r="AG120" s="500"/>
      <c r="AH120" s="500"/>
      <c r="AI120" s="500"/>
      <c r="AJ120" s="500"/>
      <c r="AK120" s="500"/>
      <c r="AL120" s="500"/>
      <c r="AM120" s="500"/>
      <c r="AN120" s="500"/>
      <c r="AO120" s="500"/>
      <c r="AP120" s="500"/>
      <c r="AQ120" s="500"/>
      <c r="AR120" s="500"/>
      <c r="AS120" s="500"/>
      <c r="AT120" s="500"/>
      <c r="AU120" s="500"/>
      <c r="AV120" s="500"/>
      <c r="AW120" s="500"/>
      <c r="AX120" s="500"/>
      <c r="AY120" s="500"/>
      <c r="AZ120" s="500"/>
      <c r="BA120" s="500"/>
      <c r="BB120" s="500"/>
      <c r="BC120" s="500"/>
      <c r="BD120" s="500"/>
      <c r="BE120" s="500"/>
      <c r="BF120" s="500"/>
      <c r="BG120" s="500"/>
      <c r="BH120" s="500"/>
      <c r="BI120" s="500"/>
      <c r="BJ120" s="501"/>
      <c r="BK120" s="496"/>
    </row>
    <row r="121" spans="1:63" s="363" customFormat="1" ht="234" x14ac:dyDescent="0.35">
      <c r="A121" s="364" t="s">
        <v>2389</v>
      </c>
      <c r="B121" s="356">
        <v>86</v>
      </c>
      <c r="C121" s="357" t="s">
        <v>99</v>
      </c>
      <c r="D121" s="358" t="s">
        <v>2166</v>
      </c>
      <c r="E121" s="358" t="s">
        <v>2167</v>
      </c>
      <c r="F121" s="358" t="s">
        <v>2390</v>
      </c>
      <c r="G121" s="358" t="s">
        <v>2185</v>
      </c>
      <c r="H121" s="368" t="s">
        <v>199</v>
      </c>
      <c r="I121" s="357" t="s">
        <v>2391</v>
      </c>
      <c r="J121" s="358" t="s">
        <v>2392</v>
      </c>
      <c r="K121" s="358" t="s">
        <v>2393</v>
      </c>
      <c r="L121" s="358" t="s">
        <v>2394</v>
      </c>
      <c r="M121" s="358" t="s">
        <v>2395</v>
      </c>
      <c r="N121" s="358" t="s">
        <v>2106</v>
      </c>
      <c r="O121" s="358" t="s">
        <v>2396</v>
      </c>
      <c r="P121" s="358" t="s">
        <v>2397</v>
      </c>
      <c r="Q121" s="358">
        <v>0.2</v>
      </c>
      <c r="R121" s="358" t="s">
        <v>2398</v>
      </c>
      <c r="S121" s="358" t="s">
        <v>2284</v>
      </c>
      <c r="T121" s="359">
        <v>45717</v>
      </c>
      <c r="U121" s="359">
        <v>45991</v>
      </c>
      <c r="V121" s="358" t="s">
        <v>2399</v>
      </c>
      <c r="W121" s="360" t="s">
        <v>2172</v>
      </c>
      <c r="X121" s="358" t="s">
        <v>2400</v>
      </c>
      <c r="Y121" s="358" t="s">
        <v>2401</v>
      </c>
      <c r="Z121" s="360">
        <v>100</v>
      </c>
      <c r="AA121" s="360" t="s">
        <v>2113</v>
      </c>
      <c r="AB121" s="360" t="s">
        <v>206</v>
      </c>
      <c r="AC121" s="360" t="s">
        <v>206</v>
      </c>
      <c r="AD121" s="360" t="s">
        <v>206</v>
      </c>
      <c r="AE121" s="360" t="s">
        <v>206</v>
      </c>
      <c r="AF121" s="360" t="s">
        <v>2113</v>
      </c>
      <c r="AG121" s="360" t="s">
        <v>2113</v>
      </c>
      <c r="AH121" s="360" t="s">
        <v>206</v>
      </c>
      <c r="AI121" s="360" t="s">
        <v>206</v>
      </c>
      <c r="AJ121" s="360" t="s">
        <v>206</v>
      </c>
      <c r="AK121" s="360" t="s">
        <v>2113</v>
      </c>
      <c r="AL121" s="360" t="s">
        <v>206</v>
      </c>
      <c r="AM121" s="360" t="s">
        <v>206</v>
      </c>
      <c r="AN121" s="360" t="s">
        <v>206</v>
      </c>
      <c r="AO121" s="360" t="s">
        <v>2113</v>
      </c>
      <c r="AP121" s="360" t="s">
        <v>206</v>
      </c>
      <c r="AQ121" s="360" t="s">
        <v>2113</v>
      </c>
      <c r="AR121" s="360" t="s">
        <v>206</v>
      </c>
      <c r="AS121" s="360" t="s">
        <v>206</v>
      </c>
      <c r="AT121" s="360" t="s">
        <v>206</v>
      </c>
      <c r="AU121" s="360" t="s">
        <v>206</v>
      </c>
      <c r="AV121" s="360" t="s">
        <v>206</v>
      </c>
      <c r="AW121" s="360" t="s">
        <v>206</v>
      </c>
      <c r="AX121" s="360" t="s">
        <v>206</v>
      </c>
      <c r="AY121" s="360" t="s">
        <v>206</v>
      </c>
      <c r="AZ121" s="360" t="s">
        <v>206</v>
      </c>
      <c r="BA121" s="360" t="s">
        <v>206</v>
      </c>
      <c r="BB121" s="360" t="s">
        <v>206</v>
      </c>
      <c r="BC121" s="360" t="s">
        <v>2113</v>
      </c>
      <c r="BD121" s="360" t="s">
        <v>206</v>
      </c>
      <c r="BE121" s="360" t="s">
        <v>206</v>
      </c>
      <c r="BF121" s="360" t="s">
        <v>206</v>
      </c>
      <c r="BG121" s="360" t="s">
        <v>206</v>
      </c>
      <c r="BH121" s="360" t="s">
        <v>206</v>
      </c>
      <c r="BI121" s="360" t="s">
        <v>206</v>
      </c>
      <c r="BJ121" s="358" t="s">
        <v>2114</v>
      </c>
      <c r="BK121" s="362" t="s">
        <v>199</v>
      </c>
    </row>
    <row r="122" spans="1:63" s="363" customFormat="1" ht="234" x14ac:dyDescent="0.35">
      <c r="A122" s="364" t="s">
        <v>2402</v>
      </c>
      <c r="B122" s="356">
        <v>87</v>
      </c>
      <c r="C122" s="357" t="s">
        <v>99</v>
      </c>
      <c r="D122" s="358" t="s">
        <v>2166</v>
      </c>
      <c r="E122" s="358" t="s">
        <v>2167</v>
      </c>
      <c r="F122" s="358" t="s">
        <v>2390</v>
      </c>
      <c r="G122" s="358" t="s">
        <v>2185</v>
      </c>
      <c r="H122" s="368" t="s">
        <v>199</v>
      </c>
      <c r="I122" s="357" t="s">
        <v>2391</v>
      </c>
      <c r="J122" s="358" t="s">
        <v>2392</v>
      </c>
      <c r="K122" s="358" t="s">
        <v>2393</v>
      </c>
      <c r="L122" s="358" t="s">
        <v>2394</v>
      </c>
      <c r="M122" s="358" t="s">
        <v>2395</v>
      </c>
      <c r="N122" s="358" t="s">
        <v>2106</v>
      </c>
      <c r="O122" s="358" t="s">
        <v>2396</v>
      </c>
      <c r="P122" s="358" t="s">
        <v>2397</v>
      </c>
      <c r="Q122" s="358">
        <v>0.2</v>
      </c>
      <c r="R122" s="358" t="s">
        <v>2403</v>
      </c>
      <c r="S122" s="358" t="s">
        <v>2284</v>
      </c>
      <c r="T122" s="359">
        <v>45717</v>
      </c>
      <c r="U122" s="359">
        <v>45991</v>
      </c>
      <c r="V122" s="358" t="s">
        <v>2404</v>
      </c>
      <c r="W122" s="360" t="s">
        <v>2172</v>
      </c>
      <c r="X122" s="358" t="s">
        <v>2400</v>
      </c>
      <c r="Y122" s="358" t="s">
        <v>2401</v>
      </c>
      <c r="Z122" s="360">
        <v>100</v>
      </c>
      <c r="AA122" s="360" t="s">
        <v>2113</v>
      </c>
      <c r="AB122" s="360" t="s">
        <v>206</v>
      </c>
      <c r="AC122" s="360" t="s">
        <v>206</v>
      </c>
      <c r="AD122" s="360" t="s">
        <v>206</v>
      </c>
      <c r="AE122" s="360" t="s">
        <v>206</v>
      </c>
      <c r="AF122" s="360" t="s">
        <v>2113</v>
      </c>
      <c r="AG122" s="360" t="s">
        <v>2113</v>
      </c>
      <c r="AH122" s="360" t="s">
        <v>206</v>
      </c>
      <c r="AI122" s="360" t="s">
        <v>206</v>
      </c>
      <c r="AJ122" s="360" t="s">
        <v>206</v>
      </c>
      <c r="AK122" s="360" t="s">
        <v>2113</v>
      </c>
      <c r="AL122" s="360" t="s">
        <v>206</v>
      </c>
      <c r="AM122" s="360" t="s">
        <v>206</v>
      </c>
      <c r="AN122" s="360" t="s">
        <v>206</v>
      </c>
      <c r="AO122" s="360" t="s">
        <v>2113</v>
      </c>
      <c r="AP122" s="360" t="s">
        <v>206</v>
      </c>
      <c r="AQ122" s="360" t="s">
        <v>206</v>
      </c>
      <c r="AR122" s="360" t="s">
        <v>206</v>
      </c>
      <c r="AS122" s="360" t="s">
        <v>206</v>
      </c>
      <c r="AT122" s="360" t="s">
        <v>206</v>
      </c>
      <c r="AU122" s="360" t="s">
        <v>206</v>
      </c>
      <c r="AV122" s="360" t="s">
        <v>206</v>
      </c>
      <c r="AW122" s="360" t="s">
        <v>206</v>
      </c>
      <c r="AX122" s="360" t="s">
        <v>206</v>
      </c>
      <c r="AY122" s="360" t="s">
        <v>206</v>
      </c>
      <c r="AZ122" s="360" t="s">
        <v>206</v>
      </c>
      <c r="BA122" s="360" t="s">
        <v>206</v>
      </c>
      <c r="BB122" s="360" t="s">
        <v>206</v>
      </c>
      <c r="BC122" s="360" t="s">
        <v>2113</v>
      </c>
      <c r="BD122" s="360" t="s">
        <v>206</v>
      </c>
      <c r="BE122" s="360" t="s">
        <v>206</v>
      </c>
      <c r="BF122" s="360" t="s">
        <v>206</v>
      </c>
      <c r="BG122" s="360" t="s">
        <v>206</v>
      </c>
      <c r="BH122" s="360" t="s">
        <v>206</v>
      </c>
      <c r="BI122" s="360" t="s">
        <v>206</v>
      </c>
      <c r="BJ122" s="358" t="s">
        <v>2114</v>
      </c>
      <c r="BK122" s="362" t="s">
        <v>199</v>
      </c>
    </row>
    <row r="123" spans="1:63" s="363" customFormat="1" ht="234" x14ac:dyDescent="0.35">
      <c r="A123" s="364" t="s">
        <v>2405</v>
      </c>
      <c r="B123" s="356">
        <v>88</v>
      </c>
      <c r="C123" s="357" t="s">
        <v>99</v>
      </c>
      <c r="D123" s="358" t="s">
        <v>2166</v>
      </c>
      <c r="E123" s="358" t="s">
        <v>2167</v>
      </c>
      <c r="F123" s="358" t="s">
        <v>2390</v>
      </c>
      <c r="G123" s="358" t="s">
        <v>2185</v>
      </c>
      <c r="H123" s="368" t="s">
        <v>199</v>
      </c>
      <c r="I123" s="357" t="s">
        <v>2391</v>
      </c>
      <c r="J123" s="358" t="s">
        <v>2392</v>
      </c>
      <c r="K123" s="358" t="s">
        <v>2393</v>
      </c>
      <c r="L123" s="358" t="s">
        <v>2394</v>
      </c>
      <c r="M123" s="358" t="s">
        <v>2395</v>
      </c>
      <c r="N123" s="358" t="s">
        <v>2106</v>
      </c>
      <c r="O123" s="358" t="s">
        <v>2396</v>
      </c>
      <c r="P123" s="358" t="s">
        <v>2397</v>
      </c>
      <c r="Q123" s="358">
        <v>0.2</v>
      </c>
      <c r="R123" s="358" t="s">
        <v>2406</v>
      </c>
      <c r="S123" s="358" t="s">
        <v>2284</v>
      </c>
      <c r="T123" s="359">
        <v>45717</v>
      </c>
      <c r="U123" s="359">
        <v>45991</v>
      </c>
      <c r="V123" s="358" t="s">
        <v>2407</v>
      </c>
      <c r="W123" s="360" t="s">
        <v>2172</v>
      </c>
      <c r="X123" s="358" t="s">
        <v>2400</v>
      </c>
      <c r="Y123" s="358" t="s">
        <v>2401</v>
      </c>
      <c r="Z123" s="360">
        <v>100</v>
      </c>
      <c r="AA123" s="360" t="s">
        <v>206</v>
      </c>
      <c r="AB123" s="360" t="s">
        <v>206</v>
      </c>
      <c r="AC123" s="360" t="s">
        <v>206</v>
      </c>
      <c r="AD123" s="360" t="s">
        <v>206</v>
      </c>
      <c r="AE123" s="360" t="s">
        <v>206</v>
      </c>
      <c r="AF123" s="360" t="s">
        <v>206</v>
      </c>
      <c r="AG123" s="360" t="s">
        <v>2113</v>
      </c>
      <c r="AH123" s="360" t="s">
        <v>206</v>
      </c>
      <c r="AI123" s="360" t="s">
        <v>206</v>
      </c>
      <c r="AJ123" s="360" t="s">
        <v>206</v>
      </c>
      <c r="AK123" s="360" t="s">
        <v>2113</v>
      </c>
      <c r="AL123" s="360" t="s">
        <v>206</v>
      </c>
      <c r="AM123" s="360" t="s">
        <v>206</v>
      </c>
      <c r="AN123" s="360" t="s">
        <v>206</v>
      </c>
      <c r="AO123" s="360" t="s">
        <v>2113</v>
      </c>
      <c r="AP123" s="360" t="s">
        <v>206</v>
      </c>
      <c r="AQ123" s="360" t="s">
        <v>2113</v>
      </c>
      <c r="AR123" s="360" t="s">
        <v>206</v>
      </c>
      <c r="AS123" s="360" t="s">
        <v>206</v>
      </c>
      <c r="AT123" s="360" t="s">
        <v>206</v>
      </c>
      <c r="AU123" s="360" t="s">
        <v>206</v>
      </c>
      <c r="AV123" s="360" t="s">
        <v>206</v>
      </c>
      <c r="AW123" s="360" t="s">
        <v>206</v>
      </c>
      <c r="AX123" s="360" t="s">
        <v>206</v>
      </c>
      <c r="AY123" s="360" t="s">
        <v>206</v>
      </c>
      <c r="AZ123" s="360" t="s">
        <v>206</v>
      </c>
      <c r="BA123" s="360" t="s">
        <v>206</v>
      </c>
      <c r="BB123" s="360" t="s">
        <v>206</v>
      </c>
      <c r="BC123" s="360" t="s">
        <v>2113</v>
      </c>
      <c r="BD123" s="360" t="s">
        <v>206</v>
      </c>
      <c r="BE123" s="360" t="s">
        <v>206</v>
      </c>
      <c r="BF123" s="360" t="s">
        <v>206</v>
      </c>
      <c r="BG123" s="360" t="s">
        <v>206</v>
      </c>
      <c r="BH123" s="360" t="s">
        <v>206</v>
      </c>
      <c r="BI123" s="360" t="s">
        <v>206</v>
      </c>
      <c r="BJ123" s="358" t="s">
        <v>2114</v>
      </c>
      <c r="BK123" s="362" t="s">
        <v>199</v>
      </c>
    </row>
    <row r="124" spans="1:63" s="363" customFormat="1" ht="234" x14ac:dyDescent="0.35">
      <c r="A124" s="364" t="s">
        <v>2408</v>
      </c>
      <c r="B124" s="356">
        <v>89</v>
      </c>
      <c r="C124" s="357" t="s">
        <v>99</v>
      </c>
      <c r="D124" s="358" t="s">
        <v>2166</v>
      </c>
      <c r="E124" s="358" t="s">
        <v>2167</v>
      </c>
      <c r="F124" s="358" t="s">
        <v>2390</v>
      </c>
      <c r="G124" s="358" t="s">
        <v>2185</v>
      </c>
      <c r="H124" s="368" t="s">
        <v>199</v>
      </c>
      <c r="I124" s="357" t="s">
        <v>2391</v>
      </c>
      <c r="J124" s="358" t="s">
        <v>2392</v>
      </c>
      <c r="K124" s="358" t="s">
        <v>2393</v>
      </c>
      <c r="L124" s="358" t="s">
        <v>2394</v>
      </c>
      <c r="M124" s="358" t="s">
        <v>2395</v>
      </c>
      <c r="N124" s="358" t="s">
        <v>2106</v>
      </c>
      <c r="O124" s="358" t="s">
        <v>2396</v>
      </c>
      <c r="P124" s="358" t="s">
        <v>2397</v>
      </c>
      <c r="Q124" s="358">
        <v>0.2</v>
      </c>
      <c r="R124" s="358" t="s">
        <v>2409</v>
      </c>
      <c r="S124" s="358" t="s">
        <v>2284</v>
      </c>
      <c r="T124" s="359">
        <v>45717</v>
      </c>
      <c r="U124" s="359">
        <v>45991</v>
      </c>
      <c r="V124" s="358" t="s">
        <v>2410</v>
      </c>
      <c r="W124" s="360" t="s">
        <v>2172</v>
      </c>
      <c r="X124" s="358" t="s">
        <v>2400</v>
      </c>
      <c r="Y124" s="358" t="s">
        <v>2401</v>
      </c>
      <c r="Z124" s="360">
        <v>100</v>
      </c>
      <c r="AA124" s="360" t="s">
        <v>206</v>
      </c>
      <c r="AB124" s="360" t="s">
        <v>206</v>
      </c>
      <c r="AC124" s="360" t="s">
        <v>206</v>
      </c>
      <c r="AD124" s="360" t="s">
        <v>206</v>
      </c>
      <c r="AE124" s="360" t="s">
        <v>206</v>
      </c>
      <c r="AF124" s="360" t="s">
        <v>2113</v>
      </c>
      <c r="AG124" s="360" t="s">
        <v>2113</v>
      </c>
      <c r="AH124" s="360" t="s">
        <v>206</v>
      </c>
      <c r="AI124" s="360" t="s">
        <v>206</v>
      </c>
      <c r="AJ124" s="360" t="s">
        <v>206</v>
      </c>
      <c r="AK124" s="360" t="s">
        <v>2113</v>
      </c>
      <c r="AL124" s="360" t="s">
        <v>206</v>
      </c>
      <c r="AM124" s="360" t="s">
        <v>206</v>
      </c>
      <c r="AN124" s="360" t="s">
        <v>206</v>
      </c>
      <c r="AO124" s="360" t="s">
        <v>2113</v>
      </c>
      <c r="AP124" s="360" t="s">
        <v>206</v>
      </c>
      <c r="AQ124" s="360" t="s">
        <v>2113</v>
      </c>
      <c r="AR124" s="360" t="s">
        <v>206</v>
      </c>
      <c r="AS124" s="360" t="s">
        <v>206</v>
      </c>
      <c r="AT124" s="360" t="s">
        <v>206</v>
      </c>
      <c r="AU124" s="360" t="s">
        <v>206</v>
      </c>
      <c r="AV124" s="360" t="s">
        <v>206</v>
      </c>
      <c r="AW124" s="360" t="s">
        <v>206</v>
      </c>
      <c r="AX124" s="360" t="s">
        <v>206</v>
      </c>
      <c r="AY124" s="360" t="s">
        <v>206</v>
      </c>
      <c r="AZ124" s="360" t="s">
        <v>206</v>
      </c>
      <c r="BA124" s="360" t="s">
        <v>206</v>
      </c>
      <c r="BB124" s="360" t="s">
        <v>206</v>
      </c>
      <c r="BC124" s="360" t="s">
        <v>2113</v>
      </c>
      <c r="BD124" s="360" t="s">
        <v>206</v>
      </c>
      <c r="BE124" s="360" t="s">
        <v>206</v>
      </c>
      <c r="BF124" s="360" t="s">
        <v>206</v>
      </c>
      <c r="BG124" s="360" t="s">
        <v>206</v>
      </c>
      <c r="BH124" s="360" t="s">
        <v>206</v>
      </c>
      <c r="BI124" s="360" t="s">
        <v>206</v>
      </c>
      <c r="BJ124" s="358" t="s">
        <v>2114</v>
      </c>
      <c r="BK124" s="362" t="s">
        <v>199</v>
      </c>
    </row>
    <row r="125" spans="1:63" s="363" customFormat="1" ht="234" x14ac:dyDescent="0.35">
      <c r="A125" s="364" t="s">
        <v>2411</v>
      </c>
      <c r="B125" s="356">
        <v>90</v>
      </c>
      <c r="C125" s="357" t="s">
        <v>99</v>
      </c>
      <c r="D125" s="358" t="s">
        <v>2166</v>
      </c>
      <c r="E125" s="358" t="s">
        <v>2167</v>
      </c>
      <c r="F125" s="358" t="s">
        <v>2390</v>
      </c>
      <c r="G125" s="358" t="s">
        <v>2185</v>
      </c>
      <c r="H125" s="368" t="s">
        <v>199</v>
      </c>
      <c r="I125" s="357" t="s">
        <v>2391</v>
      </c>
      <c r="J125" s="358" t="s">
        <v>2392</v>
      </c>
      <c r="K125" s="358" t="s">
        <v>2393</v>
      </c>
      <c r="L125" s="358" t="s">
        <v>2394</v>
      </c>
      <c r="M125" s="358" t="s">
        <v>2395</v>
      </c>
      <c r="N125" s="358" t="s">
        <v>2106</v>
      </c>
      <c r="O125" s="358" t="s">
        <v>2396</v>
      </c>
      <c r="P125" s="358" t="s">
        <v>2397</v>
      </c>
      <c r="Q125" s="358">
        <v>0.2</v>
      </c>
      <c r="R125" s="358" t="s">
        <v>2412</v>
      </c>
      <c r="S125" s="358" t="s">
        <v>2284</v>
      </c>
      <c r="T125" s="359">
        <v>45717</v>
      </c>
      <c r="U125" s="359">
        <v>45991</v>
      </c>
      <c r="V125" s="358" t="s">
        <v>2413</v>
      </c>
      <c r="W125" s="360" t="s">
        <v>2172</v>
      </c>
      <c r="X125" s="358" t="s">
        <v>2400</v>
      </c>
      <c r="Y125" s="358" t="s">
        <v>2401</v>
      </c>
      <c r="Z125" s="360">
        <v>100</v>
      </c>
      <c r="AA125" s="360" t="s">
        <v>206</v>
      </c>
      <c r="AB125" s="360" t="s">
        <v>206</v>
      </c>
      <c r="AC125" s="360" t="s">
        <v>206</v>
      </c>
      <c r="AD125" s="360" t="s">
        <v>206</v>
      </c>
      <c r="AE125" s="360" t="s">
        <v>206</v>
      </c>
      <c r="AF125" s="360" t="s">
        <v>206</v>
      </c>
      <c r="AG125" s="360" t="s">
        <v>206</v>
      </c>
      <c r="AH125" s="360" t="s">
        <v>206</v>
      </c>
      <c r="AI125" s="360" t="s">
        <v>206</v>
      </c>
      <c r="AJ125" s="360" t="s">
        <v>206</v>
      </c>
      <c r="AK125" s="360" t="s">
        <v>2113</v>
      </c>
      <c r="AL125" s="360" t="s">
        <v>2113</v>
      </c>
      <c r="AM125" s="360" t="s">
        <v>206</v>
      </c>
      <c r="AN125" s="360" t="s">
        <v>206</v>
      </c>
      <c r="AO125" s="360" t="s">
        <v>206</v>
      </c>
      <c r="AP125" s="360" t="s">
        <v>206</v>
      </c>
      <c r="AQ125" s="360" t="s">
        <v>206</v>
      </c>
      <c r="AR125" s="360" t="s">
        <v>206</v>
      </c>
      <c r="AS125" s="360" t="s">
        <v>206</v>
      </c>
      <c r="AT125" s="360" t="s">
        <v>206</v>
      </c>
      <c r="AU125" s="360" t="s">
        <v>206</v>
      </c>
      <c r="AV125" s="360" t="s">
        <v>206</v>
      </c>
      <c r="AW125" s="360" t="s">
        <v>206</v>
      </c>
      <c r="AX125" s="360" t="s">
        <v>206</v>
      </c>
      <c r="AY125" s="360" t="s">
        <v>206</v>
      </c>
      <c r="AZ125" s="360" t="s">
        <v>206</v>
      </c>
      <c r="BA125" s="360" t="s">
        <v>206</v>
      </c>
      <c r="BB125" s="360" t="s">
        <v>206</v>
      </c>
      <c r="BC125" s="360" t="s">
        <v>2113</v>
      </c>
      <c r="BD125" s="360" t="s">
        <v>2113</v>
      </c>
      <c r="BE125" s="360" t="s">
        <v>2113</v>
      </c>
      <c r="BF125" s="360" t="s">
        <v>206</v>
      </c>
      <c r="BG125" s="360" t="s">
        <v>206</v>
      </c>
      <c r="BH125" s="360" t="s">
        <v>206</v>
      </c>
      <c r="BI125" s="360" t="s">
        <v>206</v>
      </c>
      <c r="BJ125" s="358" t="s">
        <v>2114</v>
      </c>
      <c r="BK125" s="362" t="s">
        <v>199</v>
      </c>
    </row>
    <row r="126" spans="1:63" s="363" customFormat="1" ht="234" x14ac:dyDescent="0.35">
      <c r="A126" s="364" t="s">
        <v>2414</v>
      </c>
      <c r="B126" s="356">
        <v>91</v>
      </c>
      <c r="C126" s="357" t="s">
        <v>99</v>
      </c>
      <c r="D126" s="358" t="s">
        <v>2166</v>
      </c>
      <c r="E126" s="358" t="s">
        <v>2167</v>
      </c>
      <c r="F126" s="358" t="s">
        <v>2390</v>
      </c>
      <c r="G126" s="358" t="s">
        <v>2185</v>
      </c>
      <c r="H126" s="368" t="s">
        <v>199</v>
      </c>
      <c r="I126" s="357" t="s">
        <v>2391</v>
      </c>
      <c r="J126" s="358" t="s">
        <v>2392</v>
      </c>
      <c r="K126" s="358" t="s">
        <v>2393</v>
      </c>
      <c r="L126" s="358" t="s">
        <v>2394</v>
      </c>
      <c r="M126" s="358" t="s">
        <v>2395</v>
      </c>
      <c r="N126" s="358" t="s">
        <v>2106</v>
      </c>
      <c r="O126" s="358" t="s">
        <v>2396</v>
      </c>
      <c r="P126" s="358" t="s">
        <v>2397</v>
      </c>
      <c r="Q126" s="358">
        <v>0.2</v>
      </c>
      <c r="R126" s="358" t="s">
        <v>2415</v>
      </c>
      <c r="S126" s="358" t="s">
        <v>2284</v>
      </c>
      <c r="T126" s="359">
        <v>45717</v>
      </c>
      <c r="U126" s="359">
        <v>45991</v>
      </c>
      <c r="V126" s="358" t="s">
        <v>2416</v>
      </c>
      <c r="W126" s="360" t="s">
        <v>2172</v>
      </c>
      <c r="X126" s="358" t="s">
        <v>2400</v>
      </c>
      <c r="Y126" s="358" t="s">
        <v>2401</v>
      </c>
      <c r="Z126" s="360">
        <v>100</v>
      </c>
      <c r="AA126" s="360" t="s">
        <v>206</v>
      </c>
      <c r="AB126" s="360" t="s">
        <v>206</v>
      </c>
      <c r="AC126" s="360" t="s">
        <v>206</v>
      </c>
      <c r="AD126" s="360" t="s">
        <v>206</v>
      </c>
      <c r="AE126" s="360" t="s">
        <v>206</v>
      </c>
      <c r="AF126" s="360" t="s">
        <v>206</v>
      </c>
      <c r="AG126" s="360" t="s">
        <v>206</v>
      </c>
      <c r="AH126" s="360" t="s">
        <v>206</v>
      </c>
      <c r="AI126" s="360" t="s">
        <v>206</v>
      </c>
      <c r="AJ126" s="360" t="s">
        <v>206</v>
      </c>
      <c r="AK126" s="360" t="s">
        <v>2113</v>
      </c>
      <c r="AL126" s="360" t="s">
        <v>2113</v>
      </c>
      <c r="AM126" s="360" t="s">
        <v>206</v>
      </c>
      <c r="AN126" s="360" t="s">
        <v>206</v>
      </c>
      <c r="AO126" s="360" t="s">
        <v>206</v>
      </c>
      <c r="AP126" s="360" t="s">
        <v>206</v>
      </c>
      <c r="AQ126" s="360" t="s">
        <v>206</v>
      </c>
      <c r="AR126" s="360" t="s">
        <v>2417</v>
      </c>
      <c r="AS126" s="360" t="s">
        <v>206</v>
      </c>
      <c r="AT126" s="360" t="s">
        <v>206</v>
      </c>
      <c r="AU126" s="360" t="s">
        <v>206</v>
      </c>
      <c r="AV126" s="360" t="s">
        <v>206</v>
      </c>
      <c r="AW126" s="360" t="s">
        <v>206</v>
      </c>
      <c r="AX126" s="360" t="s">
        <v>206</v>
      </c>
      <c r="AY126" s="360" t="s">
        <v>206</v>
      </c>
      <c r="AZ126" s="360" t="s">
        <v>206</v>
      </c>
      <c r="BA126" s="360" t="s">
        <v>206</v>
      </c>
      <c r="BB126" s="360" t="s">
        <v>206</v>
      </c>
      <c r="BC126" s="360" t="s">
        <v>2113</v>
      </c>
      <c r="BD126" s="360" t="s">
        <v>2113</v>
      </c>
      <c r="BE126" s="360" t="s">
        <v>2113</v>
      </c>
      <c r="BF126" s="360" t="s">
        <v>206</v>
      </c>
      <c r="BG126" s="360" t="s">
        <v>206</v>
      </c>
      <c r="BH126" s="360" t="s">
        <v>206</v>
      </c>
      <c r="BI126" s="360" t="s">
        <v>206</v>
      </c>
      <c r="BJ126" s="358" t="s">
        <v>2114</v>
      </c>
      <c r="BK126" s="362" t="s">
        <v>199</v>
      </c>
    </row>
    <row r="127" spans="1:63" s="363" customFormat="1" ht="234" x14ac:dyDescent="0.35">
      <c r="A127" s="364" t="s">
        <v>2418</v>
      </c>
      <c r="B127" s="356">
        <v>92</v>
      </c>
      <c r="C127" s="357" t="s">
        <v>99</v>
      </c>
      <c r="D127" s="358" t="s">
        <v>2166</v>
      </c>
      <c r="E127" s="358" t="s">
        <v>2167</v>
      </c>
      <c r="F127" s="358" t="s">
        <v>2390</v>
      </c>
      <c r="G127" s="358" t="s">
        <v>2185</v>
      </c>
      <c r="H127" s="368" t="s">
        <v>199</v>
      </c>
      <c r="I127" s="357" t="s">
        <v>2391</v>
      </c>
      <c r="J127" s="358" t="s">
        <v>2392</v>
      </c>
      <c r="K127" s="358" t="s">
        <v>2393</v>
      </c>
      <c r="L127" s="358" t="s">
        <v>2394</v>
      </c>
      <c r="M127" s="358" t="s">
        <v>2395</v>
      </c>
      <c r="N127" s="358" t="s">
        <v>2106</v>
      </c>
      <c r="O127" s="358" t="s">
        <v>2396</v>
      </c>
      <c r="P127" s="358" t="s">
        <v>2397</v>
      </c>
      <c r="Q127" s="358">
        <v>0.2</v>
      </c>
      <c r="R127" s="409" t="s">
        <v>3488</v>
      </c>
      <c r="S127" s="358" t="s">
        <v>2284</v>
      </c>
      <c r="T127" s="359">
        <v>45717</v>
      </c>
      <c r="U127" s="359">
        <v>45991</v>
      </c>
      <c r="V127" s="409" t="s">
        <v>3489</v>
      </c>
      <c r="W127" s="360" t="s">
        <v>2172</v>
      </c>
      <c r="X127" s="358" t="s">
        <v>2419</v>
      </c>
      <c r="Y127" s="358" t="s">
        <v>2420</v>
      </c>
      <c r="Z127" s="360">
        <v>100</v>
      </c>
      <c r="AA127" s="360" t="s">
        <v>206</v>
      </c>
      <c r="AB127" s="360" t="s">
        <v>206</v>
      </c>
      <c r="AC127" s="360" t="s">
        <v>206</v>
      </c>
      <c r="AD127" s="360" t="s">
        <v>206</v>
      </c>
      <c r="AE127" s="360" t="s">
        <v>206</v>
      </c>
      <c r="AF127" s="360" t="s">
        <v>206</v>
      </c>
      <c r="AG127" s="360" t="s">
        <v>206</v>
      </c>
      <c r="AH127" s="360" t="s">
        <v>206</v>
      </c>
      <c r="AI127" s="360" t="s">
        <v>206</v>
      </c>
      <c r="AJ127" s="360" t="s">
        <v>206</v>
      </c>
      <c r="AK127" s="360" t="s">
        <v>2113</v>
      </c>
      <c r="AL127" s="360" t="s">
        <v>2113</v>
      </c>
      <c r="AM127" s="360" t="s">
        <v>206</v>
      </c>
      <c r="AN127" s="360" t="s">
        <v>206</v>
      </c>
      <c r="AO127" s="360" t="s">
        <v>206</v>
      </c>
      <c r="AP127" s="360" t="s">
        <v>206</v>
      </c>
      <c r="AQ127" s="360" t="s">
        <v>206</v>
      </c>
      <c r="AR127" s="360" t="s">
        <v>206</v>
      </c>
      <c r="AS127" s="360" t="s">
        <v>206</v>
      </c>
      <c r="AT127" s="360" t="s">
        <v>206</v>
      </c>
      <c r="AU127" s="360" t="s">
        <v>206</v>
      </c>
      <c r="AV127" s="360" t="s">
        <v>206</v>
      </c>
      <c r="AW127" s="360" t="s">
        <v>206</v>
      </c>
      <c r="AX127" s="360" t="s">
        <v>206</v>
      </c>
      <c r="AY127" s="360" t="s">
        <v>206</v>
      </c>
      <c r="AZ127" s="360" t="s">
        <v>206</v>
      </c>
      <c r="BA127" s="360" t="s">
        <v>206</v>
      </c>
      <c r="BB127" s="360" t="s">
        <v>206</v>
      </c>
      <c r="BC127" s="360" t="s">
        <v>2113</v>
      </c>
      <c r="BD127" s="360" t="s">
        <v>2113</v>
      </c>
      <c r="BE127" s="360" t="s">
        <v>2113</v>
      </c>
      <c r="BF127" s="360" t="s">
        <v>206</v>
      </c>
      <c r="BG127" s="360" t="s">
        <v>206</v>
      </c>
      <c r="BH127" s="360" t="s">
        <v>206</v>
      </c>
      <c r="BI127" s="360" t="s">
        <v>206</v>
      </c>
      <c r="BJ127" s="358" t="s">
        <v>2114</v>
      </c>
      <c r="BK127" s="362" t="s">
        <v>199</v>
      </c>
    </row>
    <row r="128" spans="1:63" s="363" customFormat="1" ht="234" x14ac:dyDescent="0.35">
      <c r="A128" s="364" t="s">
        <v>2421</v>
      </c>
      <c r="B128" s="356">
        <v>93</v>
      </c>
      <c r="C128" s="357" t="s">
        <v>99</v>
      </c>
      <c r="D128" s="358" t="s">
        <v>2166</v>
      </c>
      <c r="E128" s="358" t="s">
        <v>2167</v>
      </c>
      <c r="F128" s="358" t="s">
        <v>2390</v>
      </c>
      <c r="G128" s="358" t="s">
        <v>2185</v>
      </c>
      <c r="H128" s="368" t="s">
        <v>199</v>
      </c>
      <c r="I128" s="357" t="s">
        <v>2391</v>
      </c>
      <c r="J128" s="358" t="s">
        <v>2392</v>
      </c>
      <c r="K128" s="358" t="s">
        <v>2393</v>
      </c>
      <c r="L128" s="358" t="s">
        <v>2394</v>
      </c>
      <c r="M128" s="358" t="s">
        <v>2395</v>
      </c>
      <c r="N128" s="358" t="s">
        <v>2106</v>
      </c>
      <c r="O128" s="358" t="s">
        <v>2396</v>
      </c>
      <c r="P128" s="358" t="s">
        <v>2397</v>
      </c>
      <c r="Q128" s="358">
        <v>0.2</v>
      </c>
      <c r="R128" s="358" t="s">
        <v>2422</v>
      </c>
      <c r="S128" s="358" t="s">
        <v>2284</v>
      </c>
      <c r="T128" s="359">
        <v>45717</v>
      </c>
      <c r="U128" s="359">
        <v>45991</v>
      </c>
      <c r="V128" s="358" t="s">
        <v>2423</v>
      </c>
      <c r="W128" s="360" t="s">
        <v>2172</v>
      </c>
      <c r="X128" s="358" t="s">
        <v>2424</v>
      </c>
      <c r="Y128" s="358" t="s">
        <v>2425</v>
      </c>
      <c r="Z128" s="360">
        <v>100</v>
      </c>
      <c r="AA128" s="360" t="s">
        <v>206</v>
      </c>
      <c r="AB128" s="360" t="s">
        <v>206</v>
      </c>
      <c r="AC128" s="360" t="s">
        <v>206</v>
      </c>
      <c r="AD128" s="360" t="s">
        <v>206</v>
      </c>
      <c r="AE128" s="360" t="s">
        <v>206</v>
      </c>
      <c r="AF128" s="360" t="s">
        <v>206</v>
      </c>
      <c r="AG128" s="360" t="s">
        <v>206</v>
      </c>
      <c r="AH128" s="360" t="s">
        <v>206</v>
      </c>
      <c r="AI128" s="360" t="s">
        <v>206</v>
      </c>
      <c r="AJ128" s="360" t="s">
        <v>206</v>
      </c>
      <c r="AK128" s="360" t="s">
        <v>2113</v>
      </c>
      <c r="AL128" s="360" t="s">
        <v>206</v>
      </c>
      <c r="AM128" s="360" t="s">
        <v>206</v>
      </c>
      <c r="AN128" s="360" t="s">
        <v>206</v>
      </c>
      <c r="AO128" s="360" t="s">
        <v>206</v>
      </c>
      <c r="AP128" s="360" t="s">
        <v>206</v>
      </c>
      <c r="AQ128" s="360" t="s">
        <v>2113</v>
      </c>
      <c r="AR128" s="360" t="s">
        <v>206</v>
      </c>
      <c r="AS128" s="360" t="s">
        <v>206</v>
      </c>
      <c r="AT128" s="360" t="s">
        <v>206</v>
      </c>
      <c r="AU128" s="360" t="s">
        <v>206</v>
      </c>
      <c r="AV128" s="360" t="s">
        <v>206</v>
      </c>
      <c r="AW128" s="360" t="s">
        <v>206</v>
      </c>
      <c r="AX128" s="360" t="s">
        <v>206</v>
      </c>
      <c r="AY128" s="360" t="s">
        <v>206</v>
      </c>
      <c r="AZ128" s="360" t="s">
        <v>206</v>
      </c>
      <c r="BA128" s="360" t="s">
        <v>206</v>
      </c>
      <c r="BB128" s="360" t="s">
        <v>206</v>
      </c>
      <c r="BC128" s="360" t="s">
        <v>2113</v>
      </c>
      <c r="BD128" s="360" t="s">
        <v>206</v>
      </c>
      <c r="BE128" s="360" t="s">
        <v>206</v>
      </c>
      <c r="BF128" s="360" t="s">
        <v>206</v>
      </c>
      <c r="BG128" s="360" t="s">
        <v>206</v>
      </c>
      <c r="BH128" s="360" t="s">
        <v>206</v>
      </c>
      <c r="BI128" s="360" t="s">
        <v>206</v>
      </c>
      <c r="BJ128" s="358" t="s">
        <v>2114</v>
      </c>
      <c r="BK128" s="362" t="s">
        <v>199</v>
      </c>
    </row>
    <row r="129" spans="1:63" s="363" customFormat="1" ht="234" x14ac:dyDescent="0.35">
      <c r="A129" s="364" t="s">
        <v>2426</v>
      </c>
      <c r="B129" s="356">
        <v>94</v>
      </c>
      <c r="C129" s="357" t="s">
        <v>99</v>
      </c>
      <c r="D129" s="358" t="s">
        <v>2166</v>
      </c>
      <c r="E129" s="358" t="s">
        <v>2167</v>
      </c>
      <c r="F129" s="358" t="s">
        <v>2390</v>
      </c>
      <c r="G129" s="358" t="s">
        <v>2185</v>
      </c>
      <c r="H129" s="368" t="s">
        <v>199</v>
      </c>
      <c r="I129" s="357" t="s">
        <v>2391</v>
      </c>
      <c r="J129" s="358" t="s">
        <v>2392</v>
      </c>
      <c r="K129" s="358" t="s">
        <v>2393</v>
      </c>
      <c r="L129" s="358" t="s">
        <v>2394</v>
      </c>
      <c r="M129" s="358" t="s">
        <v>2395</v>
      </c>
      <c r="N129" s="358" t="s">
        <v>2106</v>
      </c>
      <c r="O129" s="358" t="s">
        <v>2396</v>
      </c>
      <c r="P129" s="358" t="s">
        <v>2397</v>
      </c>
      <c r="Q129" s="358">
        <v>0.2</v>
      </c>
      <c r="R129" s="409" t="s">
        <v>3490</v>
      </c>
      <c r="S129" s="358" t="s">
        <v>2284</v>
      </c>
      <c r="T129" s="359">
        <v>45717</v>
      </c>
      <c r="U129" s="359">
        <v>45991</v>
      </c>
      <c r="V129" s="409" t="s">
        <v>3491</v>
      </c>
      <c r="W129" s="360" t="s">
        <v>2172</v>
      </c>
      <c r="X129" s="358" t="s">
        <v>2400</v>
      </c>
      <c r="Y129" s="358" t="s">
        <v>2401</v>
      </c>
      <c r="Z129" s="360">
        <v>100</v>
      </c>
      <c r="AA129" s="360" t="s">
        <v>206</v>
      </c>
      <c r="AB129" s="360" t="s">
        <v>206</v>
      </c>
      <c r="AC129" s="360" t="s">
        <v>206</v>
      </c>
      <c r="AD129" s="360" t="s">
        <v>206</v>
      </c>
      <c r="AE129" s="360" t="s">
        <v>206</v>
      </c>
      <c r="AF129" s="360" t="s">
        <v>206</v>
      </c>
      <c r="AG129" s="360" t="s">
        <v>206</v>
      </c>
      <c r="AH129" s="360" t="s">
        <v>206</v>
      </c>
      <c r="AI129" s="360" t="s">
        <v>206</v>
      </c>
      <c r="AJ129" s="360" t="s">
        <v>206</v>
      </c>
      <c r="AK129" s="360" t="s">
        <v>2113</v>
      </c>
      <c r="AL129" s="360" t="s">
        <v>206</v>
      </c>
      <c r="AM129" s="360" t="s">
        <v>206</v>
      </c>
      <c r="AN129" s="360" t="s">
        <v>206</v>
      </c>
      <c r="AO129" s="360" t="s">
        <v>206</v>
      </c>
      <c r="AP129" s="360" t="s">
        <v>2113</v>
      </c>
      <c r="AQ129" s="360" t="s">
        <v>206</v>
      </c>
      <c r="AR129" s="360" t="s">
        <v>206</v>
      </c>
      <c r="AS129" s="360" t="s">
        <v>206</v>
      </c>
      <c r="AT129" s="360" t="s">
        <v>206</v>
      </c>
      <c r="AU129" s="360" t="s">
        <v>206</v>
      </c>
      <c r="AV129" s="360" t="s">
        <v>206</v>
      </c>
      <c r="AW129" s="360" t="s">
        <v>206</v>
      </c>
      <c r="AX129" s="360" t="s">
        <v>206</v>
      </c>
      <c r="AY129" s="360" t="s">
        <v>206</v>
      </c>
      <c r="AZ129" s="360" t="s">
        <v>206</v>
      </c>
      <c r="BA129" s="360" t="s">
        <v>206</v>
      </c>
      <c r="BB129" s="360" t="s">
        <v>206</v>
      </c>
      <c r="BC129" s="360" t="s">
        <v>2113</v>
      </c>
      <c r="BD129" s="360" t="s">
        <v>206</v>
      </c>
      <c r="BE129" s="360" t="s">
        <v>206</v>
      </c>
      <c r="BF129" s="360" t="s">
        <v>206</v>
      </c>
      <c r="BG129" s="360" t="s">
        <v>206</v>
      </c>
      <c r="BH129" s="360" t="s">
        <v>206</v>
      </c>
      <c r="BI129" s="360" t="s">
        <v>206</v>
      </c>
      <c r="BJ129" s="358" t="s">
        <v>2114</v>
      </c>
      <c r="BK129" s="362" t="s">
        <v>199</v>
      </c>
    </row>
    <row r="130" spans="1:63" s="363" customFormat="1" ht="234" x14ac:dyDescent="0.35">
      <c r="A130" s="364" t="s">
        <v>2427</v>
      </c>
      <c r="B130" s="356">
        <v>7</v>
      </c>
      <c r="C130" s="357" t="s">
        <v>281</v>
      </c>
      <c r="D130" s="358" t="s">
        <v>1567</v>
      </c>
      <c r="E130" s="358" t="s">
        <v>2243</v>
      </c>
      <c r="F130" s="358" t="s">
        <v>2100</v>
      </c>
      <c r="G130" s="358" t="s">
        <v>2428</v>
      </c>
      <c r="H130" s="368" t="s">
        <v>199</v>
      </c>
      <c r="I130" s="357" t="s">
        <v>2391</v>
      </c>
      <c r="J130" s="358" t="s">
        <v>2392</v>
      </c>
      <c r="K130" s="358" t="s">
        <v>2393</v>
      </c>
      <c r="L130" s="358" t="s">
        <v>2394</v>
      </c>
      <c r="M130" s="358" t="s">
        <v>2395</v>
      </c>
      <c r="N130" s="358" t="s">
        <v>2202</v>
      </c>
      <c r="O130" s="358" t="s">
        <v>2396</v>
      </c>
      <c r="P130" s="358" t="s">
        <v>2397</v>
      </c>
      <c r="Q130" s="358">
        <v>0.2</v>
      </c>
      <c r="R130" s="358" t="s">
        <v>2429</v>
      </c>
      <c r="S130" s="358" t="s">
        <v>2246</v>
      </c>
      <c r="T130" s="359">
        <v>45717</v>
      </c>
      <c r="U130" s="359">
        <v>46006</v>
      </c>
      <c r="V130" s="358" t="s">
        <v>2430</v>
      </c>
      <c r="W130" s="360" t="s">
        <v>2172</v>
      </c>
      <c r="X130" s="358" t="s">
        <v>2172</v>
      </c>
      <c r="Y130" s="358" t="s">
        <v>2172</v>
      </c>
      <c r="Z130" s="360" t="s">
        <v>2172</v>
      </c>
      <c r="AA130" s="360" t="s">
        <v>2113</v>
      </c>
      <c r="AB130" s="360" t="s">
        <v>206</v>
      </c>
      <c r="AC130" s="360" t="s">
        <v>206</v>
      </c>
      <c r="AD130" s="360" t="s">
        <v>206</v>
      </c>
      <c r="AE130" s="360" t="s">
        <v>206</v>
      </c>
      <c r="AF130" s="360" t="s">
        <v>2113</v>
      </c>
      <c r="AG130" s="360" t="s">
        <v>2113</v>
      </c>
      <c r="AH130" s="360" t="s">
        <v>206</v>
      </c>
      <c r="AI130" s="360" t="s">
        <v>206</v>
      </c>
      <c r="AJ130" s="360" t="s">
        <v>206</v>
      </c>
      <c r="AK130" s="360" t="s">
        <v>206</v>
      </c>
      <c r="AL130" s="360" t="s">
        <v>206</v>
      </c>
      <c r="AM130" s="360" t="s">
        <v>206</v>
      </c>
      <c r="AN130" s="360" t="s">
        <v>206</v>
      </c>
      <c r="AO130" s="360" t="s">
        <v>2113</v>
      </c>
      <c r="AP130" s="360" t="s">
        <v>206</v>
      </c>
      <c r="AQ130" s="360" t="s">
        <v>206</v>
      </c>
      <c r="AR130" s="360" t="s">
        <v>206</v>
      </c>
      <c r="AS130" s="360" t="s">
        <v>206</v>
      </c>
      <c r="AT130" s="360" t="s">
        <v>206</v>
      </c>
      <c r="AU130" s="360" t="s">
        <v>206</v>
      </c>
      <c r="AV130" s="360" t="s">
        <v>206</v>
      </c>
      <c r="AW130" s="360" t="s">
        <v>206</v>
      </c>
      <c r="AX130" s="360" t="s">
        <v>206</v>
      </c>
      <c r="AY130" s="360" t="s">
        <v>206</v>
      </c>
      <c r="AZ130" s="360" t="s">
        <v>206</v>
      </c>
      <c r="BA130" s="360" t="s">
        <v>206</v>
      </c>
      <c r="BB130" s="360" t="s">
        <v>2113</v>
      </c>
      <c r="BC130" s="360" t="s">
        <v>206</v>
      </c>
      <c r="BD130" s="360" t="s">
        <v>206</v>
      </c>
      <c r="BE130" s="360" t="s">
        <v>206</v>
      </c>
      <c r="BF130" s="360" t="s">
        <v>206</v>
      </c>
      <c r="BG130" s="360" t="s">
        <v>206</v>
      </c>
      <c r="BH130" s="360" t="s">
        <v>2113</v>
      </c>
      <c r="BI130" s="360" t="s">
        <v>2113</v>
      </c>
      <c r="BJ130" s="358" t="s">
        <v>2220</v>
      </c>
      <c r="BK130" s="362" t="s">
        <v>2221</v>
      </c>
    </row>
    <row r="131" spans="1:63" s="363" customFormat="1" ht="234" x14ac:dyDescent="0.35">
      <c r="A131" s="364" t="s">
        <v>2431</v>
      </c>
      <c r="B131" s="356">
        <v>8</v>
      </c>
      <c r="C131" s="357" t="s">
        <v>281</v>
      </c>
      <c r="D131" s="358" t="s">
        <v>1567</v>
      </c>
      <c r="E131" s="358" t="s">
        <v>2243</v>
      </c>
      <c r="F131" s="358" t="s">
        <v>2100</v>
      </c>
      <c r="G131" s="358" t="s">
        <v>2168</v>
      </c>
      <c r="H131" s="368" t="s">
        <v>199</v>
      </c>
      <c r="I131" s="357" t="s">
        <v>2391</v>
      </c>
      <c r="J131" s="358" t="s">
        <v>2392</v>
      </c>
      <c r="K131" s="358" t="s">
        <v>2393</v>
      </c>
      <c r="L131" s="358" t="s">
        <v>2394</v>
      </c>
      <c r="M131" s="358" t="s">
        <v>2395</v>
      </c>
      <c r="N131" s="358" t="s">
        <v>2106</v>
      </c>
      <c r="O131" s="358" t="s">
        <v>2396</v>
      </c>
      <c r="P131" s="358" t="s">
        <v>2397</v>
      </c>
      <c r="Q131" s="358">
        <v>0.2</v>
      </c>
      <c r="R131" s="358" t="s">
        <v>2432</v>
      </c>
      <c r="S131" s="358" t="s">
        <v>2246</v>
      </c>
      <c r="T131" s="359">
        <v>45717</v>
      </c>
      <c r="U131" s="359">
        <v>46006</v>
      </c>
      <c r="V131" s="358" t="s">
        <v>2433</v>
      </c>
      <c r="W131" s="360" t="s">
        <v>2172</v>
      </c>
      <c r="X131" s="358" t="s">
        <v>2434</v>
      </c>
      <c r="Y131" s="358" t="s">
        <v>2435</v>
      </c>
      <c r="Z131" s="360" t="s">
        <v>2436</v>
      </c>
      <c r="AA131" s="360" t="s">
        <v>2113</v>
      </c>
      <c r="AB131" s="360" t="s">
        <v>206</v>
      </c>
      <c r="AC131" s="360" t="s">
        <v>206</v>
      </c>
      <c r="AD131" s="360" t="s">
        <v>206</v>
      </c>
      <c r="AE131" s="360" t="s">
        <v>206</v>
      </c>
      <c r="AF131" s="360" t="s">
        <v>2113</v>
      </c>
      <c r="AG131" s="360" t="s">
        <v>206</v>
      </c>
      <c r="AH131" s="360" t="s">
        <v>206</v>
      </c>
      <c r="AI131" s="360" t="s">
        <v>206</v>
      </c>
      <c r="AJ131" s="360" t="s">
        <v>206</v>
      </c>
      <c r="AK131" s="360" t="s">
        <v>2113</v>
      </c>
      <c r="AL131" s="360" t="s">
        <v>2113</v>
      </c>
      <c r="AM131" s="360" t="s">
        <v>206</v>
      </c>
      <c r="AN131" s="360" t="s">
        <v>206</v>
      </c>
      <c r="AO131" s="360" t="s">
        <v>2113</v>
      </c>
      <c r="AP131" s="360" t="s">
        <v>206</v>
      </c>
      <c r="AQ131" s="360" t="s">
        <v>2113</v>
      </c>
      <c r="AR131" s="360" t="s">
        <v>206</v>
      </c>
      <c r="AS131" s="360" t="s">
        <v>206</v>
      </c>
      <c r="AT131" s="360" t="s">
        <v>206</v>
      </c>
      <c r="AU131" s="360" t="s">
        <v>206</v>
      </c>
      <c r="AV131" s="360" t="s">
        <v>206</v>
      </c>
      <c r="AW131" s="360" t="s">
        <v>206</v>
      </c>
      <c r="AX131" s="360" t="s">
        <v>206</v>
      </c>
      <c r="AY131" s="360" t="s">
        <v>206</v>
      </c>
      <c r="AZ131" s="360" t="s">
        <v>206</v>
      </c>
      <c r="BA131" s="360" t="s">
        <v>206</v>
      </c>
      <c r="BB131" s="360" t="s">
        <v>2113</v>
      </c>
      <c r="BC131" s="360" t="s">
        <v>206</v>
      </c>
      <c r="BD131" s="360" t="s">
        <v>206</v>
      </c>
      <c r="BE131" s="360" t="s">
        <v>206</v>
      </c>
      <c r="BF131" s="360" t="s">
        <v>206</v>
      </c>
      <c r="BG131" s="360" t="s">
        <v>206</v>
      </c>
      <c r="BH131" s="360" t="s">
        <v>2113</v>
      </c>
      <c r="BI131" s="360" t="s">
        <v>2113</v>
      </c>
      <c r="BJ131" s="358" t="s">
        <v>2220</v>
      </c>
      <c r="BK131" s="362" t="s">
        <v>2437</v>
      </c>
    </row>
    <row r="132" spans="1:63" s="363" customFormat="1" ht="234" x14ac:dyDescent="0.35">
      <c r="A132" s="364" t="s">
        <v>2438</v>
      </c>
      <c r="B132" s="356">
        <v>9</v>
      </c>
      <c r="C132" s="357" t="s">
        <v>281</v>
      </c>
      <c r="D132" s="358" t="s">
        <v>1567</v>
      </c>
      <c r="E132" s="358" t="s">
        <v>2243</v>
      </c>
      <c r="F132" s="358" t="s">
        <v>2100</v>
      </c>
      <c r="G132" s="358" t="s">
        <v>2168</v>
      </c>
      <c r="H132" s="368" t="s">
        <v>199</v>
      </c>
      <c r="I132" s="357" t="s">
        <v>2391</v>
      </c>
      <c r="J132" s="358" t="s">
        <v>2392</v>
      </c>
      <c r="K132" s="358" t="s">
        <v>2393</v>
      </c>
      <c r="L132" s="358" t="s">
        <v>2394</v>
      </c>
      <c r="M132" s="358" t="s">
        <v>2395</v>
      </c>
      <c r="N132" s="358" t="s">
        <v>2106</v>
      </c>
      <c r="O132" s="358" t="s">
        <v>2396</v>
      </c>
      <c r="P132" s="358" t="s">
        <v>2397</v>
      </c>
      <c r="Q132" s="358">
        <v>0.2</v>
      </c>
      <c r="R132" s="358" t="s">
        <v>2439</v>
      </c>
      <c r="S132" s="358" t="s">
        <v>2246</v>
      </c>
      <c r="T132" s="359">
        <v>45717</v>
      </c>
      <c r="U132" s="359">
        <v>46006</v>
      </c>
      <c r="V132" s="358" t="s">
        <v>2440</v>
      </c>
      <c r="W132" s="360" t="s">
        <v>2172</v>
      </c>
      <c r="X132" s="358" t="s">
        <v>2441</v>
      </c>
      <c r="Y132" s="358"/>
      <c r="Z132" s="361">
        <v>0.6</v>
      </c>
      <c r="AA132" s="360" t="s">
        <v>206</v>
      </c>
      <c r="AB132" s="360" t="s">
        <v>206</v>
      </c>
      <c r="AC132" s="360" t="s">
        <v>206</v>
      </c>
      <c r="AD132" s="360" t="s">
        <v>206</v>
      </c>
      <c r="AE132" s="360" t="s">
        <v>206</v>
      </c>
      <c r="AF132" s="360" t="s">
        <v>2113</v>
      </c>
      <c r="AG132" s="360" t="s">
        <v>206</v>
      </c>
      <c r="AH132" s="360" t="s">
        <v>206</v>
      </c>
      <c r="AI132" s="360" t="s">
        <v>206</v>
      </c>
      <c r="AJ132" s="360" t="s">
        <v>206</v>
      </c>
      <c r="AK132" s="360" t="s">
        <v>2113</v>
      </c>
      <c r="AL132" s="360" t="s">
        <v>2113</v>
      </c>
      <c r="AM132" s="360" t="s">
        <v>206</v>
      </c>
      <c r="AN132" s="360" t="s">
        <v>206</v>
      </c>
      <c r="AO132" s="360" t="s">
        <v>2113</v>
      </c>
      <c r="AP132" s="360" t="s">
        <v>206</v>
      </c>
      <c r="AQ132" s="360" t="s">
        <v>2113</v>
      </c>
      <c r="AR132" s="360" t="s">
        <v>206</v>
      </c>
      <c r="AS132" s="360" t="s">
        <v>206</v>
      </c>
      <c r="AT132" s="360" t="s">
        <v>206</v>
      </c>
      <c r="AU132" s="360" t="s">
        <v>206</v>
      </c>
      <c r="AV132" s="360" t="s">
        <v>206</v>
      </c>
      <c r="AW132" s="360" t="s">
        <v>206</v>
      </c>
      <c r="AX132" s="360" t="s">
        <v>206</v>
      </c>
      <c r="AY132" s="360" t="s">
        <v>206</v>
      </c>
      <c r="AZ132" s="360" t="s">
        <v>206</v>
      </c>
      <c r="BA132" s="360" t="s">
        <v>206</v>
      </c>
      <c r="BB132" s="360" t="s">
        <v>2113</v>
      </c>
      <c r="BC132" s="360" t="s">
        <v>206</v>
      </c>
      <c r="BD132" s="360" t="s">
        <v>206</v>
      </c>
      <c r="BE132" s="360" t="s">
        <v>206</v>
      </c>
      <c r="BF132" s="360" t="s">
        <v>206</v>
      </c>
      <c r="BG132" s="360" t="s">
        <v>206</v>
      </c>
      <c r="BH132" s="360" t="s">
        <v>2113</v>
      </c>
      <c r="BI132" s="360" t="s">
        <v>2113</v>
      </c>
      <c r="BJ132" s="358" t="s">
        <v>2220</v>
      </c>
      <c r="BK132" s="362" t="s">
        <v>2437</v>
      </c>
    </row>
    <row r="133" spans="1:63" s="363" customFormat="1" ht="234" x14ac:dyDescent="0.35">
      <c r="A133" s="364" t="s">
        <v>2442</v>
      </c>
      <c r="B133" s="356">
        <v>6</v>
      </c>
      <c r="C133" s="357" t="s">
        <v>281</v>
      </c>
      <c r="D133" s="358" t="s">
        <v>1567</v>
      </c>
      <c r="E133" s="358" t="s">
        <v>2243</v>
      </c>
      <c r="F133" s="358" t="s">
        <v>2100</v>
      </c>
      <c r="G133" s="358" t="s">
        <v>2428</v>
      </c>
      <c r="H133" s="368" t="s">
        <v>199</v>
      </c>
      <c r="I133" s="357" t="s">
        <v>2391</v>
      </c>
      <c r="J133" s="358" t="s">
        <v>2392</v>
      </c>
      <c r="K133" s="358" t="s">
        <v>2393</v>
      </c>
      <c r="L133" s="358" t="s">
        <v>2394</v>
      </c>
      <c r="M133" s="358" t="s">
        <v>2395</v>
      </c>
      <c r="N133" s="358" t="s">
        <v>2202</v>
      </c>
      <c r="O133" s="358" t="s">
        <v>2396</v>
      </c>
      <c r="P133" s="358" t="s">
        <v>2397</v>
      </c>
      <c r="Q133" s="358">
        <v>0.2</v>
      </c>
      <c r="R133" s="358" t="s">
        <v>2443</v>
      </c>
      <c r="S133" s="358" t="s">
        <v>2246</v>
      </c>
      <c r="T133" s="359">
        <v>45717</v>
      </c>
      <c r="U133" s="359">
        <v>46006</v>
      </c>
      <c r="V133" s="358" t="s">
        <v>2444</v>
      </c>
      <c r="W133" s="360" t="s">
        <v>2172</v>
      </c>
      <c r="X133" s="358" t="s">
        <v>2445</v>
      </c>
      <c r="Y133" s="358" t="s">
        <v>2446</v>
      </c>
      <c r="Z133" s="360">
        <v>5</v>
      </c>
      <c r="AA133" s="360" t="s">
        <v>206</v>
      </c>
      <c r="AB133" s="360" t="s">
        <v>206</v>
      </c>
      <c r="AC133" s="360" t="s">
        <v>206</v>
      </c>
      <c r="AD133" s="360" t="s">
        <v>206</v>
      </c>
      <c r="AE133" s="360" t="s">
        <v>206</v>
      </c>
      <c r="AF133" s="360" t="s">
        <v>2113</v>
      </c>
      <c r="AG133" s="360" t="s">
        <v>2113</v>
      </c>
      <c r="AH133" s="360" t="s">
        <v>206</v>
      </c>
      <c r="AI133" s="360" t="s">
        <v>206</v>
      </c>
      <c r="AJ133" s="360" t="s">
        <v>206</v>
      </c>
      <c r="AK133" s="360" t="s">
        <v>2113</v>
      </c>
      <c r="AL133" s="360" t="s">
        <v>2113</v>
      </c>
      <c r="AM133" s="360" t="s">
        <v>206</v>
      </c>
      <c r="AN133" s="360" t="s">
        <v>206</v>
      </c>
      <c r="AO133" s="360" t="s">
        <v>2113</v>
      </c>
      <c r="AP133" s="360" t="s">
        <v>206</v>
      </c>
      <c r="AQ133" s="360" t="s">
        <v>2113</v>
      </c>
      <c r="AR133" s="360" t="s">
        <v>206</v>
      </c>
      <c r="AS133" s="360" t="s">
        <v>206</v>
      </c>
      <c r="AT133" s="360" t="s">
        <v>206</v>
      </c>
      <c r="AU133" s="360" t="s">
        <v>206</v>
      </c>
      <c r="AV133" s="360" t="s">
        <v>206</v>
      </c>
      <c r="AW133" s="360" t="s">
        <v>206</v>
      </c>
      <c r="AX133" s="360" t="s">
        <v>206</v>
      </c>
      <c r="AY133" s="360" t="s">
        <v>206</v>
      </c>
      <c r="AZ133" s="360" t="s">
        <v>206</v>
      </c>
      <c r="BA133" s="360" t="s">
        <v>206</v>
      </c>
      <c r="BB133" s="360" t="s">
        <v>2113</v>
      </c>
      <c r="BC133" s="360" t="s">
        <v>206</v>
      </c>
      <c r="BD133" s="360" t="s">
        <v>206</v>
      </c>
      <c r="BE133" s="360" t="s">
        <v>206</v>
      </c>
      <c r="BF133" s="360" t="s">
        <v>206</v>
      </c>
      <c r="BG133" s="360" t="s">
        <v>206</v>
      </c>
      <c r="BH133" s="360" t="s">
        <v>2113</v>
      </c>
      <c r="BI133" s="360" t="s">
        <v>2113</v>
      </c>
      <c r="BJ133" s="358" t="s">
        <v>2220</v>
      </c>
      <c r="BK133" s="362" t="s">
        <v>2221</v>
      </c>
    </row>
    <row r="134" spans="1:63" s="363" customFormat="1" ht="234" x14ac:dyDescent="0.35">
      <c r="A134" s="364" t="s">
        <v>2447</v>
      </c>
      <c r="B134" s="360">
        <v>8</v>
      </c>
      <c r="C134" s="357" t="s">
        <v>2448</v>
      </c>
      <c r="D134" s="358" t="s">
        <v>1583</v>
      </c>
      <c r="E134" s="358" t="s">
        <v>2449</v>
      </c>
      <c r="F134" s="358" t="s">
        <v>2390</v>
      </c>
      <c r="G134" s="358" t="s">
        <v>2450</v>
      </c>
      <c r="H134" s="368" t="s">
        <v>199</v>
      </c>
      <c r="I134" s="357" t="s">
        <v>2391</v>
      </c>
      <c r="J134" s="358" t="s">
        <v>2392</v>
      </c>
      <c r="K134" s="358" t="s">
        <v>2393</v>
      </c>
      <c r="L134" s="358" t="s">
        <v>2394</v>
      </c>
      <c r="M134" s="358" t="s">
        <v>2395</v>
      </c>
      <c r="N134" s="358" t="s">
        <v>2106</v>
      </c>
      <c r="O134" s="358" t="s">
        <v>2396</v>
      </c>
      <c r="P134" s="358" t="s">
        <v>2397</v>
      </c>
      <c r="Q134" s="358">
        <v>0.2</v>
      </c>
      <c r="R134" s="409" t="s">
        <v>3492</v>
      </c>
      <c r="S134" s="358" t="s">
        <v>2451</v>
      </c>
      <c r="T134" s="359">
        <v>45717</v>
      </c>
      <c r="U134" s="359">
        <v>45961</v>
      </c>
      <c r="V134" s="409" t="s">
        <v>3493</v>
      </c>
      <c r="W134" s="360" t="s">
        <v>2172</v>
      </c>
      <c r="X134" s="358" t="s">
        <v>2452</v>
      </c>
      <c r="Y134" s="358" t="s">
        <v>2453</v>
      </c>
      <c r="Z134" s="360">
        <v>100</v>
      </c>
      <c r="AA134" s="360" t="s">
        <v>206</v>
      </c>
      <c r="AB134" s="360" t="s">
        <v>206</v>
      </c>
      <c r="AC134" s="360" t="s">
        <v>206</v>
      </c>
      <c r="AD134" s="360" t="s">
        <v>206</v>
      </c>
      <c r="AE134" s="360" t="s">
        <v>206</v>
      </c>
      <c r="AF134" s="360" t="s">
        <v>206</v>
      </c>
      <c r="AG134" s="360" t="s">
        <v>2113</v>
      </c>
      <c r="AH134" s="360" t="s">
        <v>206</v>
      </c>
      <c r="AI134" s="360" t="s">
        <v>206</v>
      </c>
      <c r="AJ134" s="360" t="s">
        <v>206</v>
      </c>
      <c r="AK134" s="360" t="s">
        <v>2113</v>
      </c>
      <c r="AL134" s="360" t="s">
        <v>206</v>
      </c>
      <c r="AM134" s="360" t="s">
        <v>206</v>
      </c>
      <c r="AN134" s="360" t="s">
        <v>206</v>
      </c>
      <c r="AO134" s="360" t="s">
        <v>206</v>
      </c>
      <c r="AP134" s="360" t="s">
        <v>206</v>
      </c>
      <c r="AQ134" s="360" t="s">
        <v>206</v>
      </c>
      <c r="AR134" s="360" t="s">
        <v>206</v>
      </c>
      <c r="AS134" s="360" t="s">
        <v>206</v>
      </c>
      <c r="AT134" s="360" t="s">
        <v>206</v>
      </c>
      <c r="AU134" s="360" t="s">
        <v>2113</v>
      </c>
      <c r="AV134" s="360" t="s">
        <v>206</v>
      </c>
      <c r="AW134" s="360" t="s">
        <v>206</v>
      </c>
      <c r="AX134" s="360" t="s">
        <v>206</v>
      </c>
      <c r="AY134" s="360" t="s">
        <v>206</v>
      </c>
      <c r="AZ134" s="360" t="s">
        <v>206</v>
      </c>
      <c r="BA134" s="360" t="s">
        <v>206</v>
      </c>
      <c r="BB134" s="360" t="s">
        <v>206</v>
      </c>
      <c r="BC134" s="360" t="s">
        <v>2113</v>
      </c>
      <c r="BD134" s="360" t="s">
        <v>206</v>
      </c>
      <c r="BE134" s="360" t="s">
        <v>206</v>
      </c>
      <c r="BF134" s="360" t="s">
        <v>206</v>
      </c>
      <c r="BG134" s="360" t="s">
        <v>206</v>
      </c>
      <c r="BH134" s="360" t="s">
        <v>206</v>
      </c>
      <c r="BI134" s="360" t="s">
        <v>2113</v>
      </c>
      <c r="BJ134" s="358" t="s">
        <v>2114</v>
      </c>
      <c r="BK134" s="362" t="s">
        <v>199</v>
      </c>
    </row>
    <row r="135" spans="1:63" s="363" customFormat="1" ht="234" x14ac:dyDescent="0.35">
      <c r="A135" s="364" t="s">
        <v>2454</v>
      </c>
      <c r="B135" s="356">
        <v>9</v>
      </c>
      <c r="C135" s="357" t="s">
        <v>2448</v>
      </c>
      <c r="D135" s="358" t="s">
        <v>1583</v>
      </c>
      <c r="E135" s="358" t="s">
        <v>2449</v>
      </c>
      <c r="F135" s="358" t="s">
        <v>2390</v>
      </c>
      <c r="G135" s="358" t="s">
        <v>2450</v>
      </c>
      <c r="H135" s="368" t="s">
        <v>199</v>
      </c>
      <c r="I135" s="357" t="s">
        <v>2391</v>
      </c>
      <c r="J135" s="358" t="s">
        <v>2392</v>
      </c>
      <c r="K135" s="358" t="s">
        <v>2393</v>
      </c>
      <c r="L135" s="358" t="s">
        <v>2394</v>
      </c>
      <c r="M135" s="358" t="s">
        <v>2395</v>
      </c>
      <c r="N135" s="358" t="s">
        <v>2106</v>
      </c>
      <c r="O135" s="358" t="s">
        <v>2396</v>
      </c>
      <c r="P135" s="358" t="s">
        <v>2397</v>
      </c>
      <c r="Q135" s="358">
        <v>0.2</v>
      </c>
      <c r="R135" s="409" t="s">
        <v>3494</v>
      </c>
      <c r="S135" s="358" t="s">
        <v>2451</v>
      </c>
      <c r="T135" s="359">
        <v>45717</v>
      </c>
      <c r="U135" s="359">
        <v>45961</v>
      </c>
      <c r="V135" s="409" t="s">
        <v>3495</v>
      </c>
      <c r="W135" s="360" t="s">
        <v>2172</v>
      </c>
      <c r="X135" s="358" t="s">
        <v>2452</v>
      </c>
      <c r="Y135" s="358" t="s">
        <v>2453</v>
      </c>
      <c r="Z135" s="360">
        <v>100</v>
      </c>
      <c r="AA135" s="360" t="s">
        <v>206</v>
      </c>
      <c r="AB135" s="360" t="s">
        <v>206</v>
      </c>
      <c r="AC135" s="360" t="s">
        <v>206</v>
      </c>
      <c r="AD135" s="360" t="s">
        <v>206</v>
      </c>
      <c r="AE135" s="360" t="s">
        <v>206</v>
      </c>
      <c r="AF135" s="360" t="s">
        <v>206</v>
      </c>
      <c r="AG135" s="360" t="s">
        <v>2113</v>
      </c>
      <c r="AH135" s="360" t="s">
        <v>206</v>
      </c>
      <c r="AI135" s="360" t="s">
        <v>206</v>
      </c>
      <c r="AJ135" s="360" t="s">
        <v>206</v>
      </c>
      <c r="AK135" s="360" t="s">
        <v>2113</v>
      </c>
      <c r="AL135" s="360" t="s">
        <v>206</v>
      </c>
      <c r="AM135" s="360" t="s">
        <v>206</v>
      </c>
      <c r="AN135" s="360" t="s">
        <v>206</v>
      </c>
      <c r="AO135" s="360" t="s">
        <v>206</v>
      </c>
      <c r="AP135" s="360" t="s">
        <v>206</v>
      </c>
      <c r="AQ135" s="360" t="s">
        <v>206</v>
      </c>
      <c r="AR135" s="360" t="s">
        <v>206</v>
      </c>
      <c r="AS135" s="360" t="s">
        <v>206</v>
      </c>
      <c r="AT135" s="360" t="s">
        <v>206</v>
      </c>
      <c r="AU135" s="360" t="s">
        <v>2113</v>
      </c>
      <c r="AV135" s="360" t="s">
        <v>206</v>
      </c>
      <c r="AW135" s="360" t="s">
        <v>206</v>
      </c>
      <c r="AX135" s="360" t="s">
        <v>206</v>
      </c>
      <c r="AY135" s="360" t="s">
        <v>206</v>
      </c>
      <c r="AZ135" s="360" t="s">
        <v>206</v>
      </c>
      <c r="BA135" s="360" t="s">
        <v>206</v>
      </c>
      <c r="BB135" s="360" t="s">
        <v>206</v>
      </c>
      <c r="BC135" s="360" t="s">
        <v>2113</v>
      </c>
      <c r="BD135" s="360" t="s">
        <v>206</v>
      </c>
      <c r="BE135" s="360" t="s">
        <v>206</v>
      </c>
      <c r="BF135" s="360" t="s">
        <v>206</v>
      </c>
      <c r="BG135" s="360" t="s">
        <v>206</v>
      </c>
      <c r="BH135" s="360" t="s">
        <v>206</v>
      </c>
      <c r="BI135" s="360" t="s">
        <v>2113</v>
      </c>
      <c r="BJ135" s="358" t="s">
        <v>2114</v>
      </c>
      <c r="BK135" s="362" t="s">
        <v>199</v>
      </c>
    </row>
    <row r="136" spans="1:63" s="363" customFormat="1" ht="234" x14ac:dyDescent="0.35">
      <c r="A136" s="364" t="s">
        <v>2455</v>
      </c>
      <c r="B136" s="356">
        <v>10</v>
      </c>
      <c r="C136" s="357" t="s">
        <v>2448</v>
      </c>
      <c r="D136" s="358" t="s">
        <v>1583</v>
      </c>
      <c r="E136" s="358" t="s">
        <v>2449</v>
      </c>
      <c r="F136" s="358" t="s">
        <v>2390</v>
      </c>
      <c r="G136" s="358" t="s">
        <v>2450</v>
      </c>
      <c r="H136" s="368" t="s">
        <v>199</v>
      </c>
      <c r="I136" s="357" t="s">
        <v>2391</v>
      </c>
      <c r="J136" s="358" t="s">
        <v>2392</v>
      </c>
      <c r="K136" s="358" t="s">
        <v>2393</v>
      </c>
      <c r="L136" s="358" t="s">
        <v>2394</v>
      </c>
      <c r="M136" s="358" t="s">
        <v>2395</v>
      </c>
      <c r="N136" s="358" t="s">
        <v>2106</v>
      </c>
      <c r="O136" s="358" t="s">
        <v>2396</v>
      </c>
      <c r="P136" s="358" t="s">
        <v>2397</v>
      </c>
      <c r="Q136" s="358">
        <v>0.2</v>
      </c>
      <c r="R136" s="358" t="s">
        <v>2456</v>
      </c>
      <c r="S136" s="358" t="s">
        <v>2451</v>
      </c>
      <c r="T136" s="359">
        <v>45717</v>
      </c>
      <c r="U136" s="359">
        <v>45961</v>
      </c>
      <c r="V136" s="358" t="s">
        <v>2457</v>
      </c>
      <c r="W136" s="360" t="s">
        <v>2172</v>
      </c>
      <c r="X136" s="358" t="s">
        <v>2452</v>
      </c>
      <c r="Y136" s="358" t="s">
        <v>2453</v>
      </c>
      <c r="Z136" s="360">
        <v>100</v>
      </c>
      <c r="AA136" s="360" t="s">
        <v>206</v>
      </c>
      <c r="AB136" s="360" t="s">
        <v>206</v>
      </c>
      <c r="AC136" s="360" t="s">
        <v>206</v>
      </c>
      <c r="AD136" s="360" t="s">
        <v>206</v>
      </c>
      <c r="AE136" s="360" t="s">
        <v>206</v>
      </c>
      <c r="AF136" s="360" t="s">
        <v>206</v>
      </c>
      <c r="AG136" s="360" t="s">
        <v>2113</v>
      </c>
      <c r="AH136" s="360" t="s">
        <v>206</v>
      </c>
      <c r="AI136" s="360" t="s">
        <v>206</v>
      </c>
      <c r="AJ136" s="360" t="s">
        <v>206</v>
      </c>
      <c r="AK136" s="360" t="s">
        <v>2113</v>
      </c>
      <c r="AL136" s="360" t="s">
        <v>206</v>
      </c>
      <c r="AM136" s="360" t="s">
        <v>206</v>
      </c>
      <c r="AN136" s="360" t="s">
        <v>206</v>
      </c>
      <c r="AO136" s="360" t="s">
        <v>206</v>
      </c>
      <c r="AP136" s="360" t="s">
        <v>206</v>
      </c>
      <c r="AQ136" s="360" t="s">
        <v>206</v>
      </c>
      <c r="AR136" s="360" t="s">
        <v>206</v>
      </c>
      <c r="AS136" s="360" t="s">
        <v>206</v>
      </c>
      <c r="AT136" s="360" t="s">
        <v>206</v>
      </c>
      <c r="AU136" s="360" t="s">
        <v>2113</v>
      </c>
      <c r="AV136" s="360" t="s">
        <v>206</v>
      </c>
      <c r="AW136" s="360" t="s">
        <v>206</v>
      </c>
      <c r="AX136" s="360" t="s">
        <v>206</v>
      </c>
      <c r="AY136" s="360" t="s">
        <v>206</v>
      </c>
      <c r="AZ136" s="360" t="s">
        <v>206</v>
      </c>
      <c r="BA136" s="360" t="s">
        <v>206</v>
      </c>
      <c r="BB136" s="360" t="s">
        <v>206</v>
      </c>
      <c r="BC136" s="360" t="s">
        <v>2113</v>
      </c>
      <c r="BD136" s="360" t="s">
        <v>206</v>
      </c>
      <c r="BE136" s="360" t="s">
        <v>206</v>
      </c>
      <c r="BF136" s="360" t="s">
        <v>206</v>
      </c>
      <c r="BG136" s="360" t="s">
        <v>206</v>
      </c>
      <c r="BH136" s="360" t="s">
        <v>206</v>
      </c>
      <c r="BI136" s="360" t="s">
        <v>2113</v>
      </c>
      <c r="BJ136" s="358" t="s">
        <v>2114</v>
      </c>
      <c r="BK136" s="362" t="s">
        <v>199</v>
      </c>
    </row>
    <row r="137" spans="1:63" s="363" customFormat="1" ht="234" x14ac:dyDescent="0.35">
      <c r="A137" s="364" t="s">
        <v>2458</v>
      </c>
      <c r="B137" s="356">
        <v>13</v>
      </c>
      <c r="C137" s="357" t="s">
        <v>2448</v>
      </c>
      <c r="D137" s="358" t="s">
        <v>1583</v>
      </c>
      <c r="E137" s="358" t="s">
        <v>2449</v>
      </c>
      <c r="F137" s="358" t="s">
        <v>2390</v>
      </c>
      <c r="G137" s="358" t="s">
        <v>2450</v>
      </c>
      <c r="H137" s="368" t="s">
        <v>199</v>
      </c>
      <c r="I137" s="357" t="s">
        <v>2391</v>
      </c>
      <c r="J137" s="358" t="s">
        <v>2392</v>
      </c>
      <c r="K137" s="358" t="s">
        <v>2393</v>
      </c>
      <c r="L137" s="358" t="s">
        <v>2394</v>
      </c>
      <c r="M137" s="358" t="s">
        <v>2395</v>
      </c>
      <c r="N137" s="358" t="s">
        <v>2106</v>
      </c>
      <c r="O137" s="358" t="s">
        <v>2396</v>
      </c>
      <c r="P137" s="358" t="s">
        <v>2397</v>
      </c>
      <c r="Q137" s="358">
        <v>0.2</v>
      </c>
      <c r="R137" s="358" t="s">
        <v>2459</v>
      </c>
      <c r="S137" s="358" t="s">
        <v>2451</v>
      </c>
      <c r="T137" s="359">
        <v>45717</v>
      </c>
      <c r="U137" s="359">
        <v>45961</v>
      </c>
      <c r="V137" s="409" t="s">
        <v>3496</v>
      </c>
      <c r="W137" s="360" t="s">
        <v>2172</v>
      </c>
      <c r="X137" s="358" t="s">
        <v>2460</v>
      </c>
      <c r="Y137" s="358" t="s">
        <v>2461</v>
      </c>
      <c r="Z137" s="360">
        <v>100</v>
      </c>
      <c r="AA137" s="360" t="s">
        <v>206</v>
      </c>
      <c r="AB137" s="360" t="s">
        <v>206</v>
      </c>
      <c r="AC137" s="360" t="s">
        <v>206</v>
      </c>
      <c r="AD137" s="360" t="s">
        <v>206</v>
      </c>
      <c r="AE137" s="360" t="s">
        <v>206</v>
      </c>
      <c r="AF137" s="360" t="s">
        <v>206</v>
      </c>
      <c r="AG137" s="360" t="s">
        <v>2113</v>
      </c>
      <c r="AH137" s="360" t="s">
        <v>206</v>
      </c>
      <c r="AI137" s="360" t="s">
        <v>206</v>
      </c>
      <c r="AJ137" s="360" t="s">
        <v>206</v>
      </c>
      <c r="AK137" s="360" t="s">
        <v>2113</v>
      </c>
      <c r="AL137" s="360" t="s">
        <v>206</v>
      </c>
      <c r="AM137" s="360" t="s">
        <v>206</v>
      </c>
      <c r="AN137" s="360" t="s">
        <v>206</v>
      </c>
      <c r="AO137" s="360" t="s">
        <v>206</v>
      </c>
      <c r="AP137" s="360" t="s">
        <v>206</v>
      </c>
      <c r="AQ137" s="360" t="s">
        <v>206</v>
      </c>
      <c r="AR137" s="360" t="s">
        <v>206</v>
      </c>
      <c r="AS137" s="360" t="s">
        <v>206</v>
      </c>
      <c r="AT137" s="360" t="s">
        <v>206</v>
      </c>
      <c r="AU137" s="360" t="s">
        <v>2113</v>
      </c>
      <c r="AV137" s="360" t="s">
        <v>206</v>
      </c>
      <c r="AW137" s="360" t="s">
        <v>206</v>
      </c>
      <c r="AX137" s="360" t="s">
        <v>206</v>
      </c>
      <c r="AY137" s="360" t="s">
        <v>206</v>
      </c>
      <c r="AZ137" s="360" t="s">
        <v>206</v>
      </c>
      <c r="BA137" s="360" t="s">
        <v>206</v>
      </c>
      <c r="BB137" s="360" t="s">
        <v>206</v>
      </c>
      <c r="BC137" s="360" t="s">
        <v>2113</v>
      </c>
      <c r="BD137" s="360" t="s">
        <v>206</v>
      </c>
      <c r="BE137" s="360" t="s">
        <v>206</v>
      </c>
      <c r="BF137" s="360" t="s">
        <v>206</v>
      </c>
      <c r="BG137" s="360" t="s">
        <v>206</v>
      </c>
      <c r="BH137" s="360" t="s">
        <v>206</v>
      </c>
      <c r="BI137" s="360" t="s">
        <v>2113</v>
      </c>
      <c r="BJ137" s="358" t="s">
        <v>2114</v>
      </c>
      <c r="BK137" s="362" t="s">
        <v>199</v>
      </c>
    </row>
    <row r="138" spans="1:63" s="363" customFormat="1" ht="234" x14ac:dyDescent="0.35">
      <c r="A138" s="364" t="s">
        <v>2462</v>
      </c>
      <c r="B138" s="360">
        <v>14</v>
      </c>
      <c r="C138" s="357" t="s">
        <v>2448</v>
      </c>
      <c r="D138" s="358" t="s">
        <v>1583</v>
      </c>
      <c r="E138" s="358" t="s">
        <v>2449</v>
      </c>
      <c r="F138" s="358" t="s">
        <v>2390</v>
      </c>
      <c r="G138" s="358" t="s">
        <v>2450</v>
      </c>
      <c r="H138" s="368" t="s">
        <v>199</v>
      </c>
      <c r="I138" s="357" t="s">
        <v>2391</v>
      </c>
      <c r="J138" s="358" t="s">
        <v>2392</v>
      </c>
      <c r="K138" s="358" t="s">
        <v>2393</v>
      </c>
      <c r="L138" s="358" t="s">
        <v>2394</v>
      </c>
      <c r="M138" s="358" t="s">
        <v>2395</v>
      </c>
      <c r="N138" s="358" t="s">
        <v>2106</v>
      </c>
      <c r="O138" s="358" t="s">
        <v>2396</v>
      </c>
      <c r="P138" s="358" t="s">
        <v>2397</v>
      </c>
      <c r="Q138" s="358">
        <v>0.2</v>
      </c>
      <c r="R138" s="358" t="s">
        <v>2463</v>
      </c>
      <c r="S138" s="358" t="s">
        <v>2451</v>
      </c>
      <c r="T138" s="359">
        <v>45717</v>
      </c>
      <c r="U138" s="359">
        <v>45961</v>
      </c>
      <c r="V138" s="409" t="s">
        <v>3497</v>
      </c>
      <c r="W138" s="360" t="s">
        <v>2172</v>
      </c>
      <c r="X138" s="358" t="s">
        <v>2460</v>
      </c>
      <c r="Y138" s="358" t="s">
        <v>2461</v>
      </c>
      <c r="Z138" s="360">
        <v>100</v>
      </c>
      <c r="AA138" s="360" t="s">
        <v>206</v>
      </c>
      <c r="AB138" s="360" t="s">
        <v>206</v>
      </c>
      <c r="AC138" s="360" t="s">
        <v>206</v>
      </c>
      <c r="AD138" s="360" t="s">
        <v>206</v>
      </c>
      <c r="AE138" s="360" t="s">
        <v>206</v>
      </c>
      <c r="AF138" s="360" t="s">
        <v>206</v>
      </c>
      <c r="AG138" s="360" t="s">
        <v>2113</v>
      </c>
      <c r="AH138" s="360" t="s">
        <v>206</v>
      </c>
      <c r="AI138" s="360" t="s">
        <v>206</v>
      </c>
      <c r="AJ138" s="360" t="s">
        <v>206</v>
      </c>
      <c r="AK138" s="360" t="s">
        <v>2113</v>
      </c>
      <c r="AL138" s="360" t="s">
        <v>206</v>
      </c>
      <c r="AM138" s="360" t="s">
        <v>206</v>
      </c>
      <c r="AN138" s="360" t="s">
        <v>206</v>
      </c>
      <c r="AO138" s="360" t="s">
        <v>206</v>
      </c>
      <c r="AP138" s="360" t="s">
        <v>206</v>
      </c>
      <c r="AQ138" s="360" t="s">
        <v>206</v>
      </c>
      <c r="AR138" s="360" t="s">
        <v>206</v>
      </c>
      <c r="AS138" s="360" t="s">
        <v>206</v>
      </c>
      <c r="AT138" s="360" t="s">
        <v>206</v>
      </c>
      <c r="AU138" s="360" t="s">
        <v>2113</v>
      </c>
      <c r="AV138" s="360" t="s">
        <v>206</v>
      </c>
      <c r="AW138" s="360" t="s">
        <v>206</v>
      </c>
      <c r="AX138" s="360" t="s">
        <v>206</v>
      </c>
      <c r="AY138" s="360" t="s">
        <v>206</v>
      </c>
      <c r="AZ138" s="360" t="s">
        <v>206</v>
      </c>
      <c r="BA138" s="360" t="s">
        <v>206</v>
      </c>
      <c r="BB138" s="360" t="s">
        <v>206</v>
      </c>
      <c r="BC138" s="360" t="s">
        <v>2113</v>
      </c>
      <c r="BD138" s="360" t="s">
        <v>206</v>
      </c>
      <c r="BE138" s="360" t="s">
        <v>206</v>
      </c>
      <c r="BF138" s="360" t="s">
        <v>206</v>
      </c>
      <c r="BG138" s="360" t="s">
        <v>206</v>
      </c>
      <c r="BH138" s="360" t="s">
        <v>206</v>
      </c>
      <c r="BI138" s="360" t="s">
        <v>2113</v>
      </c>
      <c r="BJ138" s="358" t="s">
        <v>2114</v>
      </c>
      <c r="BK138" s="362" t="s">
        <v>199</v>
      </c>
    </row>
    <row r="139" spans="1:63" s="363" customFormat="1" ht="234" x14ac:dyDescent="0.35">
      <c r="A139" s="364" t="s">
        <v>2464</v>
      </c>
      <c r="B139" s="356">
        <v>15</v>
      </c>
      <c r="C139" s="357" t="s">
        <v>2448</v>
      </c>
      <c r="D139" s="358" t="s">
        <v>1583</v>
      </c>
      <c r="E139" s="358" t="s">
        <v>2449</v>
      </c>
      <c r="F139" s="358" t="s">
        <v>2390</v>
      </c>
      <c r="G139" s="358" t="s">
        <v>2450</v>
      </c>
      <c r="H139" s="368" t="s">
        <v>199</v>
      </c>
      <c r="I139" s="357" t="s">
        <v>2391</v>
      </c>
      <c r="J139" s="358" t="s">
        <v>2392</v>
      </c>
      <c r="K139" s="358" t="s">
        <v>2393</v>
      </c>
      <c r="L139" s="358" t="s">
        <v>2394</v>
      </c>
      <c r="M139" s="358" t="s">
        <v>2395</v>
      </c>
      <c r="N139" s="358" t="s">
        <v>2106</v>
      </c>
      <c r="O139" s="358" t="s">
        <v>2396</v>
      </c>
      <c r="P139" s="358" t="s">
        <v>2397</v>
      </c>
      <c r="Q139" s="358">
        <v>0.2</v>
      </c>
      <c r="R139" s="358" t="s">
        <v>2465</v>
      </c>
      <c r="S139" s="358" t="s">
        <v>2451</v>
      </c>
      <c r="T139" s="359">
        <v>45717</v>
      </c>
      <c r="U139" s="359">
        <v>45961</v>
      </c>
      <c r="V139" s="409" t="s">
        <v>3498</v>
      </c>
      <c r="W139" s="360" t="s">
        <v>2172</v>
      </c>
      <c r="X139" s="358" t="s">
        <v>2460</v>
      </c>
      <c r="Y139" s="358" t="s">
        <v>2461</v>
      </c>
      <c r="Z139" s="360">
        <v>100</v>
      </c>
      <c r="AA139" s="360" t="s">
        <v>206</v>
      </c>
      <c r="AB139" s="360" t="s">
        <v>206</v>
      </c>
      <c r="AC139" s="360" t="s">
        <v>206</v>
      </c>
      <c r="AD139" s="360" t="s">
        <v>206</v>
      </c>
      <c r="AE139" s="360" t="s">
        <v>206</v>
      </c>
      <c r="AF139" s="360" t="s">
        <v>206</v>
      </c>
      <c r="AG139" s="360" t="s">
        <v>2113</v>
      </c>
      <c r="AH139" s="360" t="s">
        <v>206</v>
      </c>
      <c r="AI139" s="360" t="s">
        <v>206</v>
      </c>
      <c r="AJ139" s="360" t="s">
        <v>206</v>
      </c>
      <c r="AK139" s="360" t="s">
        <v>2113</v>
      </c>
      <c r="AL139" s="360" t="s">
        <v>206</v>
      </c>
      <c r="AM139" s="360" t="s">
        <v>206</v>
      </c>
      <c r="AN139" s="360" t="s">
        <v>206</v>
      </c>
      <c r="AO139" s="360" t="s">
        <v>206</v>
      </c>
      <c r="AP139" s="360" t="s">
        <v>206</v>
      </c>
      <c r="AQ139" s="360" t="s">
        <v>206</v>
      </c>
      <c r="AR139" s="360" t="s">
        <v>206</v>
      </c>
      <c r="AS139" s="360" t="s">
        <v>206</v>
      </c>
      <c r="AT139" s="360" t="s">
        <v>206</v>
      </c>
      <c r="AU139" s="360" t="s">
        <v>2113</v>
      </c>
      <c r="AV139" s="360" t="s">
        <v>206</v>
      </c>
      <c r="AW139" s="360" t="s">
        <v>206</v>
      </c>
      <c r="AX139" s="360" t="s">
        <v>206</v>
      </c>
      <c r="AY139" s="360" t="s">
        <v>206</v>
      </c>
      <c r="AZ139" s="360" t="s">
        <v>206</v>
      </c>
      <c r="BA139" s="360" t="s">
        <v>206</v>
      </c>
      <c r="BB139" s="360" t="s">
        <v>206</v>
      </c>
      <c r="BC139" s="360" t="s">
        <v>2113</v>
      </c>
      <c r="BD139" s="360" t="s">
        <v>206</v>
      </c>
      <c r="BE139" s="360" t="s">
        <v>206</v>
      </c>
      <c r="BF139" s="360" t="s">
        <v>206</v>
      </c>
      <c r="BG139" s="360" t="s">
        <v>206</v>
      </c>
      <c r="BH139" s="360" t="s">
        <v>206</v>
      </c>
      <c r="BI139" s="360" t="s">
        <v>2113</v>
      </c>
      <c r="BJ139" s="358" t="s">
        <v>2114</v>
      </c>
      <c r="BK139" s="362" t="s">
        <v>199</v>
      </c>
    </row>
    <row r="140" spans="1:63" s="363" customFormat="1" ht="234" x14ac:dyDescent="0.35">
      <c r="A140" s="364" t="s">
        <v>2466</v>
      </c>
      <c r="B140" s="360">
        <v>16</v>
      </c>
      <c r="C140" s="357" t="s">
        <v>2448</v>
      </c>
      <c r="D140" s="358" t="s">
        <v>1583</v>
      </c>
      <c r="E140" s="358" t="s">
        <v>2449</v>
      </c>
      <c r="F140" s="358" t="s">
        <v>2390</v>
      </c>
      <c r="G140" s="358" t="s">
        <v>2450</v>
      </c>
      <c r="H140" s="368" t="s">
        <v>199</v>
      </c>
      <c r="I140" s="357" t="s">
        <v>2391</v>
      </c>
      <c r="J140" s="358" t="s">
        <v>2392</v>
      </c>
      <c r="K140" s="358" t="s">
        <v>2393</v>
      </c>
      <c r="L140" s="358" t="s">
        <v>2394</v>
      </c>
      <c r="M140" s="358" t="s">
        <v>2395</v>
      </c>
      <c r="N140" s="358" t="s">
        <v>2106</v>
      </c>
      <c r="O140" s="358" t="s">
        <v>2396</v>
      </c>
      <c r="P140" s="358" t="s">
        <v>2397</v>
      </c>
      <c r="Q140" s="358">
        <v>0.2</v>
      </c>
      <c r="R140" s="358" t="s">
        <v>2467</v>
      </c>
      <c r="S140" s="358" t="s">
        <v>2451</v>
      </c>
      <c r="T140" s="359">
        <v>45717</v>
      </c>
      <c r="U140" s="359">
        <v>45961</v>
      </c>
      <c r="V140" s="358" t="s">
        <v>2468</v>
      </c>
      <c r="W140" s="360" t="s">
        <v>2172</v>
      </c>
      <c r="X140" s="358" t="s">
        <v>2400</v>
      </c>
      <c r="Y140" s="358" t="s">
        <v>2401</v>
      </c>
      <c r="Z140" s="360">
        <v>100</v>
      </c>
      <c r="AA140" s="360" t="s">
        <v>206</v>
      </c>
      <c r="AB140" s="360" t="s">
        <v>206</v>
      </c>
      <c r="AC140" s="360" t="s">
        <v>206</v>
      </c>
      <c r="AD140" s="360" t="s">
        <v>206</v>
      </c>
      <c r="AE140" s="360" t="s">
        <v>206</v>
      </c>
      <c r="AF140" s="360" t="s">
        <v>206</v>
      </c>
      <c r="AG140" s="360" t="s">
        <v>2113</v>
      </c>
      <c r="AH140" s="360" t="s">
        <v>206</v>
      </c>
      <c r="AI140" s="360" t="s">
        <v>206</v>
      </c>
      <c r="AJ140" s="360" t="s">
        <v>206</v>
      </c>
      <c r="AK140" s="360" t="s">
        <v>2113</v>
      </c>
      <c r="AL140" s="360" t="s">
        <v>206</v>
      </c>
      <c r="AM140" s="360" t="s">
        <v>206</v>
      </c>
      <c r="AN140" s="360" t="s">
        <v>206</v>
      </c>
      <c r="AO140" s="360" t="s">
        <v>206</v>
      </c>
      <c r="AP140" s="360" t="s">
        <v>206</v>
      </c>
      <c r="AQ140" s="360" t="s">
        <v>206</v>
      </c>
      <c r="AR140" s="360" t="s">
        <v>206</v>
      </c>
      <c r="AS140" s="360" t="s">
        <v>206</v>
      </c>
      <c r="AT140" s="360" t="s">
        <v>206</v>
      </c>
      <c r="AU140" s="360" t="s">
        <v>2113</v>
      </c>
      <c r="AV140" s="360" t="s">
        <v>206</v>
      </c>
      <c r="AW140" s="360" t="s">
        <v>206</v>
      </c>
      <c r="AX140" s="360" t="s">
        <v>206</v>
      </c>
      <c r="AY140" s="360" t="s">
        <v>206</v>
      </c>
      <c r="AZ140" s="360" t="s">
        <v>206</v>
      </c>
      <c r="BA140" s="360" t="s">
        <v>206</v>
      </c>
      <c r="BB140" s="360" t="s">
        <v>206</v>
      </c>
      <c r="BC140" s="360" t="s">
        <v>2113</v>
      </c>
      <c r="BD140" s="360" t="s">
        <v>206</v>
      </c>
      <c r="BE140" s="360" t="s">
        <v>206</v>
      </c>
      <c r="BF140" s="360" t="s">
        <v>206</v>
      </c>
      <c r="BG140" s="360" t="s">
        <v>206</v>
      </c>
      <c r="BH140" s="360" t="s">
        <v>206</v>
      </c>
      <c r="BI140" s="360" t="s">
        <v>2113</v>
      </c>
      <c r="BJ140" s="358" t="s">
        <v>2114</v>
      </c>
      <c r="BK140" s="362" t="s">
        <v>199</v>
      </c>
    </row>
    <row r="141" spans="1:63" s="363" customFormat="1" ht="126.75" customHeight="1" x14ac:dyDescent="0.35">
      <c r="A141" s="364" t="s">
        <v>2469</v>
      </c>
      <c r="B141" s="356">
        <v>17</v>
      </c>
      <c r="C141" s="357" t="s">
        <v>2448</v>
      </c>
      <c r="D141" s="358" t="s">
        <v>1583</v>
      </c>
      <c r="E141" s="358" t="s">
        <v>2449</v>
      </c>
      <c r="F141" s="358" t="s">
        <v>2390</v>
      </c>
      <c r="G141" s="358" t="s">
        <v>2450</v>
      </c>
      <c r="H141" s="368" t="s">
        <v>199</v>
      </c>
      <c r="I141" s="357" t="s">
        <v>2391</v>
      </c>
      <c r="J141" s="358" t="s">
        <v>2392</v>
      </c>
      <c r="K141" s="358" t="s">
        <v>2393</v>
      </c>
      <c r="L141" s="358" t="s">
        <v>2394</v>
      </c>
      <c r="M141" s="358" t="s">
        <v>2395</v>
      </c>
      <c r="N141" s="358" t="s">
        <v>2106</v>
      </c>
      <c r="O141" s="358" t="s">
        <v>2396</v>
      </c>
      <c r="P141" s="358" t="s">
        <v>2397</v>
      </c>
      <c r="Q141" s="358">
        <v>0.2</v>
      </c>
      <c r="R141" s="358" t="s">
        <v>2470</v>
      </c>
      <c r="S141" s="358" t="s">
        <v>2451</v>
      </c>
      <c r="T141" s="359">
        <v>45717</v>
      </c>
      <c r="U141" s="359">
        <v>45961</v>
      </c>
      <c r="V141" s="358" t="s">
        <v>2471</v>
      </c>
      <c r="W141" s="360" t="s">
        <v>2172</v>
      </c>
      <c r="X141" s="358" t="s">
        <v>2400</v>
      </c>
      <c r="Y141" s="358" t="s">
        <v>2401</v>
      </c>
      <c r="Z141" s="360">
        <v>100</v>
      </c>
      <c r="AA141" s="360" t="s">
        <v>206</v>
      </c>
      <c r="AB141" s="360" t="s">
        <v>206</v>
      </c>
      <c r="AC141" s="360" t="s">
        <v>206</v>
      </c>
      <c r="AD141" s="360" t="s">
        <v>206</v>
      </c>
      <c r="AE141" s="360" t="s">
        <v>206</v>
      </c>
      <c r="AF141" s="360" t="s">
        <v>206</v>
      </c>
      <c r="AG141" s="360" t="s">
        <v>2113</v>
      </c>
      <c r="AH141" s="360" t="s">
        <v>206</v>
      </c>
      <c r="AI141" s="360" t="s">
        <v>206</v>
      </c>
      <c r="AJ141" s="360" t="s">
        <v>206</v>
      </c>
      <c r="AK141" s="360" t="s">
        <v>2113</v>
      </c>
      <c r="AL141" s="360" t="s">
        <v>206</v>
      </c>
      <c r="AM141" s="360" t="s">
        <v>206</v>
      </c>
      <c r="AN141" s="360" t="s">
        <v>206</v>
      </c>
      <c r="AO141" s="360" t="s">
        <v>206</v>
      </c>
      <c r="AP141" s="360" t="s">
        <v>206</v>
      </c>
      <c r="AQ141" s="360" t="s">
        <v>206</v>
      </c>
      <c r="AR141" s="360" t="s">
        <v>206</v>
      </c>
      <c r="AS141" s="360" t="s">
        <v>206</v>
      </c>
      <c r="AT141" s="360" t="s">
        <v>206</v>
      </c>
      <c r="AU141" s="360" t="s">
        <v>2113</v>
      </c>
      <c r="AV141" s="360" t="s">
        <v>206</v>
      </c>
      <c r="AW141" s="360" t="s">
        <v>206</v>
      </c>
      <c r="AX141" s="360" t="s">
        <v>206</v>
      </c>
      <c r="AY141" s="360" t="s">
        <v>206</v>
      </c>
      <c r="AZ141" s="360" t="s">
        <v>206</v>
      </c>
      <c r="BA141" s="360" t="s">
        <v>206</v>
      </c>
      <c r="BB141" s="360" t="s">
        <v>206</v>
      </c>
      <c r="BC141" s="360" t="s">
        <v>2113</v>
      </c>
      <c r="BD141" s="360" t="s">
        <v>206</v>
      </c>
      <c r="BE141" s="360" t="s">
        <v>206</v>
      </c>
      <c r="BF141" s="360" t="s">
        <v>206</v>
      </c>
      <c r="BG141" s="360" t="s">
        <v>206</v>
      </c>
      <c r="BH141" s="360" t="s">
        <v>206</v>
      </c>
      <c r="BI141" s="360" t="s">
        <v>2113</v>
      </c>
      <c r="BJ141" s="358" t="s">
        <v>2114</v>
      </c>
      <c r="BK141" s="362" t="s">
        <v>199</v>
      </c>
    </row>
    <row r="142" spans="1:63" s="363" customFormat="1" ht="126.75" customHeight="1" x14ac:dyDescent="0.35">
      <c r="A142" s="364" t="s">
        <v>2472</v>
      </c>
      <c r="B142" s="360">
        <v>11</v>
      </c>
      <c r="C142" s="357" t="s">
        <v>2448</v>
      </c>
      <c r="D142" s="358" t="s">
        <v>1583</v>
      </c>
      <c r="E142" s="358" t="s">
        <v>2449</v>
      </c>
      <c r="F142" s="358" t="s">
        <v>2390</v>
      </c>
      <c r="G142" s="358" t="s">
        <v>2450</v>
      </c>
      <c r="H142" s="368" t="s">
        <v>199</v>
      </c>
      <c r="I142" s="357" t="s">
        <v>2391</v>
      </c>
      <c r="J142" s="358" t="s">
        <v>2392</v>
      </c>
      <c r="K142" s="358" t="s">
        <v>2473</v>
      </c>
      <c r="L142" s="358" t="s">
        <v>2394</v>
      </c>
      <c r="M142" s="358" t="s">
        <v>2474</v>
      </c>
      <c r="N142" s="358" t="s">
        <v>2106</v>
      </c>
      <c r="O142" s="358" t="s">
        <v>2396</v>
      </c>
      <c r="P142" s="358" t="s">
        <v>2397</v>
      </c>
      <c r="Q142" s="358">
        <v>0.2</v>
      </c>
      <c r="R142" s="358" t="s">
        <v>2475</v>
      </c>
      <c r="S142" s="358" t="s">
        <v>2451</v>
      </c>
      <c r="T142" s="359">
        <v>45717</v>
      </c>
      <c r="U142" s="359">
        <v>45961</v>
      </c>
      <c r="V142" s="358" t="s">
        <v>2476</v>
      </c>
      <c r="W142" s="360" t="s">
        <v>2172</v>
      </c>
      <c r="X142" s="358" t="s">
        <v>2477</v>
      </c>
      <c r="Y142" s="358" t="s">
        <v>2478</v>
      </c>
      <c r="Z142" s="360">
        <v>100</v>
      </c>
      <c r="AA142" s="360" t="s">
        <v>206</v>
      </c>
      <c r="AB142" s="360" t="s">
        <v>206</v>
      </c>
      <c r="AC142" s="360" t="s">
        <v>206</v>
      </c>
      <c r="AD142" s="360" t="s">
        <v>206</v>
      </c>
      <c r="AE142" s="360" t="s">
        <v>206</v>
      </c>
      <c r="AF142" s="360" t="s">
        <v>206</v>
      </c>
      <c r="AG142" s="360" t="s">
        <v>2113</v>
      </c>
      <c r="AH142" s="360" t="s">
        <v>206</v>
      </c>
      <c r="AI142" s="360" t="s">
        <v>206</v>
      </c>
      <c r="AJ142" s="360" t="s">
        <v>206</v>
      </c>
      <c r="AK142" s="360" t="s">
        <v>2113</v>
      </c>
      <c r="AL142" s="360" t="s">
        <v>206</v>
      </c>
      <c r="AM142" s="360" t="s">
        <v>206</v>
      </c>
      <c r="AN142" s="360" t="s">
        <v>206</v>
      </c>
      <c r="AO142" s="360" t="s">
        <v>206</v>
      </c>
      <c r="AP142" s="360" t="s">
        <v>206</v>
      </c>
      <c r="AQ142" s="360" t="s">
        <v>206</v>
      </c>
      <c r="AR142" s="360" t="s">
        <v>206</v>
      </c>
      <c r="AS142" s="360" t="s">
        <v>206</v>
      </c>
      <c r="AT142" s="360" t="s">
        <v>206</v>
      </c>
      <c r="AU142" s="360" t="s">
        <v>2113</v>
      </c>
      <c r="AV142" s="360" t="s">
        <v>206</v>
      </c>
      <c r="AW142" s="360" t="s">
        <v>206</v>
      </c>
      <c r="AX142" s="360" t="s">
        <v>206</v>
      </c>
      <c r="AY142" s="360" t="s">
        <v>206</v>
      </c>
      <c r="AZ142" s="360" t="s">
        <v>206</v>
      </c>
      <c r="BA142" s="360" t="s">
        <v>206</v>
      </c>
      <c r="BB142" s="360" t="s">
        <v>206</v>
      </c>
      <c r="BC142" s="360" t="s">
        <v>2113</v>
      </c>
      <c r="BD142" s="360" t="s">
        <v>206</v>
      </c>
      <c r="BE142" s="360" t="s">
        <v>206</v>
      </c>
      <c r="BF142" s="360" t="s">
        <v>206</v>
      </c>
      <c r="BG142" s="360" t="s">
        <v>206</v>
      </c>
      <c r="BH142" s="360" t="s">
        <v>206</v>
      </c>
      <c r="BI142" s="360" t="s">
        <v>2113</v>
      </c>
      <c r="BJ142" s="358" t="s">
        <v>2114</v>
      </c>
      <c r="BK142" s="362" t="s">
        <v>199</v>
      </c>
    </row>
    <row r="143" spans="1:63" s="363" customFormat="1" ht="126.75" customHeight="1" x14ac:dyDescent="0.35">
      <c r="A143" s="364" t="s">
        <v>2479</v>
      </c>
      <c r="B143" s="356">
        <v>12</v>
      </c>
      <c r="C143" s="357" t="s">
        <v>2448</v>
      </c>
      <c r="D143" s="358" t="s">
        <v>1583</v>
      </c>
      <c r="E143" s="358" t="s">
        <v>2449</v>
      </c>
      <c r="F143" s="358" t="s">
        <v>2390</v>
      </c>
      <c r="G143" s="358" t="s">
        <v>2450</v>
      </c>
      <c r="H143" s="368" t="s">
        <v>199</v>
      </c>
      <c r="I143" s="357" t="s">
        <v>2391</v>
      </c>
      <c r="J143" s="358" t="s">
        <v>2392</v>
      </c>
      <c r="K143" s="358" t="s">
        <v>2473</v>
      </c>
      <c r="L143" s="358" t="s">
        <v>2394</v>
      </c>
      <c r="M143" s="358" t="s">
        <v>2474</v>
      </c>
      <c r="N143" s="358" t="s">
        <v>2106</v>
      </c>
      <c r="O143" s="358" t="s">
        <v>2396</v>
      </c>
      <c r="P143" s="358" t="s">
        <v>2397</v>
      </c>
      <c r="Q143" s="358">
        <v>0.2</v>
      </c>
      <c r="R143" s="358" t="s">
        <v>2480</v>
      </c>
      <c r="S143" s="358" t="s">
        <v>2451</v>
      </c>
      <c r="T143" s="359">
        <v>45717</v>
      </c>
      <c r="U143" s="359">
        <v>45961</v>
      </c>
      <c r="V143" s="358" t="s">
        <v>2481</v>
      </c>
      <c r="W143" s="360" t="s">
        <v>2172</v>
      </c>
      <c r="X143" s="358" t="s">
        <v>2477</v>
      </c>
      <c r="Y143" s="358" t="s">
        <v>2478</v>
      </c>
      <c r="Z143" s="360">
        <v>100</v>
      </c>
      <c r="AA143" s="360" t="s">
        <v>206</v>
      </c>
      <c r="AB143" s="360" t="s">
        <v>206</v>
      </c>
      <c r="AC143" s="360" t="s">
        <v>206</v>
      </c>
      <c r="AD143" s="360" t="s">
        <v>206</v>
      </c>
      <c r="AE143" s="360" t="s">
        <v>206</v>
      </c>
      <c r="AF143" s="360" t="s">
        <v>206</v>
      </c>
      <c r="AG143" s="360" t="s">
        <v>2113</v>
      </c>
      <c r="AH143" s="360" t="s">
        <v>206</v>
      </c>
      <c r="AI143" s="360" t="s">
        <v>206</v>
      </c>
      <c r="AJ143" s="360" t="s">
        <v>206</v>
      </c>
      <c r="AK143" s="360" t="s">
        <v>2113</v>
      </c>
      <c r="AL143" s="360" t="s">
        <v>206</v>
      </c>
      <c r="AM143" s="360" t="s">
        <v>206</v>
      </c>
      <c r="AN143" s="360" t="s">
        <v>206</v>
      </c>
      <c r="AO143" s="360" t="s">
        <v>206</v>
      </c>
      <c r="AP143" s="360" t="s">
        <v>206</v>
      </c>
      <c r="AQ143" s="360" t="s">
        <v>206</v>
      </c>
      <c r="AR143" s="360" t="s">
        <v>206</v>
      </c>
      <c r="AS143" s="360" t="s">
        <v>206</v>
      </c>
      <c r="AT143" s="360" t="s">
        <v>206</v>
      </c>
      <c r="AU143" s="360" t="s">
        <v>2113</v>
      </c>
      <c r="AV143" s="360" t="s">
        <v>206</v>
      </c>
      <c r="AW143" s="360" t="s">
        <v>206</v>
      </c>
      <c r="AX143" s="360" t="s">
        <v>206</v>
      </c>
      <c r="AY143" s="360" t="s">
        <v>206</v>
      </c>
      <c r="AZ143" s="360" t="s">
        <v>206</v>
      </c>
      <c r="BA143" s="360" t="s">
        <v>206</v>
      </c>
      <c r="BB143" s="360" t="s">
        <v>206</v>
      </c>
      <c r="BC143" s="360" t="s">
        <v>2113</v>
      </c>
      <c r="BD143" s="360" t="s">
        <v>206</v>
      </c>
      <c r="BE143" s="360" t="s">
        <v>206</v>
      </c>
      <c r="BF143" s="360" t="s">
        <v>206</v>
      </c>
      <c r="BG143" s="360" t="s">
        <v>206</v>
      </c>
      <c r="BH143" s="360" t="s">
        <v>206</v>
      </c>
      <c r="BI143" s="360" t="s">
        <v>2113</v>
      </c>
      <c r="BJ143" s="358" t="s">
        <v>2114</v>
      </c>
      <c r="BK143" s="362" t="s">
        <v>199</v>
      </c>
    </row>
    <row r="144" spans="1:63" s="363" customFormat="1" ht="234" x14ac:dyDescent="0.35">
      <c r="A144" s="364" t="s">
        <v>2482</v>
      </c>
      <c r="B144" s="356">
        <v>10</v>
      </c>
      <c r="C144" s="357" t="s">
        <v>281</v>
      </c>
      <c r="D144" s="358" t="s">
        <v>1567</v>
      </c>
      <c r="E144" s="358" t="s">
        <v>2243</v>
      </c>
      <c r="F144" s="358" t="s">
        <v>2100</v>
      </c>
      <c r="G144" s="358" t="s">
        <v>2168</v>
      </c>
      <c r="H144" s="368" t="s">
        <v>199</v>
      </c>
      <c r="I144" s="357" t="s">
        <v>2391</v>
      </c>
      <c r="J144" s="358" t="s">
        <v>2392</v>
      </c>
      <c r="K144" s="358" t="s">
        <v>2393</v>
      </c>
      <c r="L144" s="358" t="s">
        <v>2394</v>
      </c>
      <c r="M144" s="358" t="s">
        <v>2395</v>
      </c>
      <c r="N144" s="358" t="s">
        <v>2106</v>
      </c>
      <c r="O144" s="358" t="s">
        <v>2396</v>
      </c>
      <c r="P144" s="358" t="s">
        <v>2483</v>
      </c>
      <c r="Q144" s="358">
        <v>0.05</v>
      </c>
      <c r="R144" s="358" t="s">
        <v>2484</v>
      </c>
      <c r="S144" s="358" t="s">
        <v>2246</v>
      </c>
      <c r="T144" s="359">
        <v>45717</v>
      </c>
      <c r="U144" s="359">
        <v>46006</v>
      </c>
      <c r="V144" s="358" t="s">
        <v>2485</v>
      </c>
      <c r="W144" s="360" t="s">
        <v>2172</v>
      </c>
      <c r="X144" s="358" t="s">
        <v>2486</v>
      </c>
      <c r="Y144" s="358" t="s">
        <v>2487</v>
      </c>
      <c r="Z144" s="361">
        <v>1</v>
      </c>
      <c r="AA144" s="360" t="s">
        <v>206</v>
      </c>
      <c r="AB144" s="360" t="s">
        <v>206</v>
      </c>
      <c r="AC144" s="360" t="s">
        <v>206</v>
      </c>
      <c r="AD144" s="360" t="s">
        <v>206</v>
      </c>
      <c r="AE144" s="360" t="s">
        <v>206</v>
      </c>
      <c r="AF144" s="360" t="s">
        <v>2113</v>
      </c>
      <c r="AG144" s="360" t="s">
        <v>206</v>
      </c>
      <c r="AH144" s="360" t="s">
        <v>206</v>
      </c>
      <c r="AI144" s="360" t="s">
        <v>206</v>
      </c>
      <c r="AJ144" s="360" t="s">
        <v>206</v>
      </c>
      <c r="AK144" s="360" t="s">
        <v>2113</v>
      </c>
      <c r="AL144" s="360" t="s">
        <v>2113</v>
      </c>
      <c r="AM144" s="360" t="s">
        <v>206</v>
      </c>
      <c r="AN144" s="360" t="s">
        <v>206</v>
      </c>
      <c r="AO144" s="360" t="s">
        <v>2113</v>
      </c>
      <c r="AP144" s="360" t="s">
        <v>206</v>
      </c>
      <c r="AQ144" s="360" t="s">
        <v>2113</v>
      </c>
      <c r="AR144" s="360" t="s">
        <v>2113</v>
      </c>
      <c r="AS144" s="360" t="s">
        <v>206</v>
      </c>
      <c r="AT144" s="360" t="s">
        <v>206</v>
      </c>
      <c r="AU144" s="360" t="s">
        <v>206</v>
      </c>
      <c r="AV144" s="360" t="s">
        <v>206</v>
      </c>
      <c r="AW144" s="360" t="s">
        <v>206</v>
      </c>
      <c r="AX144" s="360" t="s">
        <v>206</v>
      </c>
      <c r="AY144" s="360" t="s">
        <v>206</v>
      </c>
      <c r="AZ144" s="360" t="s">
        <v>206</v>
      </c>
      <c r="BA144" s="360" t="s">
        <v>206</v>
      </c>
      <c r="BB144" s="360" t="s">
        <v>2113</v>
      </c>
      <c r="BC144" s="360" t="s">
        <v>206</v>
      </c>
      <c r="BD144" s="360" t="s">
        <v>206</v>
      </c>
      <c r="BE144" s="360" t="s">
        <v>206</v>
      </c>
      <c r="BF144" s="360" t="s">
        <v>206</v>
      </c>
      <c r="BG144" s="360" t="s">
        <v>206</v>
      </c>
      <c r="BH144" s="360" t="s">
        <v>2113</v>
      </c>
      <c r="BI144" s="360" t="s">
        <v>2113</v>
      </c>
      <c r="BJ144" s="358" t="s">
        <v>2220</v>
      </c>
      <c r="BK144" s="362" t="s">
        <v>2221</v>
      </c>
    </row>
    <row r="145" spans="1:63" s="363" customFormat="1" ht="234" x14ac:dyDescent="0.35">
      <c r="A145" s="364" t="s">
        <v>2488</v>
      </c>
      <c r="B145" s="356">
        <v>21</v>
      </c>
      <c r="C145" s="357" t="s">
        <v>281</v>
      </c>
      <c r="D145" s="358" t="s">
        <v>1567</v>
      </c>
      <c r="E145" s="358" t="s">
        <v>2243</v>
      </c>
      <c r="F145" s="358" t="s">
        <v>2390</v>
      </c>
      <c r="G145" s="358" t="s">
        <v>2168</v>
      </c>
      <c r="H145" s="368" t="s">
        <v>199</v>
      </c>
      <c r="I145" s="357" t="s">
        <v>2391</v>
      </c>
      <c r="J145" s="358" t="s">
        <v>2392</v>
      </c>
      <c r="K145" s="358" t="s">
        <v>2393</v>
      </c>
      <c r="L145" s="358" t="s">
        <v>2394</v>
      </c>
      <c r="M145" s="358" t="s">
        <v>2395</v>
      </c>
      <c r="N145" s="358" t="s">
        <v>2106</v>
      </c>
      <c r="O145" s="358" t="s">
        <v>2396</v>
      </c>
      <c r="P145" s="358" t="s">
        <v>2483</v>
      </c>
      <c r="Q145" s="358">
        <v>0.05</v>
      </c>
      <c r="R145" s="358" t="s">
        <v>2489</v>
      </c>
      <c r="S145" s="358" t="s">
        <v>2246</v>
      </c>
      <c r="T145" s="359">
        <v>45962</v>
      </c>
      <c r="U145" s="359">
        <v>46022</v>
      </c>
      <c r="V145" s="358" t="s">
        <v>2490</v>
      </c>
      <c r="W145" s="360" t="s">
        <v>2172</v>
      </c>
      <c r="X145" s="358" t="s">
        <v>2172</v>
      </c>
      <c r="Y145" s="358" t="s">
        <v>2172</v>
      </c>
      <c r="Z145" s="360" t="s">
        <v>2172</v>
      </c>
      <c r="AA145" s="360" t="s">
        <v>206</v>
      </c>
      <c r="AB145" s="360" t="s">
        <v>206</v>
      </c>
      <c r="AC145" s="360" t="s">
        <v>206</v>
      </c>
      <c r="AD145" s="360" t="s">
        <v>206</v>
      </c>
      <c r="AE145" s="360" t="s">
        <v>206</v>
      </c>
      <c r="AF145" s="360" t="s">
        <v>206</v>
      </c>
      <c r="AG145" s="360" t="s">
        <v>206</v>
      </c>
      <c r="AH145" s="360" t="s">
        <v>206</v>
      </c>
      <c r="AI145" s="360" t="s">
        <v>206</v>
      </c>
      <c r="AJ145" s="360" t="s">
        <v>206</v>
      </c>
      <c r="AK145" s="360" t="s">
        <v>206</v>
      </c>
      <c r="AL145" s="360" t="s">
        <v>206</v>
      </c>
      <c r="AM145" s="360" t="s">
        <v>206</v>
      </c>
      <c r="AN145" s="360" t="s">
        <v>206</v>
      </c>
      <c r="AO145" s="360" t="s">
        <v>206</v>
      </c>
      <c r="AP145" s="360" t="s">
        <v>206</v>
      </c>
      <c r="AQ145" s="360" t="s">
        <v>206</v>
      </c>
      <c r="AR145" s="360" t="s">
        <v>2113</v>
      </c>
      <c r="AS145" s="360" t="s">
        <v>206</v>
      </c>
      <c r="AT145" s="360" t="s">
        <v>206</v>
      </c>
      <c r="AU145" s="360" t="s">
        <v>206</v>
      </c>
      <c r="AV145" s="360" t="s">
        <v>206</v>
      </c>
      <c r="AW145" s="360" t="s">
        <v>206</v>
      </c>
      <c r="AX145" s="360" t="s">
        <v>206</v>
      </c>
      <c r="AY145" s="360" t="s">
        <v>206</v>
      </c>
      <c r="AZ145" s="360" t="s">
        <v>206</v>
      </c>
      <c r="BA145" s="360" t="s">
        <v>206</v>
      </c>
      <c r="BB145" s="360" t="s">
        <v>206</v>
      </c>
      <c r="BC145" s="360" t="s">
        <v>206</v>
      </c>
      <c r="BD145" s="360" t="s">
        <v>206</v>
      </c>
      <c r="BE145" s="360" t="s">
        <v>206</v>
      </c>
      <c r="BF145" s="360" t="s">
        <v>206</v>
      </c>
      <c r="BG145" s="360" t="s">
        <v>206</v>
      </c>
      <c r="BH145" s="360" t="s">
        <v>2113</v>
      </c>
      <c r="BI145" s="360" t="s">
        <v>2113</v>
      </c>
      <c r="BJ145" s="358" t="s">
        <v>2114</v>
      </c>
      <c r="BK145" s="362" t="s">
        <v>199</v>
      </c>
    </row>
    <row r="146" spans="1:63" s="363" customFormat="1" ht="234" x14ac:dyDescent="0.35">
      <c r="A146" s="355" t="s">
        <v>2491</v>
      </c>
      <c r="B146" s="356">
        <v>1</v>
      </c>
      <c r="C146" s="357" t="s">
        <v>2448</v>
      </c>
      <c r="D146" s="358" t="str">
        <f ca="1">VLOOKUP($D146,[8]!Tabla2[#Data],2,FALSE)</f>
        <v>DGTIC</v>
      </c>
      <c r="E146" s="358" t="s">
        <v>2449</v>
      </c>
      <c r="F146" s="358" t="s">
        <v>2351</v>
      </c>
      <c r="G146" s="358" t="s">
        <v>2450</v>
      </c>
      <c r="H146" s="368" t="s">
        <v>199</v>
      </c>
      <c r="I146" s="357" t="s">
        <v>2391</v>
      </c>
      <c r="J146" s="358" t="s">
        <v>2392</v>
      </c>
      <c r="K146" s="358" t="s">
        <v>2393</v>
      </c>
      <c r="L146" s="358" t="s">
        <v>2394</v>
      </c>
      <c r="M146" s="358" t="s">
        <v>2395</v>
      </c>
      <c r="N146" s="358" t="s">
        <v>2106</v>
      </c>
      <c r="O146" s="368" t="s">
        <v>2172</v>
      </c>
      <c r="P146" s="368" t="s">
        <v>2172</v>
      </c>
      <c r="Q146" s="368" t="s">
        <v>2172</v>
      </c>
      <c r="R146" s="358" t="s">
        <v>2492</v>
      </c>
      <c r="S146" s="358" t="s">
        <v>2451</v>
      </c>
      <c r="T146" s="359">
        <v>45659</v>
      </c>
      <c r="U146" s="359">
        <v>46006</v>
      </c>
      <c r="V146" s="358" t="s">
        <v>2493</v>
      </c>
      <c r="W146" s="360" t="s">
        <v>2172</v>
      </c>
      <c r="X146" s="358" t="s">
        <v>2494</v>
      </c>
      <c r="Y146" s="358" t="s">
        <v>2401</v>
      </c>
      <c r="Z146" s="366">
        <v>1</v>
      </c>
      <c r="AA146" s="360" t="s">
        <v>206</v>
      </c>
      <c r="AB146" s="360" t="s">
        <v>206</v>
      </c>
      <c r="AC146" s="360" t="s">
        <v>206</v>
      </c>
      <c r="AD146" s="360" t="s">
        <v>206</v>
      </c>
      <c r="AE146" s="360" t="s">
        <v>206</v>
      </c>
      <c r="AF146" s="360" t="s">
        <v>206</v>
      </c>
      <c r="AG146" s="360" t="s">
        <v>2113</v>
      </c>
      <c r="AH146" s="360" t="s">
        <v>206</v>
      </c>
      <c r="AI146" s="360" t="s">
        <v>206</v>
      </c>
      <c r="AJ146" s="360" t="s">
        <v>206</v>
      </c>
      <c r="AK146" s="360" t="s">
        <v>2113</v>
      </c>
      <c r="AL146" s="360" t="s">
        <v>206</v>
      </c>
      <c r="AM146" s="360" t="s">
        <v>206</v>
      </c>
      <c r="AN146" s="360" t="s">
        <v>206</v>
      </c>
      <c r="AO146" s="360" t="s">
        <v>206</v>
      </c>
      <c r="AP146" s="360" t="s">
        <v>206</v>
      </c>
      <c r="AQ146" s="360" t="s">
        <v>206</v>
      </c>
      <c r="AR146" s="360" t="s">
        <v>206</v>
      </c>
      <c r="AS146" s="360" t="s">
        <v>206</v>
      </c>
      <c r="AT146" s="360" t="s">
        <v>206</v>
      </c>
      <c r="AU146" s="360" t="s">
        <v>2113</v>
      </c>
      <c r="AV146" s="360" t="s">
        <v>206</v>
      </c>
      <c r="AW146" s="360" t="s">
        <v>206</v>
      </c>
      <c r="AX146" s="360" t="s">
        <v>206</v>
      </c>
      <c r="AY146" s="360" t="s">
        <v>206</v>
      </c>
      <c r="AZ146" s="360" t="s">
        <v>206</v>
      </c>
      <c r="BA146" s="360" t="s">
        <v>206</v>
      </c>
      <c r="BB146" s="360" t="s">
        <v>206</v>
      </c>
      <c r="BC146" s="360" t="s">
        <v>2113</v>
      </c>
      <c r="BD146" s="360" t="s">
        <v>206</v>
      </c>
      <c r="BE146" s="360" t="s">
        <v>206</v>
      </c>
      <c r="BF146" s="360" t="s">
        <v>206</v>
      </c>
      <c r="BG146" s="360" t="s">
        <v>206</v>
      </c>
      <c r="BH146" s="360" t="s">
        <v>206</v>
      </c>
      <c r="BI146" s="360" t="s">
        <v>2113</v>
      </c>
      <c r="BJ146" s="358" t="s">
        <v>2114</v>
      </c>
      <c r="BK146" s="362" t="s">
        <v>199</v>
      </c>
    </row>
    <row r="147" spans="1:63" s="363" customFormat="1" ht="234" x14ac:dyDescent="0.35">
      <c r="A147" s="364" t="s">
        <v>2495</v>
      </c>
      <c r="B147" s="360">
        <v>2</v>
      </c>
      <c r="C147" s="357" t="s">
        <v>2448</v>
      </c>
      <c r="D147" s="358" t="str">
        <f ca="1">VLOOKUP($D147,[8]!Tabla2[#Data],2,FALSE)</f>
        <v>DGTIC</v>
      </c>
      <c r="E147" s="358" t="s">
        <v>2449</v>
      </c>
      <c r="F147" s="358" t="s">
        <v>2351</v>
      </c>
      <c r="G147" s="358" t="s">
        <v>2450</v>
      </c>
      <c r="H147" s="368" t="s">
        <v>199</v>
      </c>
      <c r="I147" s="357" t="s">
        <v>2391</v>
      </c>
      <c r="J147" s="358" t="s">
        <v>2392</v>
      </c>
      <c r="K147" s="358" t="s">
        <v>2393</v>
      </c>
      <c r="L147" s="358" t="s">
        <v>2394</v>
      </c>
      <c r="M147" s="358" t="s">
        <v>2395</v>
      </c>
      <c r="N147" s="358" t="s">
        <v>2106</v>
      </c>
      <c r="O147" s="368" t="s">
        <v>2172</v>
      </c>
      <c r="P147" s="368" t="s">
        <v>2172</v>
      </c>
      <c r="Q147" s="368" t="s">
        <v>2172</v>
      </c>
      <c r="R147" s="358" t="s">
        <v>2496</v>
      </c>
      <c r="S147" s="358" t="s">
        <v>2451</v>
      </c>
      <c r="T147" s="359">
        <v>45659</v>
      </c>
      <c r="U147" s="359">
        <v>46006</v>
      </c>
      <c r="V147" s="358" t="s">
        <v>2497</v>
      </c>
      <c r="W147" s="360" t="s">
        <v>2172</v>
      </c>
      <c r="X147" s="358" t="s">
        <v>2494</v>
      </c>
      <c r="Y147" s="358" t="s">
        <v>2401</v>
      </c>
      <c r="Z147" s="366">
        <v>1</v>
      </c>
      <c r="AA147" s="360" t="s">
        <v>206</v>
      </c>
      <c r="AB147" s="360" t="s">
        <v>206</v>
      </c>
      <c r="AC147" s="360" t="s">
        <v>206</v>
      </c>
      <c r="AD147" s="360" t="s">
        <v>206</v>
      </c>
      <c r="AE147" s="360" t="s">
        <v>206</v>
      </c>
      <c r="AF147" s="360" t="s">
        <v>206</v>
      </c>
      <c r="AG147" s="360" t="s">
        <v>2113</v>
      </c>
      <c r="AH147" s="360" t="s">
        <v>206</v>
      </c>
      <c r="AI147" s="360" t="s">
        <v>206</v>
      </c>
      <c r="AJ147" s="360" t="s">
        <v>206</v>
      </c>
      <c r="AK147" s="360" t="s">
        <v>2113</v>
      </c>
      <c r="AL147" s="360" t="s">
        <v>206</v>
      </c>
      <c r="AM147" s="360" t="s">
        <v>206</v>
      </c>
      <c r="AN147" s="360" t="s">
        <v>206</v>
      </c>
      <c r="AO147" s="360" t="s">
        <v>206</v>
      </c>
      <c r="AP147" s="360" t="s">
        <v>206</v>
      </c>
      <c r="AQ147" s="360" t="s">
        <v>206</v>
      </c>
      <c r="AR147" s="360" t="s">
        <v>206</v>
      </c>
      <c r="AS147" s="360" t="s">
        <v>206</v>
      </c>
      <c r="AT147" s="360" t="s">
        <v>206</v>
      </c>
      <c r="AU147" s="360" t="s">
        <v>2113</v>
      </c>
      <c r="AV147" s="360" t="s">
        <v>206</v>
      </c>
      <c r="AW147" s="360" t="s">
        <v>206</v>
      </c>
      <c r="AX147" s="360" t="s">
        <v>206</v>
      </c>
      <c r="AY147" s="360" t="s">
        <v>206</v>
      </c>
      <c r="AZ147" s="360" t="s">
        <v>206</v>
      </c>
      <c r="BA147" s="360" t="s">
        <v>206</v>
      </c>
      <c r="BB147" s="360" t="s">
        <v>206</v>
      </c>
      <c r="BC147" s="360" t="s">
        <v>2113</v>
      </c>
      <c r="BD147" s="360" t="s">
        <v>206</v>
      </c>
      <c r="BE147" s="360" t="s">
        <v>206</v>
      </c>
      <c r="BF147" s="360" t="s">
        <v>206</v>
      </c>
      <c r="BG147" s="360" t="s">
        <v>206</v>
      </c>
      <c r="BH147" s="360" t="s">
        <v>206</v>
      </c>
      <c r="BI147" s="360" t="s">
        <v>2113</v>
      </c>
      <c r="BJ147" s="358" t="s">
        <v>2114</v>
      </c>
      <c r="BK147" s="362" t="s">
        <v>199</v>
      </c>
    </row>
    <row r="148" spans="1:63" s="363" customFormat="1" ht="234" x14ac:dyDescent="0.35">
      <c r="A148" s="364" t="s">
        <v>2498</v>
      </c>
      <c r="B148" s="356">
        <v>18</v>
      </c>
      <c r="C148" s="357" t="s">
        <v>2448</v>
      </c>
      <c r="D148" s="358" t="s">
        <v>1583</v>
      </c>
      <c r="E148" s="358" t="s">
        <v>2499</v>
      </c>
      <c r="F148" s="358" t="s">
        <v>2351</v>
      </c>
      <c r="G148" s="358" t="s">
        <v>2500</v>
      </c>
      <c r="H148" s="368" t="s">
        <v>199</v>
      </c>
      <c r="I148" s="357" t="s">
        <v>2391</v>
      </c>
      <c r="J148" s="358" t="s">
        <v>2392</v>
      </c>
      <c r="K148" s="358" t="s">
        <v>2393</v>
      </c>
      <c r="L148" s="358" t="s">
        <v>2394</v>
      </c>
      <c r="M148" s="358" t="s">
        <v>2395</v>
      </c>
      <c r="N148" s="358" t="s">
        <v>2106</v>
      </c>
      <c r="O148" s="358" t="s">
        <v>2172</v>
      </c>
      <c r="P148" s="358" t="s">
        <v>2172</v>
      </c>
      <c r="Q148" s="358" t="s">
        <v>2172</v>
      </c>
      <c r="R148" s="358" t="s">
        <v>2501</v>
      </c>
      <c r="S148" s="358" t="s">
        <v>2451</v>
      </c>
      <c r="T148" s="359">
        <v>45659</v>
      </c>
      <c r="U148" s="359">
        <v>46006</v>
      </c>
      <c r="V148" s="358" t="s">
        <v>2502</v>
      </c>
      <c r="W148" s="360" t="s">
        <v>2172</v>
      </c>
      <c r="X148" s="358" t="s">
        <v>2502</v>
      </c>
      <c r="Y148" s="358" t="s">
        <v>2503</v>
      </c>
      <c r="Z148" s="360">
        <v>100</v>
      </c>
      <c r="AA148" s="360" t="s">
        <v>206</v>
      </c>
      <c r="AB148" s="360" t="s">
        <v>206</v>
      </c>
      <c r="AC148" s="360" t="s">
        <v>206</v>
      </c>
      <c r="AD148" s="360" t="s">
        <v>206</v>
      </c>
      <c r="AE148" s="360" t="s">
        <v>206</v>
      </c>
      <c r="AF148" s="360" t="s">
        <v>206</v>
      </c>
      <c r="AG148" s="360" t="s">
        <v>206</v>
      </c>
      <c r="AH148" s="360" t="s">
        <v>206</v>
      </c>
      <c r="AI148" s="360" t="s">
        <v>206</v>
      </c>
      <c r="AJ148" s="360" t="s">
        <v>206</v>
      </c>
      <c r="AK148" s="360" t="s">
        <v>206</v>
      </c>
      <c r="AL148" s="360" t="s">
        <v>206</v>
      </c>
      <c r="AM148" s="360" t="s">
        <v>206</v>
      </c>
      <c r="AN148" s="360" t="s">
        <v>206</v>
      </c>
      <c r="AO148" s="360" t="s">
        <v>206</v>
      </c>
      <c r="AP148" s="360" t="s">
        <v>206</v>
      </c>
      <c r="AQ148" s="360" t="s">
        <v>206</v>
      </c>
      <c r="AR148" s="360" t="s">
        <v>206</v>
      </c>
      <c r="AS148" s="360" t="s">
        <v>206</v>
      </c>
      <c r="AT148" s="360" t="s">
        <v>206</v>
      </c>
      <c r="AU148" s="360" t="s">
        <v>2113</v>
      </c>
      <c r="AV148" s="360" t="s">
        <v>206</v>
      </c>
      <c r="AW148" s="360" t="s">
        <v>206</v>
      </c>
      <c r="AX148" s="360" t="s">
        <v>206</v>
      </c>
      <c r="AY148" s="360" t="s">
        <v>206</v>
      </c>
      <c r="AZ148" s="360" t="s">
        <v>206</v>
      </c>
      <c r="BA148" s="360" t="s">
        <v>206</v>
      </c>
      <c r="BB148" s="360" t="s">
        <v>206</v>
      </c>
      <c r="BC148" s="360" t="s">
        <v>206</v>
      </c>
      <c r="BD148" s="360" t="s">
        <v>206</v>
      </c>
      <c r="BE148" s="360" t="s">
        <v>206</v>
      </c>
      <c r="BF148" s="360" t="s">
        <v>206</v>
      </c>
      <c r="BG148" s="360" t="s">
        <v>2113</v>
      </c>
      <c r="BH148" s="360" t="s">
        <v>206</v>
      </c>
      <c r="BI148" s="360" t="s">
        <v>206</v>
      </c>
      <c r="BJ148" s="358" t="s">
        <v>2114</v>
      </c>
      <c r="BK148" s="362" t="s">
        <v>199</v>
      </c>
    </row>
    <row r="149" spans="1:63" s="363" customFormat="1" ht="234" x14ac:dyDescent="0.35">
      <c r="A149" s="364" t="s">
        <v>2504</v>
      </c>
      <c r="B149" s="356">
        <v>29</v>
      </c>
      <c r="C149" s="357" t="s">
        <v>0</v>
      </c>
      <c r="D149" s="358" t="s">
        <v>1555</v>
      </c>
      <c r="E149" s="358" t="s">
        <v>2505</v>
      </c>
      <c r="F149" s="358" t="s">
        <v>2100</v>
      </c>
      <c r="G149" s="358" t="s">
        <v>2506</v>
      </c>
      <c r="H149" s="368" t="s">
        <v>199</v>
      </c>
      <c r="I149" s="357" t="s">
        <v>2391</v>
      </c>
      <c r="J149" s="358" t="s">
        <v>2392</v>
      </c>
      <c r="K149" s="358" t="s">
        <v>2393</v>
      </c>
      <c r="L149" s="358" t="s">
        <v>2394</v>
      </c>
      <c r="M149" s="358" t="s">
        <v>2507</v>
      </c>
      <c r="N149" s="358" t="s">
        <v>2106</v>
      </c>
      <c r="O149" s="358" t="s">
        <v>206</v>
      </c>
      <c r="P149" s="358" t="s">
        <v>2107</v>
      </c>
      <c r="Q149" s="358" t="s">
        <v>206</v>
      </c>
      <c r="R149" s="358" t="s">
        <v>2508</v>
      </c>
      <c r="S149" s="358" t="s">
        <v>2509</v>
      </c>
      <c r="T149" s="359" t="s">
        <v>2510</v>
      </c>
      <c r="U149" s="359">
        <v>45991</v>
      </c>
      <c r="V149" s="358" t="s">
        <v>2511</v>
      </c>
      <c r="W149" s="360" t="s">
        <v>2172</v>
      </c>
      <c r="X149" s="358" t="s">
        <v>206</v>
      </c>
      <c r="Y149" s="358" t="s">
        <v>206</v>
      </c>
      <c r="Z149" s="360" t="s">
        <v>206</v>
      </c>
      <c r="AA149" s="360" t="s">
        <v>206</v>
      </c>
      <c r="AB149" s="360" t="s">
        <v>206</v>
      </c>
      <c r="AC149" s="360" t="s">
        <v>206</v>
      </c>
      <c r="AD149" s="360" t="s">
        <v>206</v>
      </c>
      <c r="AE149" s="360" t="s">
        <v>206</v>
      </c>
      <c r="AF149" s="360" t="s">
        <v>206</v>
      </c>
      <c r="AG149" s="360" t="s">
        <v>2113</v>
      </c>
      <c r="AH149" s="360" t="s">
        <v>206</v>
      </c>
      <c r="AI149" s="360" t="s">
        <v>206</v>
      </c>
      <c r="AJ149" s="360" t="s">
        <v>206</v>
      </c>
      <c r="AK149" s="360" t="s">
        <v>2113</v>
      </c>
      <c r="AL149" s="360" t="s">
        <v>2113</v>
      </c>
      <c r="AM149" s="360" t="s">
        <v>206</v>
      </c>
      <c r="AN149" s="360" t="s">
        <v>206</v>
      </c>
      <c r="AO149" s="360" t="s">
        <v>2113</v>
      </c>
      <c r="AP149" s="360" t="s">
        <v>206</v>
      </c>
      <c r="AQ149" s="360" t="s">
        <v>2113</v>
      </c>
      <c r="AR149" s="360" t="s">
        <v>206</v>
      </c>
      <c r="AS149" s="360" t="s">
        <v>206</v>
      </c>
      <c r="AT149" s="360" t="s">
        <v>206</v>
      </c>
      <c r="AU149" s="360" t="s">
        <v>206</v>
      </c>
      <c r="AV149" s="360" t="s">
        <v>206</v>
      </c>
      <c r="AW149" s="360" t="s">
        <v>206</v>
      </c>
      <c r="AX149" s="360" t="s">
        <v>206</v>
      </c>
      <c r="AY149" s="360" t="s">
        <v>206</v>
      </c>
      <c r="AZ149" s="360" t="s">
        <v>206</v>
      </c>
      <c r="BA149" s="360" t="s">
        <v>206</v>
      </c>
      <c r="BB149" s="360" t="s">
        <v>206</v>
      </c>
      <c r="BC149" s="360" t="s">
        <v>2113</v>
      </c>
      <c r="BD149" s="360" t="s">
        <v>206</v>
      </c>
      <c r="BE149" s="360" t="s">
        <v>206</v>
      </c>
      <c r="BF149" s="360" t="s">
        <v>206</v>
      </c>
      <c r="BG149" s="360" t="s">
        <v>206</v>
      </c>
      <c r="BH149" s="360" t="s">
        <v>206</v>
      </c>
      <c r="BI149" s="360" t="s">
        <v>206</v>
      </c>
      <c r="BJ149" s="358" t="s">
        <v>2114</v>
      </c>
      <c r="BK149" s="362" t="s">
        <v>199</v>
      </c>
    </row>
    <row r="150" spans="1:63" s="363" customFormat="1" ht="234" x14ac:dyDescent="0.35">
      <c r="A150" s="364" t="s">
        <v>2512</v>
      </c>
      <c r="B150" s="356">
        <v>1</v>
      </c>
      <c r="C150" s="357" t="s">
        <v>281</v>
      </c>
      <c r="D150" s="358" t="s">
        <v>1567</v>
      </c>
      <c r="E150" s="358" t="s">
        <v>2243</v>
      </c>
      <c r="F150" s="358" t="s">
        <v>2390</v>
      </c>
      <c r="G150" s="358" t="s">
        <v>2428</v>
      </c>
      <c r="H150" s="368" t="s">
        <v>2353</v>
      </c>
      <c r="I150" s="357" t="s">
        <v>2391</v>
      </c>
      <c r="J150" s="358" t="s">
        <v>2392</v>
      </c>
      <c r="K150" s="358" t="s">
        <v>2393</v>
      </c>
      <c r="L150" s="358" t="s">
        <v>2394</v>
      </c>
      <c r="M150" s="358" t="s">
        <v>2507</v>
      </c>
      <c r="N150" s="368" t="s">
        <v>2202</v>
      </c>
      <c r="O150" s="358" t="s">
        <v>2513</v>
      </c>
      <c r="P150" s="358" t="s">
        <v>2397</v>
      </c>
      <c r="Q150" s="358">
        <v>0.2</v>
      </c>
      <c r="R150" s="358" t="s">
        <v>2514</v>
      </c>
      <c r="S150" s="358" t="s">
        <v>2515</v>
      </c>
      <c r="T150" s="359">
        <v>45659</v>
      </c>
      <c r="U150" s="359">
        <v>45810</v>
      </c>
      <c r="V150" s="358" t="s">
        <v>2516</v>
      </c>
      <c r="W150" s="404">
        <v>0</v>
      </c>
      <c r="X150" s="358" t="s">
        <v>2172</v>
      </c>
      <c r="Y150" s="358" t="s">
        <v>2172</v>
      </c>
      <c r="Z150" s="360" t="s">
        <v>2172</v>
      </c>
      <c r="AA150" s="360" t="s">
        <v>2113</v>
      </c>
      <c r="AB150" s="360" t="s">
        <v>206</v>
      </c>
      <c r="AC150" s="360" t="s">
        <v>206</v>
      </c>
      <c r="AD150" s="360" t="s">
        <v>206</v>
      </c>
      <c r="AE150" s="360" t="s">
        <v>206</v>
      </c>
      <c r="AF150" s="360" t="s">
        <v>2113</v>
      </c>
      <c r="AG150" s="360" t="s">
        <v>2113</v>
      </c>
      <c r="AH150" s="360" t="s">
        <v>206</v>
      </c>
      <c r="AI150" s="360" t="s">
        <v>206</v>
      </c>
      <c r="AJ150" s="360" t="s">
        <v>206</v>
      </c>
      <c r="AK150" s="360" t="s">
        <v>206</v>
      </c>
      <c r="AL150" s="360" t="s">
        <v>206</v>
      </c>
      <c r="AM150" s="360" t="s">
        <v>206</v>
      </c>
      <c r="AN150" s="360" t="s">
        <v>2113</v>
      </c>
      <c r="AO150" s="360" t="s">
        <v>2113</v>
      </c>
      <c r="AP150" s="360" t="s">
        <v>206</v>
      </c>
      <c r="AQ150" s="360" t="s">
        <v>206</v>
      </c>
      <c r="AR150" s="360" t="s">
        <v>206</v>
      </c>
      <c r="AS150" s="360" t="s">
        <v>206</v>
      </c>
      <c r="AT150" s="360" t="s">
        <v>206</v>
      </c>
      <c r="AU150" s="360" t="s">
        <v>206</v>
      </c>
      <c r="AV150" s="360" t="s">
        <v>206</v>
      </c>
      <c r="AW150" s="360" t="s">
        <v>206</v>
      </c>
      <c r="AX150" s="360" t="s">
        <v>206</v>
      </c>
      <c r="AY150" s="360" t="s">
        <v>206</v>
      </c>
      <c r="AZ150" s="360" t="s">
        <v>206</v>
      </c>
      <c r="BA150" s="360" t="s">
        <v>206</v>
      </c>
      <c r="BB150" s="360" t="s">
        <v>2113</v>
      </c>
      <c r="BC150" s="360" t="s">
        <v>206</v>
      </c>
      <c r="BD150" s="360" t="s">
        <v>206</v>
      </c>
      <c r="BE150" s="360" t="s">
        <v>206</v>
      </c>
      <c r="BF150" s="360" t="s">
        <v>206</v>
      </c>
      <c r="BG150" s="360" t="s">
        <v>206</v>
      </c>
      <c r="BH150" s="360" t="s">
        <v>206</v>
      </c>
      <c r="BI150" s="360" t="s">
        <v>206</v>
      </c>
      <c r="BJ150" s="358" t="s">
        <v>2220</v>
      </c>
      <c r="BK150" s="362" t="s">
        <v>2221</v>
      </c>
    </row>
    <row r="151" spans="1:63" s="363" customFormat="1" ht="234" x14ac:dyDescent="0.35">
      <c r="A151" s="364" t="s">
        <v>2517</v>
      </c>
      <c r="B151" s="356">
        <v>2</v>
      </c>
      <c r="C151" s="357" t="s">
        <v>281</v>
      </c>
      <c r="D151" s="358" t="s">
        <v>1567</v>
      </c>
      <c r="E151" s="358" t="s">
        <v>2243</v>
      </c>
      <c r="F151" s="358" t="s">
        <v>2390</v>
      </c>
      <c r="G151" s="358" t="s">
        <v>2428</v>
      </c>
      <c r="H151" s="368" t="s">
        <v>2353</v>
      </c>
      <c r="I151" s="357" t="s">
        <v>2391</v>
      </c>
      <c r="J151" s="358" t="s">
        <v>2392</v>
      </c>
      <c r="K151" s="358" t="s">
        <v>2393</v>
      </c>
      <c r="L151" s="358" t="s">
        <v>2394</v>
      </c>
      <c r="M151" s="358" t="s">
        <v>2507</v>
      </c>
      <c r="N151" s="368" t="s">
        <v>2202</v>
      </c>
      <c r="O151" s="358" t="s">
        <v>2513</v>
      </c>
      <c r="P151" s="358" t="s">
        <v>2397</v>
      </c>
      <c r="Q151" s="358">
        <v>0.2</v>
      </c>
      <c r="R151" s="357" t="s">
        <v>2518</v>
      </c>
      <c r="S151" s="358" t="s">
        <v>2515</v>
      </c>
      <c r="T151" s="359">
        <v>45659</v>
      </c>
      <c r="U151" s="359">
        <v>45960</v>
      </c>
      <c r="V151" s="358" t="s">
        <v>2519</v>
      </c>
      <c r="W151" s="360" t="s">
        <v>2172</v>
      </c>
      <c r="X151" s="358" t="s">
        <v>2520</v>
      </c>
      <c r="Y151" s="358" t="s">
        <v>2521</v>
      </c>
      <c r="Z151" s="360">
        <v>1</v>
      </c>
      <c r="AA151" s="360" t="s">
        <v>206</v>
      </c>
      <c r="AB151" s="360" t="s">
        <v>206</v>
      </c>
      <c r="AC151" s="360" t="s">
        <v>206</v>
      </c>
      <c r="AD151" s="360" t="s">
        <v>206</v>
      </c>
      <c r="AE151" s="360" t="s">
        <v>206</v>
      </c>
      <c r="AF151" s="360" t="s">
        <v>2113</v>
      </c>
      <c r="AG151" s="360" t="s">
        <v>2113</v>
      </c>
      <c r="AH151" s="360" t="s">
        <v>206</v>
      </c>
      <c r="AI151" s="360" t="s">
        <v>206</v>
      </c>
      <c r="AJ151" s="360" t="s">
        <v>206</v>
      </c>
      <c r="AK151" s="360" t="s">
        <v>2113</v>
      </c>
      <c r="AL151" s="360" t="s">
        <v>2113</v>
      </c>
      <c r="AM151" s="360" t="s">
        <v>206</v>
      </c>
      <c r="AN151" s="360" t="s">
        <v>2113</v>
      </c>
      <c r="AO151" s="360" t="s">
        <v>2113</v>
      </c>
      <c r="AP151" s="360" t="s">
        <v>206</v>
      </c>
      <c r="AQ151" s="360" t="s">
        <v>206</v>
      </c>
      <c r="AR151" s="360" t="s">
        <v>206</v>
      </c>
      <c r="AS151" s="360" t="s">
        <v>206</v>
      </c>
      <c r="AT151" s="360" t="s">
        <v>206</v>
      </c>
      <c r="AU151" s="360" t="s">
        <v>206</v>
      </c>
      <c r="AV151" s="360" t="s">
        <v>206</v>
      </c>
      <c r="AW151" s="360" t="s">
        <v>206</v>
      </c>
      <c r="AX151" s="360" t="s">
        <v>206</v>
      </c>
      <c r="AY151" s="360" t="s">
        <v>206</v>
      </c>
      <c r="AZ151" s="360" t="s">
        <v>206</v>
      </c>
      <c r="BA151" s="360" t="s">
        <v>206</v>
      </c>
      <c r="BB151" s="360" t="s">
        <v>2113</v>
      </c>
      <c r="BC151" s="360" t="s">
        <v>206</v>
      </c>
      <c r="BD151" s="360" t="s">
        <v>206</v>
      </c>
      <c r="BE151" s="360" t="s">
        <v>206</v>
      </c>
      <c r="BF151" s="360" t="s">
        <v>206</v>
      </c>
      <c r="BG151" s="360" t="s">
        <v>206</v>
      </c>
      <c r="BH151" s="360" t="s">
        <v>206</v>
      </c>
      <c r="BI151" s="360" t="s">
        <v>206</v>
      </c>
      <c r="BJ151" s="358" t="s">
        <v>2220</v>
      </c>
      <c r="BK151" s="362" t="s">
        <v>2221</v>
      </c>
    </row>
    <row r="152" spans="1:63" s="363" customFormat="1" ht="288" x14ac:dyDescent="0.35">
      <c r="A152" s="364" t="s">
        <v>2522</v>
      </c>
      <c r="B152" s="356">
        <v>3</v>
      </c>
      <c r="C152" s="357" t="s">
        <v>281</v>
      </c>
      <c r="D152" s="358" t="s">
        <v>1567</v>
      </c>
      <c r="E152" s="358" t="s">
        <v>2243</v>
      </c>
      <c r="F152" s="358" t="s">
        <v>2390</v>
      </c>
      <c r="G152" s="358" t="s">
        <v>2428</v>
      </c>
      <c r="H152" s="368" t="s">
        <v>2353</v>
      </c>
      <c r="I152" s="357" t="s">
        <v>2391</v>
      </c>
      <c r="J152" s="358" t="s">
        <v>2392</v>
      </c>
      <c r="K152" s="358" t="s">
        <v>2393</v>
      </c>
      <c r="L152" s="358" t="s">
        <v>2394</v>
      </c>
      <c r="M152" s="358" t="s">
        <v>2507</v>
      </c>
      <c r="N152" s="368" t="s">
        <v>2202</v>
      </c>
      <c r="O152" s="358" t="s">
        <v>2513</v>
      </c>
      <c r="P152" s="358" t="s">
        <v>2397</v>
      </c>
      <c r="Q152" s="358">
        <v>0.2</v>
      </c>
      <c r="R152" s="358" t="s">
        <v>2523</v>
      </c>
      <c r="S152" s="358" t="s">
        <v>2515</v>
      </c>
      <c r="T152" s="359">
        <v>45659</v>
      </c>
      <c r="U152" s="359">
        <v>46006</v>
      </c>
      <c r="V152" s="358" t="s">
        <v>2524</v>
      </c>
      <c r="W152" s="360" t="s">
        <v>2172</v>
      </c>
      <c r="X152" s="358" t="s">
        <v>2525</v>
      </c>
      <c r="Y152" s="358" t="s">
        <v>2526</v>
      </c>
      <c r="Z152" s="360">
        <v>1</v>
      </c>
      <c r="AA152" s="360" t="s">
        <v>206</v>
      </c>
      <c r="AB152" s="360" t="s">
        <v>206</v>
      </c>
      <c r="AC152" s="360" t="s">
        <v>206</v>
      </c>
      <c r="AD152" s="360" t="s">
        <v>206</v>
      </c>
      <c r="AE152" s="360" t="s">
        <v>206</v>
      </c>
      <c r="AF152" s="360" t="s">
        <v>2113</v>
      </c>
      <c r="AG152" s="360" t="s">
        <v>2113</v>
      </c>
      <c r="AH152" s="360" t="s">
        <v>206</v>
      </c>
      <c r="AI152" s="360" t="s">
        <v>206</v>
      </c>
      <c r="AJ152" s="360" t="s">
        <v>206</v>
      </c>
      <c r="AK152" s="360" t="s">
        <v>2113</v>
      </c>
      <c r="AL152" s="360" t="s">
        <v>2113</v>
      </c>
      <c r="AM152" s="360" t="s">
        <v>206</v>
      </c>
      <c r="AN152" s="360" t="s">
        <v>2113</v>
      </c>
      <c r="AO152" s="360" t="s">
        <v>2113</v>
      </c>
      <c r="AP152" s="360" t="s">
        <v>206</v>
      </c>
      <c r="AQ152" s="360" t="s">
        <v>2113</v>
      </c>
      <c r="AR152" s="360" t="s">
        <v>206</v>
      </c>
      <c r="AS152" s="360" t="s">
        <v>206</v>
      </c>
      <c r="AT152" s="360" t="s">
        <v>206</v>
      </c>
      <c r="AU152" s="360" t="s">
        <v>206</v>
      </c>
      <c r="AV152" s="360" t="s">
        <v>206</v>
      </c>
      <c r="AW152" s="360" t="s">
        <v>206</v>
      </c>
      <c r="AX152" s="360" t="s">
        <v>206</v>
      </c>
      <c r="AY152" s="360" t="s">
        <v>206</v>
      </c>
      <c r="AZ152" s="360" t="s">
        <v>206</v>
      </c>
      <c r="BA152" s="360" t="s">
        <v>206</v>
      </c>
      <c r="BB152" s="360" t="s">
        <v>2113</v>
      </c>
      <c r="BC152" s="360" t="s">
        <v>206</v>
      </c>
      <c r="BD152" s="360" t="s">
        <v>206</v>
      </c>
      <c r="BE152" s="360" t="s">
        <v>206</v>
      </c>
      <c r="BF152" s="360" t="s">
        <v>206</v>
      </c>
      <c r="BG152" s="360" t="s">
        <v>206</v>
      </c>
      <c r="BH152" s="360" t="s">
        <v>206</v>
      </c>
      <c r="BI152" s="360" t="s">
        <v>206</v>
      </c>
      <c r="BJ152" s="358" t="s">
        <v>2220</v>
      </c>
      <c r="BK152" s="362" t="s">
        <v>2221</v>
      </c>
    </row>
    <row r="153" spans="1:63" s="363" customFormat="1" ht="234" x14ac:dyDescent="0.35">
      <c r="A153" s="364" t="s">
        <v>2527</v>
      </c>
      <c r="B153" s="356">
        <v>4</v>
      </c>
      <c r="C153" s="357" t="s">
        <v>281</v>
      </c>
      <c r="D153" s="358" t="s">
        <v>1567</v>
      </c>
      <c r="E153" s="358" t="s">
        <v>2243</v>
      </c>
      <c r="F153" s="358" t="s">
        <v>2390</v>
      </c>
      <c r="G153" s="358" t="s">
        <v>2428</v>
      </c>
      <c r="H153" s="368" t="s">
        <v>2353</v>
      </c>
      <c r="I153" s="357" t="s">
        <v>2391</v>
      </c>
      <c r="J153" s="358" t="s">
        <v>2392</v>
      </c>
      <c r="K153" s="358" t="s">
        <v>2393</v>
      </c>
      <c r="L153" s="358" t="s">
        <v>2394</v>
      </c>
      <c r="M153" s="358" t="s">
        <v>2507</v>
      </c>
      <c r="N153" s="368" t="s">
        <v>2202</v>
      </c>
      <c r="O153" s="358" t="s">
        <v>2513</v>
      </c>
      <c r="P153" s="358" t="s">
        <v>2397</v>
      </c>
      <c r="Q153" s="358">
        <v>0.2</v>
      </c>
      <c r="R153" s="358" t="s">
        <v>2528</v>
      </c>
      <c r="S153" s="358" t="s">
        <v>2515</v>
      </c>
      <c r="T153" s="359">
        <v>45659</v>
      </c>
      <c r="U153" s="359">
        <v>46006</v>
      </c>
      <c r="V153" s="358" t="s">
        <v>2529</v>
      </c>
      <c r="W153" s="360" t="s">
        <v>2172</v>
      </c>
      <c r="X153" s="358" t="s">
        <v>2530</v>
      </c>
      <c r="Y153" s="358" t="s">
        <v>2531</v>
      </c>
      <c r="Z153" s="366">
        <v>0.8</v>
      </c>
      <c r="AA153" s="360" t="s">
        <v>206</v>
      </c>
      <c r="AB153" s="360" t="s">
        <v>206</v>
      </c>
      <c r="AC153" s="360" t="s">
        <v>206</v>
      </c>
      <c r="AD153" s="360" t="s">
        <v>206</v>
      </c>
      <c r="AE153" s="360" t="s">
        <v>206</v>
      </c>
      <c r="AF153" s="360" t="s">
        <v>2113</v>
      </c>
      <c r="AG153" s="360" t="s">
        <v>2113</v>
      </c>
      <c r="AH153" s="360" t="s">
        <v>206</v>
      </c>
      <c r="AI153" s="360" t="s">
        <v>206</v>
      </c>
      <c r="AJ153" s="360" t="s">
        <v>206</v>
      </c>
      <c r="AK153" s="360" t="s">
        <v>206</v>
      </c>
      <c r="AL153" s="360" t="s">
        <v>206</v>
      </c>
      <c r="AM153" s="360" t="s">
        <v>206</v>
      </c>
      <c r="AN153" s="360" t="s">
        <v>2113</v>
      </c>
      <c r="AO153" s="360" t="s">
        <v>2113</v>
      </c>
      <c r="AP153" s="360" t="s">
        <v>206</v>
      </c>
      <c r="AQ153" s="360" t="s">
        <v>2113</v>
      </c>
      <c r="AR153" s="360" t="s">
        <v>206</v>
      </c>
      <c r="AS153" s="360" t="s">
        <v>206</v>
      </c>
      <c r="AT153" s="360" t="s">
        <v>206</v>
      </c>
      <c r="AU153" s="360" t="s">
        <v>206</v>
      </c>
      <c r="AV153" s="360" t="s">
        <v>206</v>
      </c>
      <c r="AW153" s="360" t="s">
        <v>206</v>
      </c>
      <c r="AX153" s="360" t="s">
        <v>206</v>
      </c>
      <c r="AY153" s="360" t="s">
        <v>206</v>
      </c>
      <c r="AZ153" s="360" t="s">
        <v>206</v>
      </c>
      <c r="BA153" s="360" t="s">
        <v>206</v>
      </c>
      <c r="BB153" s="360" t="s">
        <v>2113</v>
      </c>
      <c r="BC153" s="360" t="s">
        <v>206</v>
      </c>
      <c r="BD153" s="360" t="s">
        <v>206</v>
      </c>
      <c r="BE153" s="360" t="s">
        <v>206</v>
      </c>
      <c r="BF153" s="360" t="s">
        <v>206</v>
      </c>
      <c r="BG153" s="360" t="s">
        <v>206</v>
      </c>
      <c r="BH153" s="360" t="s">
        <v>206</v>
      </c>
      <c r="BI153" s="360" t="s">
        <v>206</v>
      </c>
      <c r="BJ153" s="358" t="s">
        <v>2220</v>
      </c>
      <c r="BK153" s="362" t="s">
        <v>2221</v>
      </c>
    </row>
    <row r="154" spans="1:63" s="363" customFormat="1" ht="234" x14ac:dyDescent="0.35">
      <c r="A154" s="364" t="s">
        <v>2532</v>
      </c>
      <c r="B154" s="356">
        <v>5</v>
      </c>
      <c r="C154" s="357" t="s">
        <v>281</v>
      </c>
      <c r="D154" s="358" t="s">
        <v>1567</v>
      </c>
      <c r="E154" s="358" t="s">
        <v>2243</v>
      </c>
      <c r="F154" s="358" t="s">
        <v>2390</v>
      </c>
      <c r="G154" s="358" t="s">
        <v>2428</v>
      </c>
      <c r="H154" s="368" t="s">
        <v>2353</v>
      </c>
      <c r="I154" s="357" t="s">
        <v>2391</v>
      </c>
      <c r="J154" s="358" t="s">
        <v>2392</v>
      </c>
      <c r="K154" s="358" t="s">
        <v>2393</v>
      </c>
      <c r="L154" s="358" t="s">
        <v>2394</v>
      </c>
      <c r="M154" s="358" t="s">
        <v>2507</v>
      </c>
      <c r="N154" s="368" t="s">
        <v>2202</v>
      </c>
      <c r="O154" s="358" t="s">
        <v>2513</v>
      </c>
      <c r="P154" s="358" t="s">
        <v>2397</v>
      </c>
      <c r="Q154" s="358">
        <v>0.2</v>
      </c>
      <c r="R154" s="358" t="s">
        <v>2533</v>
      </c>
      <c r="S154" s="358" t="s">
        <v>2246</v>
      </c>
      <c r="T154" s="359">
        <v>45689</v>
      </c>
      <c r="U154" s="359">
        <v>46006</v>
      </c>
      <c r="V154" s="358" t="s">
        <v>2534</v>
      </c>
      <c r="W154" s="360" t="s">
        <v>2172</v>
      </c>
      <c r="X154" s="358" t="s">
        <v>2535</v>
      </c>
      <c r="Y154" s="358" t="s">
        <v>2536</v>
      </c>
      <c r="Z154" s="360">
        <v>0.7</v>
      </c>
      <c r="AA154" s="360" t="s">
        <v>206</v>
      </c>
      <c r="AB154" s="360" t="s">
        <v>206</v>
      </c>
      <c r="AC154" s="360" t="s">
        <v>206</v>
      </c>
      <c r="AD154" s="360" t="s">
        <v>206</v>
      </c>
      <c r="AE154" s="360" t="s">
        <v>206</v>
      </c>
      <c r="AF154" s="360" t="s">
        <v>2113</v>
      </c>
      <c r="AG154" s="360" t="s">
        <v>2113</v>
      </c>
      <c r="AH154" s="360" t="s">
        <v>206</v>
      </c>
      <c r="AI154" s="360" t="s">
        <v>206</v>
      </c>
      <c r="AJ154" s="360" t="s">
        <v>206</v>
      </c>
      <c r="AK154" s="360" t="s">
        <v>2113</v>
      </c>
      <c r="AL154" s="360" t="s">
        <v>2113</v>
      </c>
      <c r="AM154" s="360" t="s">
        <v>206</v>
      </c>
      <c r="AN154" s="360" t="s">
        <v>2113</v>
      </c>
      <c r="AO154" s="360" t="s">
        <v>2113</v>
      </c>
      <c r="AP154" s="360" t="s">
        <v>206</v>
      </c>
      <c r="AQ154" s="360" t="s">
        <v>2113</v>
      </c>
      <c r="AR154" s="360" t="s">
        <v>206</v>
      </c>
      <c r="AS154" s="360" t="s">
        <v>206</v>
      </c>
      <c r="AT154" s="360" t="s">
        <v>206</v>
      </c>
      <c r="AU154" s="360" t="s">
        <v>206</v>
      </c>
      <c r="AV154" s="360" t="s">
        <v>206</v>
      </c>
      <c r="AW154" s="360" t="s">
        <v>206</v>
      </c>
      <c r="AX154" s="360" t="s">
        <v>206</v>
      </c>
      <c r="AY154" s="360" t="s">
        <v>206</v>
      </c>
      <c r="AZ154" s="360" t="s">
        <v>206</v>
      </c>
      <c r="BA154" s="360" t="s">
        <v>206</v>
      </c>
      <c r="BB154" s="360" t="s">
        <v>206</v>
      </c>
      <c r="BC154" s="360" t="s">
        <v>206</v>
      </c>
      <c r="BD154" s="360" t="s">
        <v>206</v>
      </c>
      <c r="BE154" s="360" t="s">
        <v>206</v>
      </c>
      <c r="BF154" s="360" t="s">
        <v>206</v>
      </c>
      <c r="BG154" s="360" t="s">
        <v>2113</v>
      </c>
      <c r="BH154" s="360" t="s">
        <v>206</v>
      </c>
      <c r="BI154" s="360" t="s">
        <v>206</v>
      </c>
      <c r="BJ154" s="358" t="s">
        <v>2114</v>
      </c>
      <c r="BK154" s="362" t="s">
        <v>199</v>
      </c>
    </row>
    <row r="155" spans="1:63" s="363" customFormat="1" ht="234" x14ac:dyDescent="0.35">
      <c r="A155" s="371" t="s">
        <v>2537</v>
      </c>
      <c r="B155" s="381">
        <v>4</v>
      </c>
      <c r="C155" s="373" t="s">
        <v>84</v>
      </c>
      <c r="D155" s="367" t="s">
        <v>1595</v>
      </c>
      <c r="E155" s="368" t="s">
        <v>2200</v>
      </c>
      <c r="F155" s="368" t="s">
        <v>2100</v>
      </c>
      <c r="G155" s="368" t="s">
        <v>2210</v>
      </c>
      <c r="H155" s="368" t="s">
        <v>2538</v>
      </c>
      <c r="I155" s="357" t="s">
        <v>2391</v>
      </c>
      <c r="J155" s="358" t="s">
        <v>2392</v>
      </c>
      <c r="K155" s="358" t="s">
        <v>2393</v>
      </c>
      <c r="L155" s="358" t="s">
        <v>2394</v>
      </c>
      <c r="M155" s="358" t="s">
        <v>2507</v>
      </c>
      <c r="N155" s="368" t="s">
        <v>2202</v>
      </c>
      <c r="O155" s="358" t="s">
        <v>2513</v>
      </c>
      <c r="P155" s="358" t="s">
        <v>2397</v>
      </c>
      <c r="Q155" s="358">
        <v>0.2</v>
      </c>
      <c r="R155" s="358" t="s">
        <v>2539</v>
      </c>
      <c r="S155" s="357" t="s">
        <v>2540</v>
      </c>
      <c r="T155" s="359">
        <v>45689</v>
      </c>
      <c r="U155" s="359">
        <v>46021</v>
      </c>
      <c r="V155" s="357" t="s">
        <v>2541</v>
      </c>
      <c r="W155" s="356" t="s">
        <v>2172</v>
      </c>
      <c r="X155" s="368" t="s">
        <v>2172</v>
      </c>
      <c r="Y155" s="368" t="s">
        <v>2172</v>
      </c>
      <c r="Z155" s="376" t="s">
        <v>2172</v>
      </c>
      <c r="AA155" s="376" t="s">
        <v>206</v>
      </c>
      <c r="AB155" s="376" t="s">
        <v>206</v>
      </c>
      <c r="AC155" s="376" t="s">
        <v>206</v>
      </c>
      <c r="AD155" s="376" t="s">
        <v>206</v>
      </c>
      <c r="AE155" s="376" t="s">
        <v>206</v>
      </c>
      <c r="AF155" s="376" t="s">
        <v>206</v>
      </c>
      <c r="AG155" s="376" t="s">
        <v>2113</v>
      </c>
      <c r="AH155" s="376" t="s">
        <v>206</v>
      </c>
      <c r="AI155" s="376" t="s">
        <v>206</v>
      </c>
      <c r="AJ155" s="376" t="s">
        <v>206</v>
      </c>
      <c r="AK155" s="376" t="s">
        <v>206</v>
      </c>
      <c r="AL155" s="376" t="s">
        <v>206</v>
      </c>
      <c r="AM155" s="376" t="s">
        <v>206</v>
      </c>
      <c r="AN155" s="376" t="s">
        <v>2113</v>
      </c>
      <c r="AO155" s="376" t="s">
        <v>2113</v>
      </c>
      <c r="AP155" s="376" t="s">
        <v>206</v>
      </c>
      <c r="AQ155" s="376" t="s">
        <v>2113</v>
      </c>
      <c r="AR155" s="376" t="s">
        <v>206</v>
      </c>
      <c r="AS155" s="376" t="s">
        <v>206</v>
      </c>
      <c r="AT155" s="376" t="s">
        <v>206</v>
      </c>
      <c r="AU155" s="376" t="s">
        <v>2113</v>
      </c>
      <c r="AV155" s="376" t="s">
        <v>206</v>
      </c>
      <c r="AW155" s="376" t="s">
        <v>206</v>
      </c>
      <c r="AX155" s="376" t="s">
        <v>206</v>
      </c>
      <c r="AY155" s="376" t="s">
        <v>206</v>
      </c>
      <c r="AZ155" s="376" t="s">
        <v>206</v>
      </c>
      <c r="BA155" s="376" t="s">
        <v>206</v>
      </c>
      <c r="BB155" s="376" t="s">
        <v>206</v>
      </c>
      <c r="BC155" s="376" t="s">
        <v>206</v>
      </c>
      <c r="BD155" s="376" t="s">
        <v>206</v>
      </c>
      <c r="BE155" s="376" t="s">
        <v>206</v>
      </c>
      <c r="BF155" s="376" t="s">
        <v>206</v>
      </c>
      <c r="BG155" s="376" t="s">
        <v>2113</v>
      </c>
      <c r="BH155" s="376" t="s">
        <v>206</v>
      </c>
      <c r="BI155" s="376" t="s">
        <v>206</v>
      </c>
      <c r="BJ155" s="373" t="s">
        <v>2114</v>
      </c>
      <c r="BK155" s="377" t="s">
        <v>199</v>
      </c>
    </row>
    <row r="156" spans="1:63" s="363" customFormat="1" ht="234" x14ac:dyDescent="0.35">
      <c r="A156" s="364" t="s">
        <v>2542</v>
      </c>
      <c r="B156" s="356">
        <v>20</v>
      </c>
      <c r="C156" s="357" t="s">
        <v>281</v>
      </c>
      <c r="D156" s="358" t="s">
        <v>1567</v>
      </c>
      <c r="E156" s="358" t="s">
        <v>2243</v>
      </c>
      <c r="F156" s="358" t="s">
        <v>2390</v>
      </c>
      <c r="G156" s="358" t="s">
        <v>2210</v>
      </c>
      <c r="H156" s="368" t="s">
        <v>199</v>
      </c>
      <c r="I156" s="357" t="s">
        <v>2391</v>
      </c>
      <c r="J156" s="358" t="s">
        <v>2392</v>
      </c>
      <c r="K156" s="358" t="s">
        <v>2393</v>
      </c>
      <c r="L156" s="358" t="s">
        <v>2394</v>
      </c>
      <c r="M156" s="358" t="s">
        <v>2507</v>
      </c>
      <c r="N156" s="358" t="s">
        <v>2228</v>
      </c>
      <c r="O156" s="358" t="s">
        <v>2513</v>
      </c>
      <c r="P156" s="358" t="s">
        <v>2483</v>
      </c>
      <c r="Q156" s="358">
        <v>0.05</v>
      </c>
      <c r="R156" s="358" t="s">
        <v>2543</v>
      </c>
      <c r="S156" s="358" t="s">
        <v>2515</v>
      </c>
      <c r="T156" s="359">
        <v>45839</v>
      </c>
      <c r="U156" s="359">
        <v>46022</v>
      </c>
      <c r="V156" s="358" t="s">
        <v>2544</v>
      </c>
      <c r="W156" s="360" t="s">
        <v>2172</v>
      </c>
      <c r="X156" s="358" t="s">
        <v>2172</v>
      </c>
      <c r="Y156" s="358" t="s">
        <v>2172</v>
      </c>
      <c r="Z156" s="360" t="s">
        <v>2172</v>
      </c>
      <c r="AA156" s="360" t="s">
        <v>206</v>
      </c>
      <c r="AB156" s="360" t="s">
        <v>206</v>
      </c>
      <c r="AC156" s="360" t="s">
        <v>206</v>
      </c>
      <c r="AD156" s="360" t="s">
        <v>206</v>
      </c>
      <c r="AE156" s="360" t="s">
        <v>206</v>
      </c>
      <c r="AF156" s="360" t="s">
        <v>206</v>
      </c>
      <c r="AG156" s="360" t="s">
        <v>206</v>
      </c>
      <c r="AH156" s="360" t="s">
        <v>206</v>
      </c>
      <c r="AI156" s="360" t="s">
        <v>206</v>
      </c>
      <c r="AJ156" s="360" t="s">
        <v>206</v>
      </c>
      <c r="AK156" s="360" t="s">
        <v>206</v>
      </c>
      <c r="AL156" s="360" t="s">
        <v>206</v>
      </c>
      <c r="AM156" s="360" t="s">
        <v>206</v>
      </c>
      <c r="AN156" s="360" t="s">
        <v>206</v>
      </c>
      <c r="AO156" s="360" t="s">
        <v>206</v>
      </c>
      <c r="AP156" s="360" t="s">
        <v>206</v>
      </c>
      <c r="AQ156" s="360" t="s">
        <v>206</v>
      </c>
      <c r="AR156" s="360" t="s">
        <v>2113</v>
      </c>
      <c r="AS156" s="360" t="s">
        <v>206</v>
      </c>
      <c r="AT156" s="360" t="s">
        <v>206</v>
      </c>
      <c r="AU156" s="360" t="s">
        <v>206</v>
      </c>
      <c r="AV156" s="360" t="s">
        <v>206</v>
      </c>
      <c r="AW156" s="360" t="s">
        <v>206</v>
      </c>
      <c r="AX156" s="360" t="s">
        <v>206</v>
      </c>
      <c r="AY156" s="360" t="s">
        <v>206</v>
      </c>
      <c r="AZ156" s="360" t="s">
        <v>206</v>
      </c>
      <c r="BA156" s="360" t="s">
        <v>206</v>
      </c>
      <c r="BB156" s="360" t="s">
        <v>206</v>
      </c>
      <c r="BC156" s="360" t="s">
        <v>206</v>
      </c>
      <c r="BD156" s="360" t="s">
        <v>206</v>
      </c>
      <c r="BE156" s="360" t="s">
        <v>206</v>
      </c>
      <c r="BF156" s="360" t="s">
        <v>206</v>
      </c>
      <c r="BG156" s="360" t="s">
        <v>206</v>
      </c>
      <c r="BH156" s="360" t="s">
        <v>2113</v>
      </c>
      <c r="BI156" s="360" t="s">
        <v>2113</v>
      </c>
      <c r="BJ156" s="358" t="s">
        <v>2114</v>
      </c>
      <c r="BK156" s="362" t="s">
        <v>199</v>
      </c>
    </row>
    <row r="157" spans="1:63" s="363" customFormat="1" ht="234" x14ac:dyDescent="0.35">
      <c r="A157" s="364" t="s">
        <v>2545</v>
      </c>
      <c r="B157" s="356">
        <v>3</v>
      </c>
      <c r="C157" s="357" t="s">
        <v>2448</v>
      </c>
      <c r="D157" s="358" t="str">
        <f ca="1">VLOOKUP($D157,[8]!Tabla2[#Data],2,FALSE)</f>
        <v>DGTIC</v>
      </c>
      <c r="E157" s="358" t="s">
        <v>2449</v>
      </c>
      <c r="F157" s="358" t="s">
        <v>2351</v>
      </c>
      <c r="G157" s="358" t="s">
        <v>2450</v>
      </c>
      <c r="H157" s="368" t="s">
        <v>199</v>
      </c>
      <c r="I157" s="357" t="s">
        <v>2391</v>
      </c>
      <c r="J157" s="358" t="s">
        <v>2392</v>
      </c>
      <c r="K157" s="358" t="s">
        <v>2393</v>
      </c>
      <c r="L157" s="358" t="s">
        <v>2394</v>
      </c>
      <c r="M157" s="358" t="s">
        <v>2507</v>
      </c>
      <c r="N157" s="358" t="s">
        <v>2106</v>
      </c>
      <c r="O157" s="368" t="s">
        <v>2172</v>
      </c>
      <c r="P157" s="368" t="s">
        <v>2172</v>
      </c>
      <c r="Q157" s="368" t="s">
        <v>2172</v>
      </c>
      <c r="R157" s="358" t="s">
        <v>2546</v>
      </c>
      <c r="S157" s="358" t="s">
        <v>2451</v>
      </c>
      <c r="T157" s="359">
        <v>45659</v>
      </c>
      <c r="U157" s="359">
        <v>46006</v>
      </c>
      <c r="V157" s="358" t="s">
        <v>2547</v>
      </c>
      <c r="W157" s="360" t="s">
        <v>2172</v>
      </c>
      <c r="X157" s="358" t="s">
        <v>2548</v>
      </c>
      <c r="Y157" s="358" t="s">
        <v>2549</v>
      </c>
      <c r="Z157" s="366">
        <v>0.8</v>
      </c>
      <c r="AA157" s="360" t="s">
        <v>206</v>
      </c>
      <c r="AB157" s="360" t="s">
        <v>206</v>
      </c>
      <c r="AC157" s="360" t="s">
        <v>206</v>
      </c>
      <c r="AD157" s="360" t="s">
        <v>206</v>
      </c>
      <c r="AE157" s="360" t="s">
        <v>206</v>
      </c>
      <c r="AF157" s="360" t="s">
        <v>206</v>
      </c>
      <c r="AG157" s="360" t="s">
        <v>206</v>
      </c>
      <c r="AH157" s="360" t="s">
        <v>206</v>
      </c>
      <c r="AI157" s="360" t="s">
        <v>206</v>
      </c>
      <c r="AJ157" s="360" t="s">
        <v>206</v>
      </c>
      <c r="AK157" s="360" t="s">
        <v>2113</v>
      </c>
      <c r="AL157" s="360" t="s">
        <v>206</v>
      </c>
      <c r="AM157" s="360" t="s">
        <v>206</v>
      </c>
      <c r="AN157" s="360" t="s">
        <v>206</v>
      </c>
      <c r="AO157" s="360" t="s">
        <v>206</v>
      </c>
      <c r="AP157" s="360" t="s">
        <v>206</v>
      </c>
      <c r="AQ157" s="360" t="s">
        <v>206</v>
      </c>
      <c r="AR157" s="360" t="s">
        <v>206</v>
      </c>
      <c r="AS157" s="360" t="s">
        <v>206</v>
      </c>
      <c r="AT157" s="360" t="s">
        <v>206</v>
      </c>
      <c r="AU157" s="360" t="s">
        <v>2113</v>
      </c>
      <c r="AV157" s="360" t="s">
        <v>206</v>
      </c>
      <c r="AW157" s="360" t="s">
        <v>206</v>
      </c>
      <c r="AX157" s="360" t="s">
        <v>206</v>
      </c>
      <c r="AY157" s="360" t="s">
        <v>206</v>
      </c>
      <c r="AZ157" s="360" t="s">
        <v>206</v>
      </c>
      <c r="BA157" s="360" t="s">
        <v>206</v>
      </c>
      <c r="BB157" s="360" t="s">
        <v>206</v>
      </c>
      <c r="BC157" s="360" t="s">
        <v>2113</v>
      </c>
      <c r="BD157" s="360" t="s">
        <v>206</v>
      </c>
      <c r="BE157" s="360" t="s">
        <v>206</v>
      </c>
      <c r="BF157" s="360" t="s">
        <v>206</v>
      </c>
      <c r="BG157" s="360" t="s">
        <v>206</v>
      </c>
      <c r="BH157" s="360" t="s">
        <v>206</v>
      </c>
      <c r="BI157" s="360" t="s">
        <v>2113</v>
      </c>
      <c r="BJ157" s="358" t="s">
        <v>2114</v>
      </c>
      <c r="BK157" s="362" t="s">
        <v>199</v>
      </c>
    </row>
    <row r="158" spans="1:63" s="363" customFormat="1" ht="234" x14ac:dyDescent="0.35">
      <c r="A158" s="364" t="s">
        <v>2550</v>
      </c>
      <c r="B158" s="356">
        <v>43</v>
      </c>
      <c r="C158" s="357" t="s">
        <v>2448</v>
      </c>
      <c r="D158" s="358" t="s">
        <v>1583</v>
      </c>
      <c r="E158" s="358" t="s">
        <v>2551</v>
      </c>
      <c r="F158" s="358" t="s">
        <v>2351</v>
      </c>
      <c r="G158" s="358" t="s">
        <v>2450</v>
      </c>
      <c r="H158" s="368" t="s">
        <v>199</v>
      </c>
      <c r="I158" s="357" t="s">
        <v>2391</v>
      </c>
      <c r="J158" s="358" t="s">
        <v>2392</v>
      </c>
      <c r="K158" s="358" t="s">
        <v>2393</v>
      </c>
      <c r="L158" s="358" t="s">
        <v>2394</v>
      </c>
      <c r="M158" s="358" t="s">
        <v>2552</v>
      </c>
      <c r="N158" s="358" t="s">
        <v>2106</v>
      </c>
      <c r="O158" s="368" t="s">
        <v>2172</v>
      </c>
      <c r="P158" s="368" t="s">
        <v>2172</v>
      </c>
      <c r="Q158" s="368" t="s">
        <v>2172</v>
      </c>
      <c r="R158" s="358" t="s">
        <v>2553</v>
      </c>
      <c r="S158" s="358" t="s">
        <v>2451</v>
      </c>
      <c r="T158" s="359">
        <v>45659</v>
      </c>
      <c r="U158" s="359">
        <v>46006</v>
      </c>
      <c r="V158" s="358" t="s">
        <v>2554</v>
      </c>
      <c r="W158" s="360" t="s">
        <v>2172</v>
      </c>
      <c r="X158" s="358" t="s">
        <v>2554</v>
      </c>
      <c r="Y158" s="358" t="s">
        <v>2555</v>
      </c>
      <c r="Z158" s="360">
        <v>70</v>
      </c>
      <c r="AA158" s="360" t="s">
        <v>206</v>
      </c>
      <c r="AB158" s="360" t="s">
        <v>206</v>
      </c>
      <c r="AC158" s="360" t="s">
        <v>206</v>
      </c>
      <c r="AD158" s="360" t="s">
        <v>206</v>
      </c>
      <c r="AE158" s="360" t="s">
        <v>206</v>
      </c>
      <c r="AF158" s="360" t="s">
        <v>206</v>
      </c>
      <c r="AG158" s="360" t="s">
        <v>206</v>
      </c>
      <c r="AH158" s="360" t="s">
        <v>206</v>
      </c>
      <c r="AI158" s="360" t="s">
        <v>206</v>
      </c>
      <c r="AJ158" s="360" t="s">
        <v>206</v>
      </c>
      <c r="AK158" s="360" t="s">
        <v>206</v>
      </c>
      <c r="AL158" s="360" t="s">
        <v>206</v>
      </c>
      <c r="AM158" s="360" t="s">
        <v>206</v>
      </c>
      <c r="AN158" s="360" t="s">
        <v>206</v>
      </c>
      <c r="AO158" s="360" t="s">
        <v>206</v>
      </c>
      <c r="AP158" s="360" t="s">
        <v>206</v>
      </c>
      <c r="AQ158" s="360" t="s">
        <v>206</v>
      </c>
      <c r="AR158" s="360" t="s">
        <v>2172</v>
      </c>
      <c r="AS158" s="360" t="s">
        <v>206</v>
      </c>
      <c r="AT158" s="360" t="s">
        <v>206</v>
      </c>
      <c r="AU158" s="360" t="s">
        <v>2113</v>
      </c>
      <c r="AV158" s="360" t="s">
        <v>206</v>
      </c>
      <c r="AW158" s="360" t="s">
        <v>206</v>
      </c>
      <c r="AX158" s="360" t="s">
        <v>206</v>
      </c>
      <c r="AY158" s="360" t="s">
        <v>206</v>
      </c>
      <c r="AZ158" s="360" t="s">
        <v>206</v>
      </c>
      <c r="BA158" s="360" t="s">
        <v>206</v>
      </c>
      <c r="BB158" s="360" t="s">
        <v>206</v>
      </c>
      <c r="BC158" s="360" t="s">
        <v>206</v>
      </c>
      <c r="BD158" s="360" t="s">
        <v>206</v>
      </c>
      <c r="BE158" s="360" t="s">
        <v>206</v>
      </c>
      <c r="BF158" s="360" t="s">
        <v>206</v>
      </c>
      <c r="BG158" s="360" t="s">
        <v>2113</v>
      </c>
      <c r="BH158" s="360" t="s">
        <v>206</v>
      </c>
      <c r="BI158" s="360" t="s">
        <v>206</v>
      </c>
      <c r="BJ158" s="358" t="s">
        <v>2114</v>
      </c>
      <c r="BK158" s="362" t="s">
        <v>199</v>
      </c>
    </row>
    <row r="159" spans="1:63" s="363" customFormat="1" ht="234" x14ac:dyDescent="0.35">
      <c r="A159" s="364" t="s">
        <v>2556</v>
      </c>
      <c r="B159" s="356">
        <v>7</v>
      </c>
      <c r="C159" s="357" t="s">
        <v>2448</v>
      </c>
      <c r="D159" s="358" t="s">
        <v>1583</v>
      </c>
      <c r="E159" s="358" t="s">
        <v>2449</v>
      </c>
      <c r="F159" s="358" t="s">
        <v>2351</v>
      </c>
      <c r="G159" s="358" t="s">
        <v>2450</v>
      </c>
      <c r="H159" s="368" t="s">
        <v>199</v>
      </c>
      <c r="I159" s="357" t="s">
        <v>2391</v>
      </c>
      <c r="J159" s="358" t="s">
        <v>2392</v>
      </c>
      <c r="K159" s="358" t="s">
        <v>2473</v>
      </c>
      <c r="L159" s="358" t="s">
        <v>2394</v>
      </c>
      <c r="M159" s="358" t="s">
        <v>2557</v>
      </c>
      <c r="N159" s="358" t="s">
        <v>2106</v>
      </c>
      <c r="O159" s="368" t="s">
        <v>2172</v>
      </c>
      <c r="P159" s="368" t="s">
        <v>2172</v>
      </c>
      <c r="Q159" s="368" t="s">
        <v>2172</v>
      </c>
      <c r="R159" s="358" t="s">
        <v>2558</v>
      </c>
      <c r="S159" s="358" t="s">
        <v>2451</v>
      </c>
      <c r="T159" s="359">
        <v>45659</v>
      </c>
      <c r="U159" s="359">
        <v>46006</v>
      </c>
      <c r="V159" s="358" t="s">
        <v>2559</v>
      </c>
      <c r="W159" s="360" t="s">
        <v>2172</v>
      </c>
      <c r="X159" s="358" t="s">
        <v>2559</v>
      </c>
      <c r="Y159" s="358" t="s">
        <v>2560</v>
      </c>
      <c r="Z159" s="360">
        <v>100</v>
      </c>
      <c r="AA159" s="360" t="s">
        <v>206</v>
      </c>
      <c r="AB159" s="360" t="s">
        <v>206</v>
      </c>
      <c r="AC159" s="360" t="s">
        <v>206</v>
      </c>
      <c r="AD159" s="360" t="s">
        <v>206</v>
      </c>
      <c r="AE159" s="360" t="s">
        <v>206</v>
      </c>
      <c r="AF159" s="360" t="s">
        <v>206</v>
      </c>
      <c r="AG159" s="360" t="s">
        <v>2113</v>
      </c>
      <c r="AH159" s="360" t="s">
        <v>206</v>
      </c>
      <c r="AI159" s="360" t="s">
        <v>206</v>
      </c>
      <c r="AJ159" s="360" t="s">
        <v>206</v>
      </c>
      <c r="AK159" s="360" t="s">
        <v>206</v>
      </c>
      <c r="AL159" s="360" t="s">
        <v>206</v>
      </c>
      <c r="AM159" s="360" t="s">
        <v>206</v>
      </c>
      <c r="AN159" s="360" t="s">
        <v>206</v>
      </c>
      <c r="AO159" s="360" t="s">
        <v>206</v>
      </c>
      <c r="AP159" s="360" t="s">
        <v>206</v>
      </c>
      <c r="AQ159" s="360" t="s">
        <v>206</v>
      </c>
      <c r="AR159" s="360" t="s">
        <v>206</v>
      </c>
      <c r="AS159" s="360" t="s">
        <v>206</v>
      </c>
      <c r="AT159" s="360" t="s">
        <v>206</v>
      </c>
      <c r="AU159" s="360" t="s">
        <v>2113</v>
      </c>
      <c r="AV159" s="360" t="s">
        <v>206</v>
      </c>
      <c r="AW159" s="360" t="s">
        <v>206</v>
      </c>
      <c r="AX159" s="360" t="s">
        <v>206</v>
      </c>
      <c r="AY159" s="360" t="s">
        <v>206</v>
      </c>
      <c r="AZ159" s="360" t="s">
        <v>206</v>
      </c>
      <c r="BA159" s="360" t="s">
        <v>206</v>
      </c>
      <c r="BB159" s="360" t="s">
        <v>206</v>
      </c>
      <c r="BC159" s="360" t="s">
        <v>2113</v>
      </c>
      <c r="BD159" s="360" t="s">
        <v>206</v>
      </c>
      <c r="BE159" s="360" t="s">
        <v>206</v>
      </c>
      <c r="BF159" s="360" t="s">
        <v>206</v>
      </c>
      <c r="BG159" s="360" t="s">
        <v>206</v>
      </c>
      <c r="BH159" s="360" t="s">
        <v>2113</v>
      </c>
      <c r="BI159" s="360" t="s">
        <v>2113</v>
      </c>
      <c r="BJ159" s="358" t="s">
        <v>2114</v>
      </c>
      <c r="BK159" s="362" t="s">
        <v>199</v>
      </c>
    </row>
    <row r="160" spans="1:63" s="363" customFormat="1" ht="234" x14ac:dyDescent="0.35">
      <c r="A160" s="364" t="s">
        <v>2561</v>
      </c>
      <c r="B160" s="360">
        <v>41</v>
      </c>
      <c r="C160" s="357" t="s">
        <v>2448</v>
      </c>
      <c r="D160" s="358" t="s">
        <v>1583</v>
      </c>
      <c r="E160" s="358" t="s">
        <v>2551</v>
      </c>
      <c r="F160" s="358" t="s">
        <v>2351</v>
      </c>
      <c r="G160" s="358" t="s">
        <v>2450</v>
      </c>
      <c r="H160" s="368" t="s">
        <v>199</v>
      </c>
      <c r="I160" s="357" t="s">
        <v>2391</v>
      </c>
      <c r="J160" s="358" t="s">
        <v>2392</v>
      </c>
      <c r="K160" s="358" t="s">
        <v>2562</v>
      </c>
      <c r="L160" s="358" t="s">
        <v>2394</v>
      </c>
      <c r="M160" s="358" t="s">
        <v>2563</v>
      </c>
      <c r="N160" s="358" t="s">
        <v>2106</v>
      </c>
      <c r="O160" s="358" t="s">
        <v>2172</v>
      </c>
      <c r="P160" s="358" t="s">
        <v>2172</v>
      </c>
      <c r="Q160" s="358" t="s">
        <v>2172</v>
      </c>
      <c r="R160" s="358" t="s">
        <v>2564</v>
      </c>
      <c r="S160" s="358" t="s">
        <v>1464</v>
      </c>
      <c r="T160" s="359">
        <v>45659</v>
      </c>
      <c r="U160" s="359">
        <v>46006</v>
      </c>
      <c r="V160" s="358" t="s">
        <v>2565</v>
      </c>
      <c r="W160" s="360" t="s">
        <v>2172</v>
      </c>
      <c r="X160" s="358" t="s">
        <v>2565</v>
      </c>
      <c r="Y160" s="358" t="s">
        <v>2566</v>
      </c>
      <c r="Z160" s="360">
        <v>70</v>
      </c>
      <c r="AA160" s="360" t="s">
        <v>206</v>
      </c>
      <c r="AB160" s="360" t="s">
        <v>206</v>
      </c>
      <c r="AC160" s="360" t="s">
        <v>206</v>
      </c>
      <c r="AD160" s="360" t="s">
        <v>206</v>
      </c>
      <c r="AE160" s="360" t="s">
        <v>206</v>
      </c>
      <c r="AF160" s="360" t="s">
        <v>206</v>
      </c>
      <c r="AG160" s="360" t="s">
        <v>206</v>
      </c>
      <c r="AH160" s="360" t="s">
        <v>206</v>
      </c>
      <c r="AI160" s="360" t="s">
        <v>206</v>
      </c>
      <c r="AJ160" s="360" t="s">
        <v>206</v>
      </c>
      <c r="AK160" s="360" t="s">
        <v>206</v>
      </c>
      <c r="AL160" s="360" t="s">
        <v>206</v>
      </c>
      <c r="AM160" s="360" t="s">
        <v>206</v>
      </c>
      <c r="AN160" s="360" t="s">
        <v>206</v>
      </c>
      <c r="AO160" s="360" t="s">
        <v>206</v>
      </c>
      <c r="AP160" s="360" t="s">
        <v>206</v>
      </c>
      <c r="AQ160" s="360" t="s">
        <v>206</v>
      </c>
      <c r="AR160" s="360" t="s">
        <v>206</v>
      </c>
      <c r="AS160" s="360" t="s">
        <v>206</v>
      </c>
      <c r="AT160" s="360" t="s">
        <v>206</v>
      </c>
      <c r="AU160" s="360" t="s">
        <v>2113</v>
      </c>
      <c r="AV160" s="360" t="s">
        <v>206</v>
      </c>
      <c r="AW160" s="360" t="s">
        <v>206</v>
      </c>
      <c r="AX160" s="360" t="s">
        <v>206</v>
      </c>
      <c r="AY160" s="360" t="s">
        <v>206</v>
      </c>
      <c r="AZ160" s="360" t="s">
        <v>206</v>
      </c>
      <c r="BA160" s="360" t="s">
        <v>206</v>
      </c>
      <c r="BB160" s="360" t="s">
        <v>206</v>
      </c>
      <c r="BC160" s="360" t="s">
        <v>2113</v>
      </c>
      <c r="BD160" s="360" t="s">
        <v>206</v>
      </c>
      <c r="BE160" s="360" t="s">
        <v>206</v>
      </c>
      <c r="BF160" s="360" t="s">
        <v>206</v>
      </c>
      <c r="BG160" s="360" t="s">
        <v>206</v>
      </c>
      <c r="BH160" s="360" t="s">
        <v>206</v>
      </c>
      <c r="BI160" s="360" t="s">
        <v>2113</v>
      </c>
      <c r="BJ160" s="358" t="s">
        <v>2114</v>
      </c>
      <c r="BK160" s="362" t="s">
        <v>199</v>
      </c>
    </row>
    <row r="161" spans="1:63" s="363" customFormat="1" ht="234" x14ac:dyDescent="0.35">
      <c r="A161" s="364" t="s">
        <v>2567</v>
      </c>
      <c r="B161" s="356">
        <v>42</v>
      </c>
      <c r="C161" s="357" t="s">
        <v>2448</v>
      </c>
      <c r="D161" s="358" t="s">
        <v>1583</v>
      </c>
      <c r="E161" s="358" t="s">
        <v>2551</v>
      </c>
      <c r="F161" s="358" t="s">
        <v>2351</v>
      </c>
      <c r="G161" s="358" t="s">
        <v>2450</v>
      </c>
      <c r="H161" s="368" t="s">
        <v>199</v>
      </c>
      <c r="I161" s="357" t="s">
        <v>2391</v>
      </c>
      <c r="J161" s="358" t="s">
        <v>2392</v>
      </c>
      <c r="K161" s="358" t="s">
        <v>2562</v>
      </c>
      <c r="L161" s="358" t="s">
        <v>2394</v>
      </c>
      <c r="M161" s="358" t="s">
        <v>2563</v>
      </c>
      <c r="N161" s="358" t="s">
        <v>2106</v>
      </c>
      <c r="O161" s="358" t="s">
        <v>2172</v>
      </c>
      <c r="P161" s="358" t="s">
        <v>2172</v>
      </c>
      <c r="Q161" s="358" t="s">
        <v>2172</v>
      </c>
      <c r="R161" s="358" t="s">
        <v>2568</v>
      </c>
      <c r="S161" s="358" t="s">
        <v>1464</v>
      </c>
      <c r="T161" s="359">
        <v>45659</v>
      </c>
      <c r="U161" s="359">
        <v>46006</v>
      </c>
      <c r="V161" s="358" t="s">
        <v>2569</v>
      </c>
      <c r="W161" s="360" t="s">
        <v>2172</v>
      </c>
      <c r="X161" s="358" t="s">
        <v>3472</v>
      </c>
      <c r="Y161" s="358" t="s">
        <v>2570</v>
      </c>
      <c r="Z161" s="360">
        <v>100</v>
      </c>
      <c r="AA161" s="360" t="s">
        <v>206</v>
      </c>
      <c r="AB161" s="360" t="s">
        <v>206</v>
      </c>
      <c r="AC161" s="360" t="s">
        <v>206</v>
      </c>
      <c r="AD161" s="360" t="s">
        <v>206</v>
      </c>
      <c r="AE161" s="360" t="s">
        <v>206</v>
      </c>
      <c r="AF161" s="360" t="s">
        <v>206</v>
      </c>
      <c r="AG161" s="360" t="s">
        <v>206</v>
      </c>
      <c r="AH161" s="360" t="s">
        <v>206</v>
      </c>
      <c r="AI161" s="360" t="s">
        <v>206</v>
      </c>
      <c r="AJ161" s="360" t="s">
        <v>206</v>
      </c>
      <c r="AK161" s="360" t="s">
        <v>206</v>
      </c>
      <c r="AL161" s="360" t="s">
        <v>206</v>
      </c>
      <c r="AM161" s="360" t="s">
        <v>206</v>
      </c>
      <c r="AN161" s="360" t="s">
        <v>206</v>
      </c>
      <c r="AO161" s="360" t="s">
        <v>206</v>
      </c>
      <c r="AP161" s="360" t="s">
        <v>206</v>
      </c>
      <c r="AQ161" s="360" t="s">
        <v>206</v>
      </c>
      <c r="AR161" s="360" t="s">
        <v>206</v>
      </c>
      <c r="AS161" s="360" t="s">
        <v>206</v>
      </c>
      <c r="AT161" s="360" t="s">
        <v>206</v>
      </c>
      <c r="AU161" s="360" t="s">
        <v>2113</v>
      </c>
      <c r="AV161" s="360" t="s">
        <v>206</v>
      </c>
      <c r="AW161" s="360" t="s">
        <v>206</v>
      </c>
      <c r="AX161" s="360" t="s">
        <v>206</v>
      </c>
      <c r="AY161" s="360" t="s">
        <v>206</v>
      </c>
      <c r="AZ161" s="360" t="s">
        <v>206</v>
      </c>
      <c r="BA161" s="360" t="s">
        <v>206</v>
      </c>
      <c r="BB161" s="360" t="s">
        <v>206</v>
      </c>
      <c r="BC161" s="360" t="s">
        <v>2113</v>
      </c>
      <c r="BD161" s="360" t="s">
        <v>206</v>
      </c>
      <c r="BE161" s="360" t="s">
        <v>206</v>
      </c>
      <c r="BF161" s="360" t="s">
        <v>206</v>
      </c>
      <c r="BG161" s="360" t="s">
        <v>206</v>
      </c>
      <c r="BH161" s="360" t="s">
        <v>206</v>
      </c>
      <c r="BI161" s="360" t="s">
        <v>2113</v>
      </c>
      <c r="BJ161" s="358" t="s">
        <v>2114</v>
      </c>
      <c r="BK161" s="362" t="s">
        <v>199</v>
      </c>
    </row>
    <row r="162" spans="1:63" s="363" customFormat="1" ht="234" x14ac:dyDescent="0.35">
      <c r="A162" s="364" t="s">
        <v>2571</v>
      </c>
      <c r="B162" s="360">
        <v>44</v>
      </c>
      <c r="C162" s="357" t="s">
        <v>2448</v>
      </c>
      <c r="D162" s="358" t="s">
        <v>1583</v>
      </c>
      <c r="E162" s="358" t="s">
        <v>2551</v>
      </c>
      <c r="F162" s="358" t="s">
        <v>2351</v>
      </c>
      <c r="G162" s="358" t="s">
        <v>2450</v>
      </c>
      <c r="H162" s="368" t="s">
        <v>199</v>
      </c>
      <c r="I162" s="357" t="s">
        <v>2391</v>
      </c>
      <c r="J162" s="358" t="s">
        <v>2392</v>
      </c>
      <c r="K162" s="358" t="s">
        <v>2562</v>
      </c>
      <c r="L162" s="358" t="s">
        <v>2394</v>
      </c>
      <c r="M162" s="358" t="s">
        <v>2563</v>
      </c>
      <c r="N162" s="358" t="s">
        <v>2106</v>
      </c>
      <c r="O162" s="358" t="s">
        <v>2172</v>
      </c>
      <c r="P162" s="358" t="s">
        <v>2172</v>
      </c>
      <c r="Q162" s="358" t="s">
        <v>2172</v>
      </c>
      <c r="R162" s="358" t="s">
        <v>2572</v>
      </c>
      <c r="S162" s="358" t="s">
        <v>1464</v>
      </c>
      <c r="T162" s="359">
        <v>45659</v>
      </c>
      <c r="U162" s="359">
        <v>46006</v>
      </c>
      <c r="V162" s="358" t="s">
        <v>2573</v>
      </c>
      <c r="W162" s="360" t="s">
        <v>2172</v>
      </c>
      <c r="X162" s="358" t="s">
        <v>2574</v>
      </c>
      <c r="Y162" s="358" t="s">
        <v>2574</v>
      </c>
      <c r="Z162" s="360">
        <v>80</v>
      </c>
      <c r="AA162" s="360" t="s">
        <v>206</v>
      </c>
      <c r="AB162" s="360" t="s">
        <v>206</v>
      </c>
      <c r="AC162" s="360" t="s">
        <v>206</v>
      </c>
      <c r="AD162" s="360" t="s">
        <v>206</v>
      </c>
      <c r="AE162" s="360" t="s">
        <v>206</v>
      </c>
      <c r="AF162" s="360" t="s">
        <v>206</v>
      </c>
      <c r="AG162" s="360" t="s">
        <v>206</v>
      </c>
      <c r="AH162" s="360" t="s">
        <v>206</v>
      </c>
      <c r="AI162" s="360" t="s">
        <v>206</v>
      </c>
      <c r="AJ162" s="360" t="s">
        <v>206</v>
      </c>
      <c r="AK162" s="360" t="s">
        <v>2113</v>
      </c>
      <c r="AL162" s="360" t="s">
        <v>2113</v>
      </c>
      <c r="AM162" s="360" t="s">
        <v>206</v>
      </c>
      <c r="AN162" s="360" t="s">
        <v>206</v>
      </c>
      <c r="AO162" s="360" t="s">
        <v>206</v>
      </c>
      <c r="AP162" s="360" t="s">
        <v>206</v>
      </c>
      <c r="AQ162" s="360" t="s">
        <v>206</v>
      </c>
      <c r="AR162" s="360" t="s">
        <v>206</v>
      </c>
      <c r="AS162" s="360" t="s">
        <v>206</v>
      </c>
      <c r="AT162" s="360" t="s">
        <v>206</v>
      </c>
      <c r="AU162" s="360" t="s">
        <v>2113</v>
      </c>
      <c r="AV162" s="360" t="s">
        <v>206</v>
      </c>
      <c r="AW162" s="360" t="s">
        <v>206</v>
      </c>
      <c r="AX162" s="360" t="s">
        <v>206</v>
      </c>
      <c r="AY162" s="360" t="s">
        <v>206</v>
      </c>
      <c r="AZ162" s="360" t="s">
        <v>206</v>
      </c>
      <c r="BA162" s="360" t="s">
        <v>206</v>
      </c>
      <c r="BB162" s="360" t="s">
        <v>206</v>
      </c>
      <c r="BC162" s="360" t="s">
        <v>2113</v>
      </c>
      <c r="BD162" s="360" t="s">
        <v>206</v>
      </c>
      <c r="BE162" s="360" t="s">
        <v>206</v>
      </c>
      <c r="BF162" s="360" t="s">
        <v>206</v>
      </c>
      <c r="BG162" s="360" t="s">
        <v>206</v>
      </c>
      <c r="BH162" s="360" t="s">
        <v>206</v>
      </c>
      <c r="BI162" s="360" t="s">
        <v>2113</v>
      </c>
      <c r="BJ162" s="358" t="s">
        <v>2114</v>
      </c>
      <c r="BK162" s="362" t="s">
        <v>199</v>
      </c>
    </row>
    <row r="163" spans="1:63" s="363" customFormat="1" ht="234" x14ac:dyDescent="0.35">
      <c r="A163" s="364" t="s">
        <v>2575</v>
      </c>
      <c r="B163" s="360">
        <v>24</v>
      </c>
      <c r="C163" s="357" t="s">
        <v>2448</v>
      </c>
      <c r="D163" s="358" t="s">
        <v>1583</v>
      </c>
      <c r="E163" s="358" t="s">
        <v>2499</v>
      </c>
      <c r="F163" s="358" t="s">
        <v>2351</v>
      </c>
      <c r="G163" s="358" t="s">
        <v>2500</v>
      </c>
      <c r="H163" s="368" t="s">
        <v>199</v>
      </c>
      <c r="I163" s="357" t="s">
        <v>2391</v>
      </c>
      <c r="J163" s="358" t="s">
        <v>2392</v>
      </c>
      <c r="K163" s="358" t="s">
        <v>2562</v>
      </c>
      <c r="L163" s="358" t="s">
        <v>2394</v>
      </c>
      <c r="M163" s="358" t="s">
        <v>2576</v>
      </c>
      <c r="N163" s="358" t="s">
        <v>2106</v>
      </c>
      <c r="O163" s="358" t="s">
        <v>2172</v>
      </c>
      <c r="P163" s="358" t="s">
        <v>2172</v>
      </c>
      <c r="Q163" s="358" t="s">
        <v>2172</v>
      </c>
      <c r="R163" s="358" t="s">
        <v>2577</v>
      </c>
      <c r="S163" s="358" t="s">
        <v>2578</v>
      </c>
      <c r="T163" s="359">
        <v>45659</v>
      </c>
      <c r="U163" s="359">
        <v>46006</v>
      </c>
      <c r="V163" s="358" t="s">
        <v>2579</v>
      </c>
      <c r="W163" s="360" t="s">
        <v>2172</v>
      </c>
      <c r="X163" s="358" t="s">
        <v>2579</v>
      </c>
      <c r="Y163" s="358" t="s">
        <v>2580</v>
      </c>
      <c r="Z163" s="360">
        <v>100</v>
      </c>
      <c r="AA163" s="360" t="s">
        <v>206</v>
      </c>
      <c r="AB163" s="360" t="s">
        <v>206</v>
      </c>
      <c r="AC163" s="360" t="s">
        <v>206</v>
      </c>
      <c r="AD163" s="360" t="s">
        <v>206</v>
      </c>
      <c r="AE163" s="360" t="s">
        <v>206</v>
      </c>
      <c r="AF163" s="360" t="s">
        <v>206</v>
      </c>
      <c r="AG163" s="360" t="s">
        <v>206</v>
      </c>
      <c r="AH163" s="360" t="s">
        <v>206</v>
      </c>
      <c r="AI163" s="360" t="s">
        <v>206</v>
      </c>
      <c r="AJ163" s="360" t="s">
        <v>206</v>
      </c>
      <c r="AK163" s="360" t="s">
        <v>206</v>
      </c>
      <c r="AL163" s="360" t="s">
        <v>206</v>
      </c>
      <c r="AM163" s="360" t="s">
        <v>206</v>
      </c>
      <c r="AN163" s="360" t="s">
        <v>206</v>
      </c>
      <c r="AO163" s="360" t="s">
        <v>206</v>
      </c>
      <c r="AP163" s="360" t="s">
        <v>206</v>
      </c>
      <c r="AQ163" s="360" t="s">
        <v>206</v>
      </c>
      <c r="AR163" s="360" t="s">
        <v>2436</v>
      </c>
      <c r="AS163" s="360" t="s">
        <v>206</v>
      </c>
      <c r="AT163" s="360" t="s">
        <v>206</v>
      </c>
      <c r="AU163" s="360" t="s">
        <v>2113</v>
      </c>
      <c r="AV163" s="360" t="s">
        <v>206</v>
      </c>
      <c r="AW163" s="360" t="s">
        <v>206</v>
      </c>
      <c r="AX163" s="360" t="s">
        <v>206</v>
      </c>
      <c r="AY163" s="360" t="s">
        <v>206</v>
      </c>
      <c r="AZ163" s="360" t="s">
        <v>206</v>
      </c>
      <c r="BA163" s="360" t="s">
        <v>206</v>
      </c>
      <c r="BB163" s="360" t="s">
        <v>206</v>
      </c>
      <c r="BC163" s="360" t="s">
        <v>2113</v>
      </c>
      <c r="BD163" s="360" t="s">
        <v>2113</v>
      </c>
      <c r="BE163" s="360" t="s">
        <v>206</v>
      </c>
      <c r="BF163" s="360" t="s">
        <v>206</v>
      </c>
      <c r="BG163" s="360" t="s">
        <v>206</v>
      </c>
      <c r="BH163" s="360" t="s">
        <v>206</v>
      </c>
      <c r="BI163" s="360" t="s">
        <v>206</v>
      </c>
      <c r="BJ163" s="358" t="s">
        <v>2114</v>
      </c>
      <c r="BK163" s="362" t="s">
        <v>199</v>
      </c>
    </row>
    <row r="164" spans="1:63" s="363" customFormat="1" ht="162" x14ac:dyDescent="0.35">
      <c r="A164" s="364" t="s">
        <v>2581</v>
      </c>
      <c r="B164" s="360">
        <v>48</v>
      </c>
      <c r="C164" s="357" t="s">
        <v>2448</v>
      </c>
      <c r="D164" s="358" t="s">
        <v>1583</v>
      </c>
      <c r="E164" s="358" t="s">
        <v>2551</v>
      </c>
      <c r="F164" s="358" t="s">
        <v>2351</v>
      </c>
      <c r="G164" s="358" t="s">
        <v>2450</v>
      </c>
      <c r="H164" s="368" t="s">
        <v>199</v>
      </c>
      <c r="I164" s="357" t="s">
        <v>2391</v>
      </c>
      <c r="J164" s="358" t="s">
        <v>2582</v>
      </c>
      <c r="K164" s="358" t="s">
        <v>2562</v>
      </c>
      <c r="L164" s="358" t="s">
        <v>2583</v>
      </c>
      <c r="M164" s="358" t="s">
        <v>2584</v>
      </c>
      <c r="N164" s="358" t="s">
        <v>2106</v>
      </c>
      <c r="O164" s="358" t="s">
        <v>2172</v>
      </c>
      <c r="P164" s="358" t="s">
        <v>2172</v>
      </c>
      <c r="Q164" s="358" t="s">
        <v>2172</v>
      </c>
      <c r="R164" s="358" t="s">
        <v>2585</v>
      </c>
      <c r="S164" s="358" t="s">
        <v>1464</v>
      </c>
      <c r="T164" s="359">
        <v>45659</v>
      </c>
      <c r="U164" s="359">
        <v>46006</v>
      </c>
      <c r="V164" s="358" t="s">
        <v>2586</v>
      </c>
      <c r="W164" s="360" t="s">
        <v>2172</v>
      </c>
      <c r="X164" s="358" t="s">
        <v>2587</v>
      </c>
      <c r="Y164" s="358" t="s">
        <v>2587</v>
      </c>
      <c r="Z164" s="360">
        <v>0.8</v>
      </c>
      <c r="AA164" s="360" t="s">
        <v>206</v>
      </c>
      <c r="AB164" s="360" t="s">
        <v>206</v>
      </c>
      <c r="AC164" s="360" t="s">
        <v>206</v>
      </c>
      <c r="AD164" s="360" t="s">
        <v>206</v>
      </c>
      <c r="AE164" s="360" t="s">
        <v>206</v>
      </c>
      <c r="AF164" s="360" t="s">
        <v>206</v>
      </c>
      <c r="AG164" s="360" t="s">
        <v>206</v>
      </c>
      <c r="AH164" s="360" t="s">
        <v>206</v>
      </c>
      <c r="AI164" s="360" t="s">
        <v>206</v>
      </c>
      <c r="AJ164" s="360" t="s">
        <v>206</v>
      </c>
      <c r="AK164" s="360" t="s">
        <v>2113</v>
      </c>
      <c r="AL164" s="360" t="s">
        <v>2113</v>
      </c>
      <c r="AM164" s="360" t="s">
        <v>206</v>
      </c>
      <c r="AN164" s="360" t="s">
        <v>206</v>
      </c>
      <c r="AO164" s="360" t="s">
        <v>206</v>
      </c>
      <c r="AP164" s="360" t="s">
        <v>206</v>
      </c>
      <c r="AQ164" s="360" t="s">
        <v>206</v>
      </c>
      <c r="AR164" s="360" t="s">
        <v>206</v>
      </c>
      <c r="AS164" s="360" t="s">
        <v>206</v>
      </c>
      <c r="AT164" s="360" t="s">
        <v>206</v>
      </c>
      <c r="AU164" s="360" t="s">
        <v>2113</v>
      </c>
      <c r="AV164" s="360" t="s">
        <v>206</v>
      </c>
      <c r="AW164" s="360" t="s">
        <v>206</v>
      </c>
      <c r="AX164" s="360" t="s">
        <v>206</v>
      </c>
      <c r="AY164" s="360" t="s">
        <v>206</v>
      </c>
      <c r="AZ164" s="360" t="s">
        <v>206</v>
      </c>
      <c r="BA164" s="360" t="s">
        <v>206</v>
      </c>
      <c r="BB164" s="360" t="s">
        <v>206</v>
      </c>
      <c r="BC164" s="360" t="s">
        <v>2113</v>
      </c>
      <c r="BD164" s="360" t="s">
        <v>206</v>
      </c>
      <c r="BE164" s="360" t="s">
        <v>206</v>
      </c>
      <c r="BF164" s="360" t="s">
        <v>206</v>
      </c>
      <c r="BG164" s="360" t="s">
        <v>206</v>
      </c>
      <c r="BH164" s="360" t="s">
        <v>206</v>
      </c>
      <c r="BI164" s="360" t="s">
        <v>2113</v>
      </c>
      <c r="BJ164" s="358" t="s">
        <v>2114</v>
      </c>
      <c r="BK164" s="362" t="s">
        <v>199</v>
      </c>
    </row>
    <row r="165" spans="1:63" s="363" customFormat="1" ht="234" x14ac:dyDescent="0.35">
      <c r="A165" s="364" t="s">
        <v>2588</v>
      </c>
      <c r="B165" s="356">
        <v>37</v>
      </c>
      <c r="C165" s="357" t="s">
        <v>2448</v>
      </c>
      <c r="D165" s="358" t="s">
        <v>1583</v>
      </c>
      <c r="E165" s="358" t="s">
        <v>2551</v>
      </c>
      <c r="F165" s="358" t="s">
        <v>2390</v>
      </c>
      <c r="G165" s="358" t="s">
        <v>2450</v>
      </c>
      <c r="H165" s="368" t="s">
        <v>199</v>
      </c>
      <c r="I165" s="357" t="s">
        <v>2391</v>
      </c>
      <c r="J165" s="358" t="s">
        <v>2392</v>
      </c>
      <c r="K165" s="358" t="s">
        <v>2562</v>
      </c>
      <c r="L165" s="358" t="s">
        <v>2394</v>
      </c>
      <c r="M165" s="358" t="s">
        <v>2589</v>
      </c>
      <c r="N165" s="358" t="s">
        <v>2106</v>
      </c>
      <c r="O165" s="358" t="s">
        <v>2590</v>
      </c>
      <c r="P165" s="358" t="s">
        <v>2397</v>
      </c>
      <c r="Q165" s="358">
        <v>0.2</v>
      </c>
      <c r="R165" s="358" t="s">
        <v>2591</v>
      </c>
      <c r="S165" s="358" t="s">
        <v>1464</v>
      </c>
      <c r="T165" s="359">
        <v>45717</v>
      </c>
      <c r="U165" s="359">
        <v>45777</v>
      </c>
      <c r="V165" s="358" t="s">
        <v>2565</v>
      </c>
      <c r="W165" s="366">
        <v>1</v>
      </c>
      <c r="X165" s="358" t="s">
        <v>2565</v>
      </c>
      <c r="Y165" s="358" t="s">
        <v>2566</v>
      </c>
      <c r="Z165" s="360">
        <v>70</v>
      </c>
      <c r="AA165" s="360" t="s">
        <v>206</v>
      </c>
      <c r="AB165" s="360" t="s">
        <v>206</v>
      </c>
      <c r="AC165" s="360" t="s">
        <v>206</v>
      </c>
      <c r="AD165" s="360" t="s">
        <v>206</v>
      </c>
      <c r="AE165" s="360" t="s">
        <v>206</v>
      </c>
      <c r="AF165" s="360" t="s">
        <v>206</v>
      </c>
      <c r="AG165" s="360" t="s">
        <v>2113</v>
      </c>
      <c r="AH165" s="360" t="s">
        <v>206</v>
      </c>
      <c r="AI165" s="360" t="s">
        <v>206</v>
      </c>
      <c r="AJ165" s="360" t="s">
        <v>206</v>
      </c>
      <c r="AK165" s="360" t="s">
        <v>206</v>
      </c>
      <c r="AL165" s="360" t="s">
        <v>206</v>
      </c>
      <c r="AM165" s="360" t="s">
        <v>206</v>
      </c>
      <c r="AN165" s="360" t="s">
        <v>206</v>
      </c>
      <c r="AO165" s="360" t="s">
        <v>206</v>
      </c>
      <c r="AP165" s="360" t="s">
        <v>206</v>
      </c>
      <c r="AQ165" s="360" t="s">
        <v>206</v>
      </c>
      <c r="AR165" s="360" t="s">
        <v>206</v>
      </c>
      <c r="AS165" s="360" t="s">
        <v>206</v>
      </c>
      <c r="AT165" s="360" t="s">
        <v>206</v>
      </c>
      <c r="AU165" s="360" t="s">
        <v>2113</v>
      </c>
      <c r="AV165" s="360" t="s">
        <v>206</v>
      </c>
      <c r="AW165" s="360" t="s">
        <v>206</v>
      </c>
      <c r="AX165" s="360" t="s">
        <v>206</v>
      </c>
      <c r="AY165" s="360" t="s">
        <v>206</v>
      </c>
      <c r="AZ165" s="360" t="s">
        <v>206</v>
      </c>
      <c r="BA165" s="360" t="s">
        <v>206</v>
      </c>
      <c r="BB165" s="360" t="s">
        <v>206</v>
      </c>
      <c r="BC165" s="360" t="s">
        <v>2113</v>
      </c>
      <c r="BD165" s="360" t="s">
        <v>206</v>
      </c>
      <c r="BE165" s="360" t="s">
        <v>206</v>
      </c>
      <c r="BF165" s="360" t="s">
        <v>206</v>
      </c>
      <c r="BG165" s="360" t="s">
        <v>206</v>
      </c>
      <c r="BH165" s="360" t="s">
        <v>206</v>
      </c>
      <c r="BI165" s="360" t="s">
        <v>2113</v>
      </c>
      <c r="BJ165" s="358" t="s">
        <v>2114</v>
      </c>
      <c r="BK165" s="362" t="s">
        <v>199</v>
      </c>
    </row>
    <row r="166" spans="1:63" s="363" customFormat="1" ht="234" x14ac:dyDescent="0.35">
      <c r="A166" s="364" t="s">
        <v>2592</v>
      </c>
      <c r="B166" s="356">
        <v>38</v>
      </c>
      <c r="C166" s="357" t="s">
        <v>2448</v>
      </c>
      <c r="D166" s="358" t="s">
        <v>1583</v>
      </c>
      <c r="E166" s="358" t="s">
        <v>2551</v>
      </c>
      <c r="F166" s="358" t="s">
        <v>2390</v>
      </c>
      <c r="G166" s="358" t="s">
        <v>2450</v>
      </c>
      <c r="H166" s="368" t="s">
        <v>199</v>
      </c>
      <c r="I166" s="357" t="s">
        <v>2391</v>
      </c>
      <c r="J166" s="358" t="s">
        <v>2392</v>
      </c>
      <c r="K166" s="358" t="s">
        <v>2562</v>
      </c>
      <c r="L166" s="358" t="s">
        <v>2394</v>
      </c>
      <c r="M166" s="358" t="s">
        <v>2589</v>
      </c>
      <c r="N166" s="358" t="s">
        <v>2106</v>
      </c>
      <c r="O166" s="358" t="s">
        <v>2590</v>
      </c>
      <c r="P166" s="358" t="s">
        <v>2397</v>
      </c>
      <c r="Q166" s="358">
        <v>0.2</v>
      </c>
      <c r="R166" s="358" t="s">
        <v>2593</v>
      </c>
      <c r="S166" s="358" t="s">
        <v>1464</v>
      </c>
      <c r="T166" s="359">
        <v>45748</v>
      </c>
      <c r="U166" s="359">
        <v>45869</v>
      </c>
      <c r="V166" s="358" t="s">
        <v>2565</v>
      </c>
      <c r="W166" s="366">
        <v>1</v>
      </c>
      <c r="X166" s="358" t="s">
        <v>2565</v>
      </c>
      <c r="Y166" s="358" t="s">
        <v>2566</v>
      </c>
      <c r="Z166" s="360">
        <v>70</v>
      </c>
      <c r="AA166" s="360" t="s">
        <v>206</v>
      </c>
      <c r="AB166" s="360" t="s">
        <v>206</v>
      </c>
      <c r="AC166" s="360" t="s">
        <v>206</v>
      </c>
      <c r="AD166" s="360" t="s">
        <v>206</v>
      </c>
      <c r="AE166" s="360" t="s">
        <v>206</v>
      </c>
      <c r="AF166" s="360" t="s">
        <v>206</v>
      </c>
      <c r="AG166" s="360" t="s">
        <v>206</v>
      </c>
      <c r="AH166" s="360" t="s">
        <v>206</v>
      </c>
      <c r="AI166" s="360" t="s">
        <v>206</v>
      </c>
      <c r="AJ166" s="360" t="s">
        <v>206</v>
      </c>
      <c r="AK166" s="360" t="s">
        <v>206</v>
      </c>
      <c r="AL166" s="360" t="s">
        <v>206</v>
      </c>
      <c r="AM166" s="360" t="s">
        <v>206</v>
      </c>
      <c r="AN166" s="360" t="s">
        <v>206</v>
      </c>
      <c r="AO166" s="360" t="s">
        <v>206</v>
      </c>
      <c r="AP166" s="360" t="s">
        <v>206</v>
      </c>
      <c r="AQ166" s="360" t="s">
        <v>206</v>
      </c>
      <c r="AR166" s="360" t="s">
        <v>206</v>
      </c>
      <c r="AS166" s="360" t="s">
        <v>206</v>
      </c>
      <c r="AT166" s="360" t="s">
        <v>206</v>
      </c>
      <c r="AU166" s="360" t="s">
        <v>206</v>
      </c>
      <c r="AV166" s="360" t="s">
        <v>206</v>
      </c>
      <c r="AW166" s="360" t="s">
        <v>206</v>
      </c>
      <c r="AX166" s="360" t="s">
        <v>206</v>
      </c>
      <c r="AY166" s="360" t="s">
        <v>206</v>
      </c>
      <c r="AZ166" s="360" t="s">
        <v>206</v>
      </c>
      <c r="BA166" s="360" t="s">
        <v>206</v>
      </c>
      <c r="BB166" s="360" t="s">
        <v>206</v>
      </c>
      <c r="BC166" s="360" t="s">
        <v>2113</v>
      </c>
      <c r="BD166" s="360" t="s">
        <v>206</v>
      </c>
      <c r="BE166" s="360" t="s">
        <v>206</v>
      </c>
      <c r="BF166" s="360" t="s">
        <v>206</v>
      </c>
      <c r="BG166" s="360" t="s">
        <v>206</v>
      </c>
      <c r="BH166" s="360" t="s">
        <v>206</v>
      </c>
      <c r="BI166" s="360" t="s">
        <v>2113</v>
      </c>
      <c r="BJ166" s="358" t="s">
        <v>2114</v>
      </c>
      <c r="BK166" s="362" t="s">
        <v>199</v>
      </c>
    </row>
    <row r="167" spans="1:63" s="363" customFormat="1" ht="234" x14ac:dyDescent="0.35">
      <c r="A167" s="364" t="s">
        <v>2594</v>
      </c>
      <c r="B167" s="360">
        <v>39</v>
      </c>
      <c r="C167" s="357" t="s">
        <v>2448</v>
      </c>
      <c r="D167" s="358" t="s">
        <v>1583</v>
      </c>
      <c r="E167" s="358" t="s">
        <v>2551</v>
      </c>
      <c r="F167" s="358" t="s">
        <v>2390</v>
      </c>
      <c r="G167" s="358" t="s">
        <v>2450</v>
      </c>
      <c r="H167" s="368" t="s">
        <v>199</v>
      </c>
      <c r="I167" s="357" t="s">
        <v>2391</v>
      </c>
      <c r="J167" s="358" t="s">
        <v>2392</v>
      </c>
      <c r="K167" s="358" t="s">
        <v>2562</v>
      </c>
      <c r="L167" s="358" t="s">
        <v>2394</v>
      </c>
      <c r="M167" s="358" t="s">
        <v>2589</v>
      </c>
      <c r="N167" s="358" t="s">
        <v>2106</v>
      </c>
      <c r="O167" s="358" t="s">
        <v>2590</v>
      </c>
      <c r="P167" s="358" t="s">
        <v>2397</v>
      </c>
      <c r="Q167" s="358">
        <v>0.2</v>
      </c>
      <c r="R167" s="358" t="s">
        <v>2595</v>
      </c>
      <c r="S167" s="358" t="s">
        <v>1464</v>
      </c>
      <c r="T167" s="359">
        <v>45839</v>
      </c>
      <c r="U167" s="359">
        <v>45961</v>
      </c>
      <c r="V167" s="358" t="s">
        <v>2565</v>
      </c>
      <c r="W167" s="360" t="s">
        <v>2172</v>
      </c>
      <c r="X167" s="358" t="s">
        <v>2565</v>
      </c>
      <c r="Y167" s="358" t="s">
        <v>2566</v>
      </c>
      <c r="Z167" s="360">
        <v>70</v>
      </c>
      <c r="AA167" s="360" t="s">
        <v>206</v>
      </c>
      <c r="AB167" s="360" t="s">
        <v>206</v>
      </c>
      <c r="AC167" s="360" t="s">
        <v>206</v>
      </c>
      <c r="AD167" s="360" t="s">
        <v>206</v>
      </c>
      <c r="AE167" s="360" t="s">
        <v>206</v>
      </c>
      <c r="AF167" s="360" t="s">
        <v>206</v>
      </c>
      <c r="AG167" s="360" t="s">
        <v>206</v>
      </c>
      <c r="AH167" s="360" t="s">
        <v>206</v>
      </c>
      <c r="AI167" s="360" t="s">
        <v>206</v>
      </c>
      <c r="AJ167" s="360" t="s">
        <v>206</v>
      </c>
      <c r="AK167" s="360" t="s">
        <v>206</v>
      </c>
      <c r="AL167" s="360" t="s">
        <v>206</v>
      </c>
      <c r="AM167" s="360" t="s">
        <v>206</v>
      </c>
      <c r="AN167" s="360" t="s">
        <v>206</v>
      </c>
      <c r="AO167" s="360" t="s">
        <v>206</v>
      </c>
      <c r="AP167" s="360" t="s">
        <v>206</v>
      </c>
      <c r="AQ167" s="360" t="s">
        <v>206</v>
      </c>
      <c r="AR167" s="360" t="s">
        <v>206</v>
      </c>
      <c r="AS167" s="360" t="s">
        <v>206</v>
      </c>
      <c r="AT167" s="360" t="s">
        <v>206</v>
      </c>
      <c r="AU167" s="360" t="s">
        <v>206</v>
      </c>
      <c r="AV167" s="360" t="s">
        <v>206</v>
      </c>
      <c r="AW167" s="360" t="s">
        <v>206</v>
      </c>
      <c r="AX167" s="360" t="s">
        <v>206</v>
      </c>
      <c r="AY167" s="360" t="s">
        <v>206</v>
      </c>
      <c r="AZ167" s="360" t="s">
        <v>206</v>
      </c>
      <c r="BA167" s="360" t="s">
        <v>206</v>
      </c>
      <c r="BB167" s="360" t="s">
        <v>206</v>
      </c>
      <c r="BC167" s="360" t="s">
        <v>2113</v>
      </c>
      <c r="BD167" s="360" t="s">
        <v>206</v>
      </c>
      <c r="BE167" s="360" t="s">
        <v>206</v>
      </c>
      <c r="BF167" s="360" t="s">
        <v>206</v>
      </c>
      <c r="BG167" s="360" t="s">
        <v>206</v>
      </c>
      <c r="BH167" s="360" t="s">
        <v>206</v>
      </c>
      <c r="BI167" s="360" t="s">
        <v>2113</v>
      </c>
      <c r="BJ167" s="358" t="s">
        <v>2114</v>
      </c>
      <c r="BK167" s="362" t="s">
        <v>199</v>
      </c>
    </row>
    <row r="168" spans="1:63" s="363" customFormat="1" ht="234" x14ac:dyDescent="0.35">
      <c r="A168" s="364" t="s">
        <v>2596</v>
      </c>
      <c r="B168" s="360">
        <v>7</v>
      </c>
      <c r="C168" s="357" t="s">
        <v>280</v>
      </c>
      <c r="D168" s="358" t="s">
        <v>1574</v>
      </c>
      <c r="E168" s="358" t="s">
        <v>2597</v>
      </c>
      <c r="F168" s="358" t="s">
        <v>2390</v>
      </c>
      <c r="G168" s="358" t="s">
        <v>2598</v>
      </c>
      <c r="H168" s="368" t="s">
        <v>2353</v>
      </c>
      <c r="I168" s="357" t="s">
        <v>2391</v>
      </c>
      <c r="J168" s="358" t="s">
        <v>2392</v>
      </c>
      <c r="K168" s="358" t="s">
        <v>2562</v>
      </c>
      <c r="L168" s="358" t="s">
        <v>2394</v>
      </c>
      <c r="M168" s="358" t="s">
        <v>2589</v>
      </c>
      <c r="N168" s="358" t="s">
        <v>2599</v>
      </c>
      <c r="O168" s="368" t="s">
        <v>2590</v>
      </c>
      <c r="P168" s="368" t="s">
        <v>2483</v>
      </c>
      <c r="Q168" s="368">
        <v>0.05</v>
      </c>
      <c r="R168" s="358" t="s">
        <v>2600</v>
      </c>
      <c r="S168" s="358" t="s">
        <v>2601</v>
      </c>
      <c r="T168" s="359">
        <v>45658</v>
      </c>
      <c r="U168" s="359">
        <v>45747</v>
      </c>
      <c r="V168" s="357" t="s">
        <v>2602</v>
      </c>
      <c r="W168" s="366">
        <v>1</v>
      </c>
      <c r="X168" s="358" t="s">
        <v>2172</v>
      </c>
      <c r="Y168" s="358" t="s">
        <v>2172</v>
      </c>
      <c r="Z168" s="360" t="s">
        <v>2172</v>
      </c>
      <c r="AA168" s="360" t="s">
        <v>2113</v>
      </c>
      <c r="AB168" s="360" t="s">
        <v>206</v>
      </c>
      <c r="AC168" s="360" t="s">
        <v>206</v>
      </c>
      <c r="AD168" s="360" t="s">
        <v>206</v>
      </c>
      <c r="AE168" s="360" t="s">
        <v>206</v>
      </c>
      <c r="AF168" s="360" t="s">
        <v>2113</v>
      </c>
      <c r="AG168" s="360" t="s">
        <v>2113</v>
      </c>
      <c r="AH168" s="360" t="s">
        <v>206</v>
      </c>
      <c r="AI168" s="360" t="s">
        <v>206</v>
      </c>
      <c r="AJ168" s="360" t="s">
        <v>206</v>
      </c>
      <c r="AK168" s="360" t="s">
        <v>206</v>
      </c>
      <c r="AL168" s="360" t="s">
        <v>206</v>
      </c>
      <c r="AM168" s="360" t="s">
        <v>206</v>
      </c>
      <c r="AN168" s="360" t="s">
        <v>206</v>
      </c>
      <c r="AO168" s="360" t="s">
        <v>206</v>
      </c>
      <c r="AP168" s="360" t="s">
        <v>206</v>
      </c>
      <c r="AQ168" s="360" t="s">
        <v>206</v>
      </c>
      <c r="AR168" s="360" t="s">
        <v>206</v>
      </c>
      <c r="AS168" s="360" t="s">
        <v>206</v>
      </c>
      <c r="AT168" s="360" t="s">
        <v>206</v>
      </c>
      <c r="AU168" s="360" t="s">
        <v>2113</v>
      </c>
      <c r="AV168" s="360" t="s">
        <v>206</v>
      </c>
      <c r="AW168" s="360" t="s">
        <v>206</v>
      </c>
      <c r="AX168" s="360" t="s">
        <v>206</v>
      </c>
      <c r="AY168" s="360" t="s">
        <v>206</v>
      </c>
      <c r="AZ168" s="360" t="s">
        <v>206</v>
      </c>
      <c r="BA168" s="360" t="s">
        <v>206</v>
      </c>
      <c r="BB168" s="360" t="s">
        <v>206</v>
      </c>
      <c r="BC168" s="360" t="s">
        <v>2113</v>
      </c>
      <c r="BD168" s="360" t="s">
        <v>206</v>
      </c>
      <c r="BE168" s="360" t="s">
        <v>206</v>
      </c>
      <c r="BF168" s="360" t="s">
        <v>206</v>
      </c>
      <c r="BG168" s="360" t="s">
        <v>206</v>
      </c>
      <c r="BH168" s="360" t="s">
        <v>2113</v>
      </c>
      <c r="BI168" s="360" t="s">
        <v>2113</v>
      </c>
      <c r="BJ168" s="358" t="s">
        <v>2114</v>
      </c>
      <c r="BK168" s="362" t="s">
        <v>199</v>
      </c>
    </row>
    <row r="169" spans="1:63" s="363" customFormat="1" ht="234" x14ac:dyDescent="0.35">
      <c r="A169" s="364" t="s">
        <v>2603</v>
      </c>
      <c r="B169" s="356" t="s">
        <v>2604</v>
      </c>
      <c r="C169" s="357" t="s">
        <v>280</v>
      </c>
      <c r="D169" s="358" t="s">
        <v>1574</v>
      </c>
      <c r="E169" s="358" t="s">
        <v>2597</v>
      </c>
      <c r="F169" s="358" t="s">
        <v>2390</v>
      </c>
      <c r="G169" s="358" t="s">
        <v>2598</v>
      </c>
      <c r="H169" s="368" t="s">
        <v>2353</v>
      </c>
      <c r="I169" s="357" t="s">
        <v>2391</v>
      </c>
      <c r="J169" s="358" t="s">
        <v>2392</v>
      </c>
      <c r="K169" s="358" t="s">
        <v>2562</v>
      </c>
      <c r="L169" s="358" t="s">
        <v>2394</v>
      </c>
      <c r="M169" s="358" t="s">
        <v>2589</v>
      </c>
      <c r="N169" s="358" t="s">
        <v>2599</v>
      </c>
      <c r="O169" s="368" t="s">
        <v>2590</v>
      </c>
      <c r="P169" s="368" t="s">
        <v>2483</v>
      </c>
      <c r="Q169" s="368">
        <v>0.05</v>
      </c>
      <c r="R169" s="358" t="s">
        <v>2605</v>
      </c>
      <c r="S169" s="358" t="s">
        <v>2601</v>
      </c>
      <c r="T169" s="359">
        <v>45658</v>
      </c>
      <c r="U169" s="359">
        <v>45747</v>
      </c>
      <c r="V169" s="357" t="s">
        <v>2606</v>
      </c>
      <c r="W169" s="366">
        <v>1</v>
      </c>
      <c r="X169" s="358" t="s">
        <v>2172</v>
      </c>
      <c r="Y169" s="358" t="s">
        <v>2172</v>
      </c>
      <c r="Z169" s="360" t="s">
        <v>2172</v>
      </c>
      <c r="AA169" s="360" t="s">
        <v>2113</v>
      </c>
      <c r="AB169" s="360" t="s">
        <v>206</v>
      </c>
      <c r="AC169" s="360" t="s">
        <v>206</v>
      </c>
      <c r="AD169" s="360" t="s">
        <v>206</v>
      </c>
      <c r="AE169" s="360" t="s">
        <v>206</v>
      </c>
      <c r="AF169" s="360" t="s">
        <v>2113</v>
      </c>
      <c r="AG169" s="360" t="s">
        <v>2113</v>
      </c>
      <c r="AH169" s="360" t="s">
        <v>206</v>
      </c>
      <c r="AI169" s="360" t="s">
        <v>206</v>
      </c>
      <c r="AJ169" s="360" t="s">
        <v>206</v>
      </c>
      <c r="AK169" s="360" t="s">
        <v>206</v>
      </c>
      <c r="AL169" s="360" t="s">
        <v>206</v>
      </c>
      <c r="AM169" s="360" t="s">
        <v>206</v>
      </c>
      <c r="AN169" s="360" t="s">
        <v>206</v>
      </c>
      <c r="AO169" s="360" t="s">
        <v>206</v>
      </c>
      <c r="AP169" s="360" t="s">
        <v>206</v>
      </c>
      <c r="AQ169" s="360" t="s">
        <v>206</v>
      </c>
      <c r="AR169" s="360" t="s">
        <v>206</v>
      </c>
      <c r="AS169" s="360" t="s">
        <v>206</v>
      </c>
      <c r="AT169" s="360" t="s">
        <v>206</v>
      </c>
      <c r="AU169" s="360" t="s">
        <v>2113</v>
      </c>
      <c r="AV169" s="360" t="s">
        <v>206</v>
      </c>
      <c r="AW169" s="360" t="s">
        <v>206</v>
      </c>
      <c r="AX169" s="360" t="s">
        <v>206</v>
      </c>
      <c r="AY169" s="360" t="s">
        <v>206</v>
      </c>
      <c r="AZ169" s="360" t="s">
        <v>206</v>
      </c>
      <c r="BA169" s="360" t="s">
        <v>206</v>
      </c>
      <c r="BB169" s="360" t="s">
        <v>206</v>
      </c>
      <c r="BC169" s="360" t="s">
        <v>2113</v>
      </c>
      <c r="BD169" s="360" t="s">
        <v>206</v>
      </c>
      <c r="BE169" s="360" t="s">
        <v>206</v>
      </c>
      <c r="BF169" s="360" t="s">
        <v>206</v>
      </c>
      <c r="BG169" s="360" t="s">
        <v>206</v>
      </c>
      <c r="BH169" s="360" t="s">
        <v>2113</v>
      </c>
      <c r="BI169" s="360" t="s">
        <v>2113</v>
      </c>
      <c r="BJ169" s="358" t="s">
        <v>2114</v>
      </c>
      <c r="BK169" s="362" t="s">
        <v>199</v>
      </c>
    </row>
    <row r="170" spans="1:63" s="363" customFormat="1" ht="234" x14ac:dyDescent="0.35">
      <c r="A170" s="364" t="s">
        <v>2607</v>
      </c>
      <c r="B170" s="356" t="s">
        <v>2608</v>
      </c>
      <c r="C170" s="357" t="s">
        <v>280</v>
      </c>
      <c r="D170" s="358" t="s">
        <v>1574</v>
      </c>
      <c r="E170" s="358" t="s">
        <v>2597</v>
      </c>
      <c r="F170" s="358" t="s">
        <v>2390</v>
      </c>
      <c r="G170" s="358" t="s">
        <v>2598</v>
      </c>
      <c r="H170" s="368" t="s">
        <v>2353</v>
      </c>
      <c r="I170" s="357" t="s">
        <v>2391</v>
      </c>
      <c r="J170" s="358" t="s">
        <v>2392</v>
      </c>
      <c r="K170" s="358" t="s">
        <v>2562</v>
      </c>
      <c r="L170" s="358" t="s">
        <v>2394</v>
      </c>
      <c r="M170" s="358" t="s">
        <v>2589</v>
      </c>
      <c r="N170" s="358" t="s">
        <v>2599</v>
      </c>
      <c r="O170" s="368" t="s">
        <v>2590</v>
      </c>
      <c r="P170" s="368" t="s">
        <v>2483</v>
      </c>
      <c r="Q170" s="368">
        <v>0.05</v>
      </c>
      <c r="R170" s="358" t="s">
        <v>2609</v>
      </c>
      <c r="S170" s="358" t="s">
        <v>2601</v>
      </c>
      <c r="T170" s="359">
        <v>45658</v>
      </c>
      <c r="U170" s="359">
        <v>45747</v>
      </c>
      <c r="V170" s="358" t="s">
        <v>2610</v>
      </c>
      <c r="W170" s="366">
        <v>1</v>
      </c>
      <c r="X170" s="358" t="s">
        <v>2172</v>
      </c>
      <c r="Y170" s="358" t="s">
        <v>2172</v>
      </c>
      <c r="Z170" s="360" t="s">
        <v>2172</v>
      </c>
      <c r="AA170" s="360" t="s">
        <v>2113</v>
      </c>
      <c r="AB170" s="360" t="s">
        <v>206</v>
      </c>
      <c r="AC170" s="360" t="s">
        <v>206</v>
      </c>
      <c r="AD170" s="360" t="s">
        <v>206</v>
      </c>
      <c r="AE170" s="360" t="s">
        <v>206</v>
      </c>
      <c r="AF170" s="360" t="s">
        <v>2113</v>
      </c>
      <c r="AG170" s="360" t="s">
        <v>2113</v>
      </c>
      <c r="AH170" s="360" t="s">
        <v>206</v>
      </c>
      <c r="AI170" s="360" t="s">
        <v>206</v>
      </c>
      <c r="AJ170" s="360" t="s">
        <v>206</v>
      </c>
      <c r="AK170" s="360" t="s">
        <v>206</v>
      </c>
      <c r="AL170" s="360" t="s">
        <v>206</v>
      </c>
      <c r="AM170" s="360" t="s">
        <v>206</v>
      </c>
      <c r="AN170" s="360" t="s">
        <v>206</v>
      </c>
      <c r="AO170" s="360" t="s">
        <v>206</v>
      </c>
      <c r="AP170" s="360" t="s">
        <v>206</v>
      </c>
      <c r="AQ170" s="360" t="s">
        <v>206</v>
      </c>
      <c r="AR170" s="360" t="s">
        <v>206</v>
      </c>
      <c r="AS170" s="360" t="s">
        <v>206</v>
      </c>
      <c r="AT170" s="360" t="s">
        <v>206</v>
      </c>
      <c r="AU170" s="360" t="s">
        <v>2113</v>
      </c>
      <c r="AV170" s="360" t="s">
        <v>206</v>
      </c>
      <c r="AW170" s="360" t="s">
        <v>206</v>
      </c>
      <c r="AX170" s="360" t="s">
        <v>206</v>
      </c>
      <c r="AY170" s="360" t="s">
        <v>206</v>
      </c>
      <c r="AZ170" s="360" t="s">
        <v>206</v>
      </c>
      <c r="BA170" s="360" t="s">
        <v>206</v>
      </c>
      <c r="BB170" s="360" t="s">
        <v>206</v>
      </c>
      <c r="BC170" s="360" t="s">
        <v>2113</v>
      </c>
      <c r="BD170" s="360" t="s">
        <v>206</v>
      </c>
      <c r="BE170" s="360" t="s">
        <v>206</v>
      </c>
      <c r="BF170" s="360" t="s">
        <v>206</v>
      </c>
      <c r="BG170" s="360" t="s">
        <v>206</v>
      </c>
      <c r="BH170" s="360" t="s">
        <v>2113</v>
      </c>
      <c r="BI170" s="360" t="s">
        <v>2113</v>
      </c>
      <c r="BJ170" s="358" t="s">
        <v>2114</v>
      </c>
      <c r="BK170" s="362" t="s">
        <v>199</v>
      </c>
    </row>
    <row r="171" spans="1:63" s="363" customFormat="1" ht="234" x14ac:dyDescent="0.35">
      <c r="A171" s="364" t="s">
        <v>2611</v>
      </c>
      <c r="B171" s="356" t="s">
        <v>2612</v>
      </c>
      <c r="C171" s="357" t="s">
        <v>280</v>
      </c>
      <c r="D171" s="358" t="s">
        <v>1574</v>
      </c>
      <c r="E171" s="358" t="s">
        <v>2597</v>
      </c>
      <c r="F171" s="358" t="s">
        <v>2390</v>
      </c>
      <c r="G171" s="358" t="s">
        <v>2598</v>
      </c>
      <c r="H171" s="368" t="s">
        <v>2353</v>
      </c>
      <c r="I171" s="357" t="s">
        <v>2391</v>
      </c>
      <c r="J171" s="358" t="s">
        <v>2392</v>
      </c>
      <c r="K171" s="358" t="s">
        <v>2562</v>
      </c>
      <c r="L171" s="358" t="s">
        <v>2394</v>
      </c>
      <c r="M171" s="358" t="s">
        <v>2589</v>
      </c>
      <c r="N171" s="358" t="s">
        <v>2599</v>
      </c>
      <c r="O171" s="368" t="s">
        <v>2590</v>
      </c>
      <c r="P171" s="368" t="s">
        <v>2483</v>
      </c>
      <c r="Q171" s="368">
        <v>0.05</v>
      </c>
      <c r="R171" s="358" t="s">
        <v>2613</v>
      </c>
      <c r="S171" s="358" t="s">
        <v>2601</v>
      </c>
      <c r="T171" s="359" t="s">
        <v>2614</v>
      </c>
      <c r="U171" s="359">
        <v>46022</v>
      </c>
      <c r="V171" s="358" t="s">
        <v>2615</v>
      </c>
      <c r="W171" s="360" t="s">
        <v>2172</v>
      </c>
      <c r="X171" s="358" t="s">
        <v>2172</v>
      </c>
      <c r="Y171" s="358" t="s">
        <v>2172</v>
      </c>
      <c r="Z171" s="360" t="s">
        <v>2172</v>
      </c>
      <c r="AA171" s="360" t="s">
        <v>2113</v>
      </c>
      <c r="AB171" s="360" t="s">
        <v>206</v>
      </c>
      <c r="AC171" s="360" t="s">
        <v>206</v>
      </c>
      <c r="AD171" s="360" t="s">
        <v>206</v>
      </c>
      <c r="AE171" s="360" t="s">
        <v>206</v>
      </c>
      <c r="AF171" s="360" t="s">
        <v>2113</v>
      </c>
      <c r="AG171" s="360" t="s">
        <v>2113</v>
      </c>
      <c r="AH171" s="360" t="s">
        <v>206</v>
      </c>
      <c r="AI171" s="360" t="s">
        <v>206</v>
      </c>
      <c r="AJ171" s="360" t="s">
        <v>206</v>
      </c>
      <c r="AK171" s="360" t="s">
        <v>206</v>
      </c>
      <c r="AL171" s="360" t="s">
        <v>206</v>
      </c>
      <c r="AM171" s="360" t="s">
        <v>206</v>
      </c>
      <c r="AN171" s="360" t="s">
        <v>206</v>
      </c>
      <c r="AO171" s="360" t="s">
        <v>206</v>
      </c>
      <c r="AP171" s="360" t="s">
        <v>206</v>
      </c>
      <c r="AQ171" s="360" t="s">
        <v>206</v>
      </c>
      <c r="AR171" s="360" t="s">
        <v>206</v>
      </c>
      <c r="AS171" s="360" t="s">
        <v>206</v>
      </c>
      <c r="AT171" s="360" t="s">
        <v>206</v>
      </c>
      <c r="AU171" s="360" t="s">
        <v>2113</v>
      </c>
      <c r="AV171" s="360" t="s">
        <v>206</v>
      </c>
      <c r="AW171" s="360" t="s">
        <v>206</v>
      </c>
      <c r="AX171" s="360" t="s">
        <v>206</v>
      </c>
      <c r="AY171" s="360" t="s">
        <v>206</v>
      </c>
      <c r="AZ171" s="360" t="s">
        <v>206</v>
      </c>
      <c r="BA171" s="360" t="s">
        <v>206</v>
      </c>
      <c r="BB171" s="360" t="s">
        <v>206</v>
      </c>
      <c r="BC171" s="360" t="s">
        <v>2113</v>
      </c>
      <c r="BD171" s="360" t="s">
        <v>206</v>
      </c>
      <c r="BE171" s="360" t="s">
        <v>206</v>
      </c>
      <c r="BF171" s="360" t="s">
        <v>206</v>
      </c>
      <c r="BG171" s="360" t="s">
        <v>206</v>
      </c>
      <c r="BH171" s="360" t="s">
        <v>2113</v>
      </c>
      <c r="BI171" s="360" t="s">
        <v>2113</v>
      </c>
      <c r="BJ171" s="358" t="s">
        <v>2114</v>
      </c>
      <c r="BK171" s="362" t="s">
        <v>199</v>
      </c>
    </row>
    <row r="172" spans="1:63" s="363" customFormat="1" ht="234" x14ac:dyDescent="0.35">
      <c r="A172" s="364" t="s">
        <v>2616</v>
      </c>
      <c r="B172" s="356" t="s">
        <v>2617</v>
      </c>
      <c r="C172" s="357" t="s">
        <v>280</v>
      </c>
      <c r="D172" s="358" t="s">
        <v>1574</v>
      </c>
      <c r="E172" s="358" t="s">
        <v>2597</v>
      </c>
      <c r="F172" s="358" t="s">
        <v>2390</v>
      </c>
      <c r="G172" s="358" t="s">
        <v>2598</v>
      </c>
      <c r="H172" s="368" t="s">
        <v>2353</v>
      </c>
      <c r="I172" s="357" t="s">
        <v>2391</v>
      </c>
      <c r="J172" s="358" t="s">
        <v>2392</v>
      </c>
      <c r="K172" s="358" t="s">
        <v>2562</v>
      </c>
      <c r="L172" s="358" t="s">
        <v>2394</v>
      </c>
      <c r="M172" s="358" t="s">
        <v>2589</v>
      </c>
      <c r="N172" s="358" t="s">
        <v>2599</v>
      </c>
      <c r="O172" s="368" t="s">
        <v>2590</v>
      </c>
      <c r="P172" s="368" t="s">
        <v>2483</v>
      </c>
      <c r="Q172" s="368">
        <v>0.05</v>
      </c>
      <c r="R172" s="358" t="s">
        <v>2618</v>
      </c>
      <c r="S172" s="358" t="s">
        <v>2601</v>
      </c>
      <c r="T172" s="359" t="s">
        <v>2614</v>
      </c>
      <c r="U172" s="359">
        <v>46022</v>
      </c>
      <c r="V172" s="358" t="s">
        <v>2619</v>
      </c>
      <c r="W172" s="360" t="s">
        <v>2172</v>
      </c>
      <c r="X172" s="358" t="s">
        <v>2172</v>
      </c>
      <c r="Y172" s="358" t="s">
        <v>2172</v>
      </c>
      <c r="Z172" s="360" t="s">
        <v>2172</v>
      </c>
      <c r="AA172" s="360" t="s">
        <v>2113</v>
      </c>
      <c r="AB172" s="360" t="s">
        <v>206</v>
      </c>
      <c r="AC172" s="360" t="s">
        <v>206</v>
      </c>
      <c r="AD172" s="360" t="s">
        <v>206</v>
      </c>
      <c r="AE172" s="360" t="s">
        <v>206</v>
      </c>
      <c r="AF172" s="360" t="s">
        <v>2113</v>
      </c>
      <c r="AG172" s="360" t="s">
        <v>2113</v>
      </c>
      <c r="AH172" s="360" t="s">
        <v>206</v>
      </c>
      <c r="AI172" s="360" t="s">
        <v>206</v>
      </c>
      <c r="AJ172" s="360" t="s">
        <v>206</v>
      </c>
      <c r="AK172" s="360" t="s">
        <v>206</v>
      </c>
      <c r="AL172" s="360" t="s">
        <v>206</v>
      </c>
      <c r="AM172" s="360" t="s">
        <v>206</v>
      </c>
      <c r="AN172" s="360" t="s">
        <v>206</v>
      </c>
      <c r="AO172" s="360" t="s">
        <v>206</v>
      </c>
      <c r="AP172" s="360" t="s">
        <v>206</v>
      </c>
      <c r="AQ172" s="360" t="s">
        <v>206</v>
      </c>
      <c r="AR172" s="360" t="s">
        <v>206</v>
      </c>
      <c r="AS172" s="360" t="s">
        <v>206</v>
      </c>
      <c r="AT172" s="360" t="s">
        <v>206</v>
      </c>
      <c r="AU172" s="360" t="s">
        <v>2113</v>
      </c>
      <c r="AV172" s="360" t="s">
        <v>206</v>
      </c>
      <c r="AW172" s="360" t="s">
        <v>206</v>
      </c>
      <c r="AX172" s="360" t="s">
        <v>206</v>
      </c>
      <c r="AY172" s="360" t="s">
        <v>206</v>
      </c>
      <c r="AZ172" s="360" t="s">
        <v>206</v>
      </c>
      <c r="BA172" s="360" t="s">
        <v>206</v>
      </c>
      <c r="BB172" s="360" t="s">
        <v>206</v>
      </c>
      <c r="BC172" s="360" t="s">
        <v>2113</v>
      </c>
      <c r="BD172" s="360" t="s">
        <v>206</v>
      </c>
      <c r="BE172" s="360" t="s">
        <v>206</v>
      </c>
      <c r="BF172" s="360" t="s">
        <v>206</v>
      </c>
      <c r="BG172" s="360" t="s">
        <v>206</v>
      </c>
      <c r="BH172" s="360" t="s">
        <v>2113</v>
      </c>
      <c r="BI172" s="360" t="s">
        <v>2113</v>
      </c>
      <c r="BJ172" s="358" t="s">
        <v>2114</v>
      </c>
      <c r="BK172" s="362" t="s">
        <v>199</v>
      </c>
    </row>
    <row r="173" spans="1:63" s="363" customFormat="1" ht="234" x14ac:dyDescent="0.35">
      <c r="A173" s="364" t="s">
        <v>2620</v>
      </c>
      <c r="B173" s="356">
        <v>40</v>
      </c>
      <c r="C173" s="357" t="s">
        <v>2448</v>
      </c>
      <c r="D173" s="358" t="s">
        <v>1583</v>
      </c>
      <c r="E173" s="358" t="s">
        <v>2551</v>
      </c>
      <c r="F173" s="358" t="s">
        <v>2390</v>
      </c>
      <c r="G173" s="358" t="s">
        <v>2450</v>
      </c>
      <c r="H173" s="368" t="s">
        <v>199</v>
      </c>
      <c r="I173" s="357" t="s">
        <v>2391</v>
      </c>
      <c r="J173" s="358" t="s">
        <v>2392</v>
      </c>
      <c r="K173" s="358" t="s">
        <v>2562</v>
      </c>
      <c r="L173" s="358" t="s">
        <v>2394</v>
      </c>
      <c r="M173" s="358" t="s">
        <v>2589</v>
      </c>
      <c r="N173" s="358" t="s">
        <v>2106</v>
      </c>
      <c r="O173" s="358" t="s">
        <v>2590</v>
      </c>
      <c r="P173" s="358" t="s">
        <v>2621</v>
      </c>
      <c r="Q173" s="358">
        <v>0.65</v>
      </c>
      <c r="R173" s="358" t="s">
        <v>2622</v>
      </c>
      <c r="S173" s="358" t="s">
        <v>1464</v>
      </c>
      <c r="T173" s="359">
        <v>45962</v>
      </c>
      <c r="U173" s="359">
        <v>46006</v>
      </c>
      <c r="V173" s="358" t="s">
        <v>2569</v>
      </c>
      <c r="W173" s="360" t="s">
        <v>2172</v>
      </c>
      <c r="X173" s="358" t="s">
        <v>3473</v>
      </c>
      <c r="Y173" s="358" t="s">
        <v>2570</v>
      </c>
      <c r="Z173" s="360">
        <v>100</v>
      </c>
      <c r="AA173" s="360" t="s">
        <v>206</v>
      </c>
      <c r="AB173" s="360" t="s">
        <v>206</v>
      </c>
      <c r="AC173" s="360" t="s">
        <v>206</v>
      </c>
      <c r="AD173" s="360" t="s">
        <v>206</v>
      </c>
      <c r="AE173" s="360" t="s">
        <v>206</v>
      </c>
      <c r="AF173" s="360" t="s">
        <v>206</v>
      </c>
      <c r="AG173" s="360" t="s">
        <v>2113</v>
      </c>
      <c r="AH173" s="360" t="s">
        <v>206</v>
      </c>
      <c r="AI173" s="360" t="s">
        <v>206</v>
      </c>
      <c r="AJ173" s="360" t="s">
        <v>206</v>
      </c>
      <c r="AK173" s="360" t="s">
        <v>206</v>
      </c>
      <c r="AL173" s="360" t="s">
        <v>206</v>
      </c>
      <c r="AM173" s="360" t="s">
        <v>206</v>
      </c>
      <c r="AN173" s="360" t="s">
        <v>206</v>
      </c>
      <c r="AO173" s="360" t="s">
        <v>206</v>
      </c>
      <c r="AP173" s="360" t="s">
        <v>206</v>
      </c>
      <c r="AQ173" s="360" t="s">
        <v>206</v>
      </c>
      <c r="AR173" s="360" t="s">
        <v>206</v>
      </c>
      <c r="AS173" s="360" t="s">
        <v>206</v>
      </c>
      <c r="AT173" s="360" t="s">
        <v>206</v>
      </c>
      <c r="AU173" s="360" t="s">
        <v>2113</v>
      </c>
      <c r="AV173" s="360" t="s">
        <v>206</v>
      </c>
      <c r="AW173" s="360" t="s">
        <v>206</v>
      </c>
      <c r="AX173" s="360" t="s">
        <v>206</v>
      </c>
      <c r="AY173" s="360" t="s">
        <v>206</v>
      </c>
      <c r="AZ173" s="360" t="s">
        <v>206</v>
      </c>
      <c r="BA173" s="360" t="s">
        <v>206</v>
      </c>
      <c r="BB173" s="360" t="s">
        <v>206</v>
      </c>
      <c r="BC173" s="360" t="s">
        <v>2113</v>
      </c>
      <c r="BD173" s="360" t="s">
        <v>206</v>
      </c>
      <c r="BE173" s="360" t="s">
        <v>206</v>
      </c>
      <c r="BF173" s="360" t="s">
        <v>206</v>
      </c>
      <c r="BG173" s="360" t="s">
        <v>206</v>
      </c>
      <c r="BH173" s="360" t="s">
        <v>206</v>
      </c>
      <c r="BI173" s="360" t="s">
        <v>2113</v>
      </c>
      <c r="BJ173" s="358" t="s">
        <v>2114</v>
      </c>
      <c r="BK173" s="362" t="s">
        <v>199</v>
      </c>
    </row>
    <row r="174" spans="1:63" s="363" customFormat="1" ht="36" x14ac:dyDescent="0.35">
      <c r="A174" s="507" t="s">
        <v>2623</v>
      </c>
      <c r="B174" s="509">
        <v>40</v>
      </c>
      <c r="C174" s="501" t="s">
        <v>99</v>
      </c>
      <c r="D174" s="505" t="s">
        <v>2166</v>
      </c>
      <c r="E174" s="505" t="s">
        <v>2167</v>
      </c>
      <c r="F174" s="505" t="s">
        <v>2100</v>
      </c>
      <c r="G174" s="505" t="s">
        <v>2500</v>
      </c>
      <c r="H174" s="505" t="s">
        <v>199</v>
      </c>
      <c r="I174" s="501" t="s">
        <v>2391</v>
      </c>
      <c r="J174" s="505" t="s">
        <v>2392</v>
      </c>
      <c r="K174" s="505" t="s">
        <v>2562</v>
      </c>
      <c r="L174" s="505" t="s">
        <v>2394</v>
      </c>
      <c r="M174" s="505" t="s">
        <v>2589</v>
      </c>
      <c r="N174" s="505" t="s">
        <v>2106</v>
      </c>
      <c r="O174" s="505" t="s">
        <v>2172</v>
      </c>
      <c r="P174" s="505" t="s">
        <v>2172</v>
      </c>
      <c r="Q174" s="505" t="s">
        <v>2172</v>
      </c>
      <c r="R174" s="505" t="s">
        <v>2624</v>
      </c>
      <c r="S174" s="357" t="s">
        <v>2218</v>
      </c>
      <c r="T174" s="503">
        <v>45689</v>
      </c>
      <c r="U174" s="503">
        <v>45869</v>
      </c>
      <c r="V174" s="357" t="s">
        <v>2625</v>
      </c>
      <c r="W174" s="494">
        <v>1</v>
      </c>
      <c r="X174" s="505" t="s">
        <v>2172</v>
      </c>
      <c r="Y174" s="505" t="s">
        <v>2172</v>
      </c>
      <c r="Z174" s="500" t="s">
        <v>2172</v>
      </c>
      <c r="AA174" s="500" t="s">
        <v>206</v>
      </c>
      <c r="AB174" s="500" t="s">
        <v>206</v>
      </c>
      <c r="AC174" s="500" t="s">
        <v>206</v>
      </c>
      <c r="AD174" s="500" t="s">
        <v>206</v>
      </c>
      <c r="AE174" s="500" t="s">
        <v>206</v>
      </c>
      <c r="AF174" s="500" t="s">
        <v>206</v>
      </c>
      <c r="AG174" s="500" t="s">
        <v>2113</v>
      </c>
      <c r="AH174" s="500" t="s">
        <v>206</v>
      </c>
      <c r="AI174" s="500" t="s">
        <v>206</v>
      </c>
      <c r="AJ174" s="500" t="s">
        <v>206</v>
      </c>
      <c r="AK174" s="500" t="s">
        <v>2113</v>
      </c>
      <c r="AL174" s="500" t="s">
        <v>206</v>
      </c>
      <c r="AM174" s="500" t="s">
        <v>206</v>
      </c>
      <c r="AN174" s="500" t="s">
        <v>206</v>
      </c>
      <c r="AO174" s="500" t="s">
        <v>2113</v>
      </c>
      <c r="AP174" s="500" t="s">
        <v>206</v>
      </c>
      <c r="AQ174" s="500" t="s">
        <v>206</v>
      </c>
      <c r="AR174" s="500" t="s">
        <v>206</v>
      </c>
      <c r="AS174" s="500" t="s">
        <v>206</v>
      </c>
      <c r="AT174" s="500" t="s">
        <v>206</v>
      </c>
      <c r="AU174" s="500" t="s">
        <v>2113</v>
      </c>
      <c r="AV174" s="500" t="s">
        <v>206</v>
      </c>
      <c r="AW174" s="500" t="s">
        <v>206</v>
      </c>
      <c r="AX174" s="500" t="s">
        <v>206</v>
      </c>
      <c r="AY174" s="500" t="s">
        <v>206</v>
      </c>
      <c r="AZ174" s="500" t="s">
        <v>206</v>
      </c>
      <c r="BA174" s="500" t="s">
        <v>206</v>
      </c>
      <c r="BB174" s="500" t="s">
        <v>206</v>
      </c>
      <c r="BC174" s="495" t="s">
        <v>206</v>
      </c>
      <c r="BD174" s="500" t="s">
        <v>206</v>
      </c>
      <c r="BE174" s="500" t="s">
        <v>206</v>
      </c>
      <c r="BF174" s="500" t="s">
        <v>206</v>
      </c>
      <c r="BG174" s="500" t="s">
        <v>2113</v>
      </c>
      <c r="BH174" s="500" t="s">
        <v>206</v>
      </c>
      <c r="BI174" s="500" t="s">
        <v>206</v>
      </c>
      <c r="BJ174" s="501" t="s">
        <v>2114</v>
      </c>
      <c r="BK174" s="496" t="s">
        <v>2114</v>
      </c>
    </row>
    <row r="175" spans="1:63" s="363" customFormat="1" ht="72" x14ac:dyDescent="0.35">
      <c r="A175" s="507"/>
      <c r="B175" s="509"/>
      <c r="C175" s="501"/>
      <c r="D175" s="505"/>
      <c r="E175" s="505"/>
      <c r="F175" s="505"/>
      <c r="G175" s="505"/>
      <c r="H175" s="505"/>
      <c r="I175" s="501"/>
      <c r="J175" s="505"/>
      <c r="K175" s="505"/>
      <c r="L175" s="505"/>
      <c r="M175" s="505"/>
      <c r="N175" s="505"/>
      <c r="O175" s="505"/>
      <c r="P175" s="505"/>
      <c r="Q175" s="505"/>
      <c r="R175" s="505"/>
      <c r="S175" s="357" t="s">
        <v>2626</v>
      </c>
      <c r="T175" s="503"/>
      <c r="U175" s="503"/>
      <c r="V175" s="357" t="s">
        <v>2627</v>
      </c>
      <c r="W175" s="491"/>
      <c r="X175" s="505"/>
      <c r="Y175" s="505"/>
      <c r="Z175" s="500"/>
      <c r="AA175" s="500"/>
      <c r="AB175" s="500"/>
      <c r="AC175" s="500"/>
      <c r="AD175" s="500"/>
      <c r="AE175" s="500"/>
      <c r="AF175" s="500"/>
      <c r="AG175" s="500"/>
      <c r="AH175" s="500"/>
      <c r="AI175" s="500"/>
      <c r="AJ175" s="500"/>
      <c r="AK175" s="500"/>
      <c r="AL175" s="500"/>
      <c r="AM175" s="500"/>
      <c r="AN175" s="500"/>
      <c r="AO175" s="500"/>
      <c r="AP175" s="500"/>
      <c r="AQ175" s="500"/>
      <c r="AR175" s="500"/>
      <c r="AS175" s="500"/>
      <c r="AT175" s="500"/>
      <c r="AU175" s="500"/>
      <c r="AV175" s="500"/>
      <c r="AW175" s="500"/>
      <c r="AX175" s="500"/>
      <c r="AY175" s="500"/>
      <c r="AZ175" s="500"/>
      <c r="BA175" s="500"/>
      <c r="BB175" s="500"/>
      <c r="BC175" s="488"/>
      <c r="BD175" s="500"/>
      <c r="BE175" s="500"/>
      <c r="BF175" s="500"/>
      <c r="BG175" s="500"/>
      <c r="BH175" s="500"/>
      <c r="BI175" s="500"/>
      <c r="BJ175" s="501"/>
      <c r="BK175" s="496"/>
    </row>
    <row r="176" spans="1:63" s="363" customFormat="1" ht="36" x14ac:dyDescent="0.35">
      <c r="A176" s="507" t="s">
        <v>2628</v>
      </c>
      <c r="B176" s="509">
        <v>41</v>
      </c>
      <c r="C176" s="501" t="s">
        <v>99</v>
      </c>
      <c r="D176" s="505" t="s">
        <v>2166</v>
      </c>
      <c r="E176" s="505" t="s">
        <v>2167</v>
      </c>
      <c r="F176" s="505" t="s">
        <v>2100</v>
      </c>
      <c r="G176" s="505" t="s">
        <v>2168</v>
      </c>
      <c r="H176" s="505" t="s">
        <v>199</v>
      </c>
      <c r="I176" s="501" t="s">
        <v>2391</v>
      </c>
      <c r="J176" s="505" t="s">
        <v>2392</v>
      </c>
      <c r="K176" s="505" t="s">
        <v>2562</v>
      </c>
      <c r="L176" s="505" t="s">
        <v>2394</v>
      </c>
      <c r="M176" s="505" t="s">
        <v>2589</v>
      </c>
      <c r="N176" s="505" t="s">
        <v>2106</v>
      </c>
      <c r="O176" s="505" t="s">
        <v>2172</v>
      </c>
      <c r="P176" s="505" t="s">
        <v>2172</v>
      </c>
      <c r="Q176" s="505" t="s">
        <v>2172</v>
      </c>
      <c r="R176" s="505" t="s">
        <v>2629</v>
      </c>
      <c r="S176" s="357" t="s">
        <v>2218</v>
      </c>
      <c r="T176" s="503">
        <v>45839</v>
      </c>
      <c r="U176" s="503">
        <v>45961</v>
      </c>
      <c r="V176" s="505" t="s">
        <v>2630</v>
      </c>
      <c r="W176" s="486" t="s">
        <v>2172</v>
      </c>
      <c r="X176" s="505" t="s">
        <v>2172</v>
      </c>
      <c r="Y176" s="505" t="s">
        <v>2172</v>
      </c>
      <c r="Z176" s="500" t="s">
        <v>2172</v>
      </c>
      <c r="AA176" s="500" t="s">
        <v>206</v>
      </c>
      <c r="AB176" s="500" t="s">
        <v>206</v>
      </c>
      <c r="AC176" s="500" t="s">
        <v>206</v>
      </c>
      <c r="AD176" s="500" t="s">
        <v>206</v>
      </c>
      <c r="AE176" s="500" t="s">
        <v>206</v>
      </c>
      <c r="AF176" s="500" t="s">
        <v>206</v>
      </c>
      <c r="AG176" s="500" t="s">
        <v>2113</v>
      </c>
      <c r="AH176" s="500" t="s">
        <v>206</v>
      </c>
      <c r="AI176" s="500" t="s">
        <v>206</v>
      </c>
      <c r="AJ176" s="500" t="s">
        <v>206</v>
      </c>
      <c r="AK176" s="500" t="s">
        <v>2113</v>
      </c>
      <c r="AL176" s="500" t="s">
        <v>206</v>
      </c>
      <c r="AM176" s="500" t="s">
        <v>206</v>
      </c>
      <c r="AN176" s="500" t="s">
        <v>206</v>
      </c>
      <c r="AO176" s="500" t="s">
        <v>2113</v>
      </c>
      <c r="AP176" s="500" t="s">
        <v>206</v>
      </c>
      <c r="AQ176" s="500" t="s">
        <v>206</v>
      </c>
      <c r="AR176" s="500" t="s">
        <v>2113</v>
      </c>
      <c r="AS176" s="500" t="s">
        <v>206</v>
      </c>
      <c r="AT176" s="500" t="s">
        <v>206</v>
      </c>
      <c r="AU176" s="500" t="s">
        <v>2113</v>
      </c>
      <c r="AV176" s="500" t="s">
        <v>206</v>
      </c>
      <c r="AW176" s="500" t="s">
        <v>206</v>
      </c>
      <c r="AX176" s="500" t="s">
        <v>206</v>
      </c>
      <c r="AY176" s="500" t="s">
        <v>206</v>
      </c>
      <c r="AZ176" s="500" t="s">
        <v>206</v>
      </c>
      <c r="BA176" s="500" t="s">
        <v>206</v>
      </c>
      <c r="BB176" s="500" t="s">
        <v>206</v>
      </c>
      <c r="BC176" s="495" t="s">
        <v>206</v>
      </c>
      <c r="BD176" s="500" t="s">
        <v>206</v>
      </c>
      <c r="BE176" s="500" t="s">
        <v>206</v>
      </c>
      <c r="BF176" s="500" t="s">
        <v>206</v>
      </c>
      <c r="BG176" s="500" t="s">
        <v>2113</v>
      </c>
      <c r="BH176" s="500" t="s">
        <v>206</v>
      </c>
      <c r="BI176" s="500" t="s">
        <v>206</v>
      </c>
      <c r="BJ176" s="501" t="s">
        <v>2114</v>
      </c>
      <c r="BK176" s="496" t="s">
        <v>2114</v>
      </c>
    </row>
    <row r="177" spans="1:63" s="363" customFormat="1" ht="36" x14ac:dyDescent="0.35">
      <c r="A177" s="507"/>
      <c r="B177" s="509"/>
      <c r="C177" s="501"/>
      <c r="D177" s="505"/>
      <c r="E177" s="505"/>
      <c r="F177" s="505"/>
      <c r="G177" s="505"/>
      <c r="H177" s="505"/>
      <c r="I177" s="501"/>
      <c r="J177" s="505"/>
      <c r="K177" s="505"/>
      <c r="L177" s="505"/>
      <c r="M177" s="505"/>
      <c r="N177" s="505"/>
      <c r="O177" s="505"/>
      <c r="P177" s="505"/>
      <c r="Q177" s="505"/>
      <c r="R177" s="505"/>
      <c r="S177" s="357" t="s">
        <v>2626</v>
      </c>
      <c r="T177" s="503"/>
      <c r="U177" s="505"/>
      <c r="V177" s="505"/>
      <c r="W177" s="488"/>
      <c r="X177" s="505"/>
      <c r="Y177" s="505"/>
      <c r="Z177" s="500"/>
      <c r="AA177" s="500"/>
      <c r="AB177" s="500"/>
      <c r="AC177" s="500"/>
      <c r="AD177" s="500"/>
      <c r="AE177" s="500"/>
      <c r="AF177" s="500"/>
      <c r="AG177" s="500"/>
      <c r="AH177" s="500"/>
      <c r="AI177" s="500"/>
      <c r="AJ177" s="500"/>
      <c r="AK177" s="500"/>
      <c r="AL177" s="500"/>
      <c r="AM177" s="500"/>
      <c r="AN177" s="500"/>
      <c r="AO177" s="500"/>
      <c r="AP177" s="500"/>
      <c r="AQ177" s="500"/>
      <c r="AR177" s="500"/>
      <c r="AS177" s="500"/>
      <c r="AT177" s="500"/>
      <c r="AU177" s="500"/>
      <c r="AV177" s="500"/>
      <c r="AW177" s="500"/>
      <c r="AX177" s="500"/>
      <c r="AY177" s="500"/>
      <c r="AZ177" s="500"/>
      <c r="BA177" s="500"/>
      <c r="BB177" s="500"/>
      <c r="BC177" s="488"/>
      <c r="BD177" s="500"/>
      <c r="BE177" s="500"/>
      <c r="BF177" s="500"/>
      <c r="BG177" s="500"/>
      <c r="BH177" s="500"/>
      <c r="BI177" s="500"/>
      <c r="BJ177" s="501"/>
      <c r="BK177" s="496"/>
    </row>
    <row r="178" spans="1:63" s="363" customFormat="1" ht="234" x14ac:dyDescent="0.35">
      <c r="A178" s="364" t="s">
        <v>2631</v>
      </c>
      <c r="B178" s="356">
        <v>84</v>
      </c>
      <c r="C178" s="357" t="s">
        <v>99</v>
      </c>
      <c r="D178" s="358" t="s">
        <v>2166</v>
      </c>
      <c r="E178" s="358" t="s">
        <v>2167</v>
      </c>
      <c r="F178" s="358" t="s">
        <v>2100</v>
      </c>
      <c r="G178" s="358" t="s">
        <v>2168</v>
      </c>
      <c r="H178" s="358" t="s">
        <v>199</v>
      </c>
      <c r="I178" s="357" t="s">
        <v>2391</v>
      </c>
      <c r="J178" s="358" t="s">
        <v>2392</v>
      </c>
      <c r="K178" s="358" t="s">
        <v>2562</v>
      </c>
      <c r="L178" s="358" t="s">
        <v>2394</v>
      </c>
      <c r="M178" s="358" t="s">
        <v>2589</v>
      </c>
      <c r="N178" s="358" t="s">
        <v>2106</v>
      </c>
      <c r="O178" s="358" t="s">
        <v>2172</v>
      </c>
      <c r="P178" s="358" t="s">
        <v>2172</v>
      </c>
      <c r="Q178" s="358" t="s">
        <v>2172</v>
      </c>
      <c r="R178" s="358" t="s">
        <v>2632</v>
      </c>
      <c r="S178" s="358" t="s">
        <v>2626</v>
      </c>
      <c r="T178" s="359">
        <v>45658</v>
      </c>
      <c r="U178" s="359">
        <v>45930</v>
      </c>
      <c r="V178" s="358" t="s">
        <v>2633</v>
      </c>
      <c r="W178" s="366">
        <v>1</v>
      </c>
      <c r="X178" s="358" t="s">
        <v>206</v>
      </c>
      <c r="Y178" s="358" t="s">
        <v>206</v>
      </c>
      <c r="Z178" s="360" t="s">
        <v>206</v>
      </c>
      <c r="AA178" s="360" t="s">
        <v>206</v>
      </c>
      <c r="AB178" s="360" t="s">
        <v>206</v>
      </c>
      <c r="AC178" s="360" t="s">
        <v>206</v>
      </c>
      <c r="AD178" s="360" t="s">
        <v>206</v>
      </c>
      <c r="AE178" s="360" t="s">
        <v>206</v>
      </c>
      <c r="AF178" s="360" t="s">
        <v>206</v>
      </c>
      <c r="AG178" s="360" t="s">
        <v>2113</v>
      </c>
      <c r="AH178" s="360" t="s">
        <v>206</v>
      </c>
      <c r="AI178" s="360" t="s">
        <v>206</v>
      </c>
      <c r="AJ178" s="360" t="s">
        <v>206</v>
      </c>
      <c r="AK178" s="360" t="s">
        <v>206</v>
      </c>
      <c r="AL178" s="360" t="s">
        <v>206</v>
      </c>
      <c r="AM178" s="360" t="s">
        <v>206</v>
      </c>
      <c r="AN178" s="360" t="s">
        <v>206</v>
      </c>
      <c r="AO178" s="360" t="s">
        <v>206</v>
      </c>
      <c r="AP178" s="360" t="s">
        <v>206</v>
      </c>
      <c r="AQ178" s="360" t="s">
        <v>206</v>
      </c>
      <c r="AR178" s="360" t="s">
        <v>2113</v>
      </c>
      <c r="AS178" s="360" t="s">
        <v>206</v>
      </c>
      <c r="AT178" s="360" t="s">
        <v>206</v>
      </c>
      <c r="AU178" s="360" t="s">
        <v>206</v>
      </c>
      <c r="AV178" s="360" t="s">
        <v>206</v>
      </c>
      <c r="AW178" s="360" t="s">
        <v>206</v>
      </c>
      <c r="AX178" s="360" t="s">
        <v>206</v>
      </c>
      <c r="AY178" s="360" t="s">
        <v>206</v>
      </c>
      <c r="AZ178" s="360" t="s">
        <v>206</v>
      </c>
      <c r="BA178" s="360" t="s">
        <v>206</v>
      </c>
      <c r="BB178" s="360" t="s">
        <v>206</v>
      </c>
      <c r="BC178" s="360" t="s">
        <v>206</v>
      </c>
      <c r="BD178" s="360" t="s">
        <v>206</v>
      </c>
      <c r="BE178" s="360" t="s">
        <v>206</v>
      </c>
      <c r="BF178" s="360" t="s">
        <v>206</v>
      </c>
      <c r="BG178" s="360" t="s">
        <v>206</v>
      </c>
      <c r="BH178" s="360" t="s">
        <v>2113</v>
      </c>
      <c r="BI178" s="360" t="s">
        <v>2113</v>
      </c>
      <c r="BJ178" s="357" t="s">
        <v>2114</v>
      </c>
      <c r="BK178" s="365" t="s">
        <v>2114</v>
      </c>
    </row>
    <row r="179" spans="1:63" s="363" customFormat="1" ht="18" x14ac:dyDescent="0.35">
      <c r="A179" s="507" t="s">
        <v>2634</v>
      </c>
      <c r="B179" s="509">
        <v>57</v>
      </c>
      <c r="C179" s="501" t="s">
        <v>99</v>
      </c>
      <c r="D179" s="505" t="s">
        <v>2166</v>
      </c>
      <c r="E179" s="505" t="s">
        <v>2167</v>
      </c>
      <c r="F179" s="505" t="s">
        <v>2100</v>
      </c>
      <c r="G179" s="505" t="s">
        <v>2168</v>
      </c>
      <c r="H179" s="505" t="s">
        <v>199</v>
      </c>
      <c r="I179" s="501" t="s">
        <v>2391</v>
      </c>
      <c r="J179" s="505" t="s">
        <v>2392</v>
      </c>
      <c r="K179" s="505" t="s">
        <v>2562</v>
      </c>
      <c r="L179" s="505" t="s">
        <v>2394</v>
      </c>
      <c r="M179" s="505" t="s">
        <v>2589</v>
      </c>
      <c r="N179" s="505" t="s">
        <v>2106</v>
      </c>
      <c r="O179" s="505" t="s">
        <v>2172</v>
      </c>
      <c r="P179" s="505" t="s">
        <v>2172</v>
      </c>
      <c r="Q179" s="505" t="s">
        <v>2172</v>
      </c>
      <c r="R179" s="505" t="s">
        <v>2635</v>
      </c>
      <c r="S179" s="357" t="s">
        <v>2386</v>
      </c>
      <c r="T179" s="503">
        <v>45809</v>
      </c>
      <c r="U179" s="503">
        <v>46006</v>
      </c>
      <c r="V179" s="505" t="s">
        <v>2636</v>
      </c>
      <c r="W179" s="495" t="s">
        <v>2172</v>
      </c>
      <c r="X179" s="505" t="s">
        <v>1599</v>
      </c>
      <c r="Y179" s="505" t="s">
        <v>1599</v>
      </c>
      <c r="Z179" s="500" t="s">
        <v>1599</v>
      </c>
      <c r="AA179" s="500" t="s">
        <v>206</v>
      </c>
      <c r="AB179" s="500" t="s">
        <v>206</v>
      </c>
      <c r="AC179" s="500" t="s">
        <v>206</v>
      </c>
      <c r="AD179" s="500" t="s">
        <v>206</v>
      </c>
      <c r="AE179" s="500" t="s">
        <v>206</v>
      </c>
      <c r="AF179" s="500" t="s">
        <v>206</v>
      </c>
      <c r="AG179" s="500" t="s">
        <v>2113</v>
      </c>
      <c r="AH179" s="500" t="s">
        <v>206</v>
      </c>
      <c r="AI179" s="500" t="s">
        <v>206</v>
      </c>
      <c r="AJ179" s="500" t="s">
        <v>206</v>
      </c>
      <c r="AK179" s="500" t="s">
        <v>206</v>
      </c>
      <c r="AL179" s="500" t="s">
        <v>206</v>
      </c>
      <c r="AM179" s="500" t="s">
        <v>206</v>
      </c>
      <c r="AN179" s="500" t="s">
        <v>206</v>
      </c>
      <c r="AO179" s="500" t="s">
        <v>206</v>
      </c>
      <c r="AP179" s="500" t="s">
        <v>206</v>
      </c>
      <c r="AQ179" s="500" t="s">
        <v>2113</v>
      </c>
      <c r="AR179" s="500" t="s">
        <v>2113</v>
      </c>
      <c r="AS179" s="500" t="s">
        <v>206</v>
      </c>
      <c r="AT179" s="500" t="s">
        <v>206</v>
      </c>
      <c r="AU179" s="500" t="s">
        <v>2113</v>
      </c>
      <c r="AV179" s="500" t="s">
        <v>206</v>
      </c>
      <c r="AW179" s="500" t="s">
        <v>206</v>
      </c>
      <c r="AX179" s="500" t="s">
        <v>206</v>
      </c>
      <c r="AY179" s="500" t="s">
        <v>206</v>
      </c>
      <c r="AZ179" s="500" t="s">
        <v>206</v>
      </c>
      <c r="BA179" s="500" t="s">
        <v>206</v>
      </c>
      <c r="BB179" s="500" t="s">
        <v>206</v>
      </c>
      <c r="BC179" s="495" t="s">
        <v>206</v>
      </c>
      <c r="BD179" s="500" t="s">
        <v>206</v>
      </c>
      <c r="BE179" s="500" t="s">
        <v>206</v>
      </c>
      <c r="BF179" s="500" t="s">
        <v>206</v>
      </c>
      <c r="BG179" s="500" t="s">
        <v>206</v>
      </c>
      <c r="BH179" s="500" t="s">
        <v>2113</v>
      </c>
      <c r="BI179" s="500" t="s">
        <v>2113</v>
      </c>
      <c r="BJ179" s="501" t="s">
        <v>2114</v>
      </c>
      <c r="BK179" s="496" t="s">
        <v>2114</v>
      </c>
    </row>
    <row r="180" spans="1:63" s="363" customFormat="1" ht="36" x14ac:dyDescent="0.35">
      <c r="A180" s="507"/>
      <c r="B180" s="509"/>
      <c r="C180" s="501"/>
      <c r="D180" s="505"/>
      <c r="E180" s="505"/>
      <c r="F180" s="505"/>
      <c r="G180" s="505"/>
      <c r="H180" s="505"/>
      <c r="I180" s="501"/>
      <c r="J180" s="505"/>
      <c r="K180" s="505"/>
      <c r="L180" s="505"/>
      <c r="M180" s="505"/>
      <c r="N180" s="505"/>
      <c r="O180" s="505"/>
      <c r="P180" s="505"/>
      <c r="Q180" s="505"/>
      <c r="R180" s="505"/>
      <c r="S180" s="357" t="s">
        <v>2626</v>
      </c>
      <c r="T180" s="503"/>
      <c r="U180" s="503"/>
      <c r="V180" s="505"/>
      <c r="W180" s="488"/>
      <c r="X180" s="505"/>
      <c r="Y180" s="505"/>
      <c r="Z180" s="500"/>
      <c r="AA180" s="500"/>
      <c r="AB180" s="500"/>
      <c r="AC180" s="500"/>
      <c r="AD180" s="500"/>
      <c r="AE180" s="500"/>
      <c r="AF180" s="500"/>
      <c r="AG180" s="500"/>
      <c r="AH180" s="500"/>
      <c r="AI180" s="500"/>
      <c r="AJ180" s="500"/>
      <c r="AK180" s="500"/>
      <c r="AL180" s="500"/>
      <c r="AM180" s="500"/>
      <c r="AN180" s="500"/>
      <c r="AO180" s="500"/>
      <c r="AP180" s="500"/>
      <c r="AQ180" s="500"/>
      <c r="AR180" s="500"/>
      <c r="AS180" s="500"/>
      <c r="AT180" s="500"/>
      <c r="AU180" s="500"/>
      <c r="AV180" s="500"/>
      <c r="AW180" s="500"/>
      <c r="AX180" s="500"/>
      <c r="AY180" s="500"/>
      <c r="AZ180" s="500"/>
      <c r="BA180" s="500"/>
      <c r="BB180" s="500"/>
      <c r="BC180" s="488"/>
      <c r="BD180" s="500"/>
      <c r="BE180" s="500"/>
      <c r="BF180" s="500"/>
      <c r="BG180" s="500"/>
      <c r="BH180" s="500"/>
      <c r="BI180" s="500"/>
      <c r="BJ180" s="501"/>
      <c r="BK180" s="496"/>
    </row>
    <row r="181" spans="1:63" s="363" customFormat="1" ht="36" x14ac:dyDescent="0.35">
      <c r="A181" s="507" t="s">
        <v>2637</v>
      </c>
      <c r="B181" s="509">
        <v>56</v>
      </c>
      <c r="C181" s="501" t="s">
        <v>99</v>
      </c>
      <c r="D181" s="505" t="s">
        <v>2166</v>
      </c>
      <c r="E181" s="505" t="s">
        <v>2167</v>
      </c>
      <c r="F181" s="505" t="s">
        <v>2100</v>
      </c>
      <c r="G181" s="505" t="s">
        <v>2168</v>
      </c>
      <c r="H181" s="505" t="s">
        <v>199</v>
      </c>
      <c r="I181" s="501" t="s">
        <v>2391</v>
      </c>
      <c r="J181" s="505" t="s">
        <v>2392</v>
      </c>
      <c r="K181" s="505" t="s">
        <v>2562</v>
      </c>
      <c r="L181" s="505" t="s">
        <v>2394</v>
      </c>
      <c r="M181" s="505" t="s">
        <v>2589</v>
      </c>
      <c r="N181" s="505" t="s">
        <v>2106</v>
      </c>
      <c r="O181" s="505" t="s">
        <v>2172</v>
      </c>
      <c r="P181" s="505" t="s">
        <v>2172</v>
      </c>
      <c r="Q181" s="505" t="s">
        <v>2172</v>
      </c>
      <c r="R181" s="505" t="s">
        <v>2638</v>
      </c>
      <c r="S181" s="357" t="s">
        <v>1239</v>
      </c>
      <c r="T181" s="503">
        <v>45717</v>
      </c>
      <c r="U181" s="503">
        <v>45961</v>
      </c>
      <c r="V181" s="505" t="s">
        <v>2639</v>
      </c>
      <c r="W181" s="495" t="s">
        <v>2172</v>
      </c>
      <c r="X181" s="505" t="s">
        <v>2172</v>
      </c>
      <c r="Y181" s="505" t="s">
        <v>2172</v>
      </c>
      <c r="Z181" s="500" t="s">
        <v>2172</v>
      </c>
      <c r="AA181" s="500" t="s">
        <v>206</v>
      </c>
      <c r="AB181" s="500" t="s">
        <v>206</v>
      </c>
      <c r="AC181" s="500" t="s">
        <v>206</v>
      </c>
      <c r="AD181" s="500" t="s">
        <v>206</v>
      </c>
      <c r="AE181" s="500" t="s">
        <v>206</v>
      </c>
      <c r="AF181" s="500" t="s">
        <v>206</v>
      </c>
      <c r="AG181" s="500" t="s">
        <v>2113</v>
      </c>
      <c r="AH181" s="500" t="s">
        <v>206</v>
      </c>
      <c r="AI181" s="500" t="s">
        <v>206</v>
      </c>
      <c r="AJ181" s="500" t="s">
        <v>206</v>
      </c>
      <c r="AK181" s="500" t="s">
        <v>2113</v>
      </c>
      <c r="AL181" s="500" t="s">
        <v>2113</v>
      </c>
      <c r="AM181" s="500" t="s">
        <v>206</v>
      </c>
      <c r="AN181" s="500" t="s">
        <v>206</v>
      </c>
      <c r="AO181" s="500" t="s">
        <v>206</v>
      </c>
      <c r="AP181" s="500" t="s">
        <v>206</v>
      </c>
      <c r="AQ181" s="500" t="s">
        <v>206</v>
      </c>
      <c r="AR181" s="500" t="s">
        <v>2436</v>
      </c>
      <c r="AS181" s="500" t="s">
        <v>206</v>
      </c>
      <c r="AT181" s="500" t="s">
        <v>206</v>
      </c>
      <c r="AU181" s="500" t="s">
        <v>206</v>
      </c>
      <c r="AV181" s="500" t="s">
        <v>206</v>
      </c>
      <c r="AW181" s="500" t="s">
        <v>206</v>
      </c>
      <c r="AX181" s="500" t="s">
        <v>206</v>
      </c>
      <c r="AY181" s="500" t="s">
        <v>206</v>
      </c>
      <c r="AZ181" s="500" t="s">
        <v>206</v>
      </c>
      <c r="BA181" s="500" t="s">
        <v>206</v>
      </c>
      <c r="BB181" s="500" t="s">
        <v>206</v>
      </c>
      <c r="BC181" s="495" t="s">
        <v>206</v>
      </c>
      <c r="BD181" s="500" t="s">
        <v>2113</v>
      </c>
      <c r="BE181" s="500" t="s">
        <v>2113</v>
      </c>
      <c r="BF181" s="500" t="s">
        <v>206</v>
      </c>
      <c r="BG181" s="500" t="s">
        <v>206</v>
      </c>
      <c r="BH181" s="500" t="s">
        <v>206</v>
      </c>
      <c r="BI181" s="500" t="s">
        <v>206</v>
      </c>
      <c r="BJ181" s="501" t="s">
        <v>2114</v>
      </c>
      <c r="BK181" s="496" t="s">
        <v>2114</v>
      </c>
    </row>
    <row r="182" spans="1:63" s="363" customFormat="1" ht="36" x14ac:dyDescent="0.35">
      <c r="A182" s="507"/>
      <c r="B182" s="509"/>
      <c r="C182" s="501"/>
      <c r="D182" s="505"/>
      <c r="E182" s="505"/>
      <c r="F182" s="505"/>
      <c r="G182" s="505"/>
      <c r="H182" s="505"/>
      <c r="I182" s="501"/>
      <c r="J182" s="505"/>
      <c r="K182" s="505"/>
      <c r="L182" s="505"/>
      <c r="M182" s="505"/>
      <c r="N182" s="505"/>
      <c r="O182" s="505"/>
      <c r="P182" s="505"/>
      <c r="Q182" s="505"/>
      <c r="R182" s="505"/>
      <c r="S182" s="357" t="s">
        <v>2626</v>
      </c>
      <c r="T182" s="503"/>
      <c r="U182" s="503"/>
      <c r="V182" s="505"/>
      <c r="W182" s="488"/>
      <c r="X182" s="505"/>
      <c r="Y182" s="505"/>
      <c r="Z182" s="500"/>
      <c r="AA182" s="500"/>
      <c r="AB182" s="500"/>
      <c r="AC182" s="500"/>
      <c r="AD182" s="500"/>
      <c r="AE182" s="500"/>
      <c r="AF182" s="500"/>
      <c r="AG182" s="500"/>
      <c r="AH182" s="500"/>
      <c r="AI182" s="500"/>
      <c r="AJ182" s="500"/>
      <c r="AK182" s="500"/>
      <c r="AL182" s="500"/>
      <c r="AM182" s="500"/>
      <c r="AN182" s="500"/>
      <c r="AO182" s="500"/>
      <c r="AP182" s="500"/>
      <c r="AQ182" s="500"/>
      <c r="AR182" s="500"/>
      <c r="AS182" s="500"/>
      <c r="AT182" s="500"/>
      <c r="AU182" s="500"/>
      <c r="AV182" s="500"/>
      <c r="AW182" s="500"/>
      <c r="AX182" s="500"/>
      <c r="AY182" s="500"/>
      <c r="AZ182" s="500"/>
      <c r="BA182" s="500"/>
      <c r="BB182" s="500"/>
      <c r="BC182" s="488"/>
      <c r="BD182" s="500"/>
      <c r="BE182" s="500"/>
      <c r="BF182" s="500"/>
      <c r="BG182" s="500"/>
      <c r="BH182" s="500"/>
      <c r="BI182" s="500"/>
      <c r="BJ182" s="501"/>
      <c r="BK182" s="496"/>
    </row>
    <row r="183" spans="1:63" s="363" customFormat="1" ht="234" x14ac:dyDescent="0.35">
      <c r="A183" s="364" t="s">
        <v>2640</v>
      </c>
      <c r="B183" s="360">
        <v>19</v>
      </c>
      <c r="C183" s="357" t="s">
        <v>2448</v>
      </c>
      <c r="D183" s="358" t="s">
        <v>1583</v>
      </c>
      <c r="E183" s="358" t="s">
        <v>2551</v>
      </c>
      <c r="F183" s="358" t="s">
        <v>2351</v>
      </c>
      <c r="G183" s="358" t="s">
        <v>2450</v>
      </c>
      <c r="H183" s="368" t="s">
        <v>199</v>
      </c>
      <c r="I183" s="357" t="s">
        <v>2391</v>
      </c>
      <c r="J183" s="358" t="s">
        <v>2392</v>
      </c>
      <c r="K183" s="358" t="s">
        <v>2562</v>
      </c>
      <c r="L183" s="358" t="s">
        <v>2394</v>
      </c>
      <c r="M183" s="358" t="s">
        <v>2641</v>
      </c>
      <c r="N183" s="358" t="s">
        <v>2106</v>
      </c>
      <c r="O183" s="368" t="s">
        <v>2172</v>
      </c>
      <c r="P183" s="368" t="s">
        <v>2172</v>
      </c>
      <c r="Q183" s="368" t="s">
        <v>2172</v>
      </c>
      <c r="R183" s="358" t="s">
        <v>2642</v>
      </c>
      <c r="S183" s="358" t="s">
        <v>1464</v>
      </c>
      <c r="T183" s="359">
        <v>45659</v>
      </c>
      <c r="U183" s="359">
        <v>46006</v>
      </c>
      <c r="V183" s="358" t="s">
        <v>2643</v>
      </c>
      <c r="W183" s="360" t="s">
        <v>2172</v>
      </c>
      <c r="X183" s="358" t="s">
        <v>2644</v>
      </c>
      <c r="Y183" s="358" t="s">
        <v>2645</v>
      </c>
      <c r="Z183" s="360">
        <v>100</v>
      </c>
      <c r="AA183" s="360" t="s">
        <v>206</v>
      </c>
      <c r="AB183" s="360" t="s">
        <v>206</v>
      </c>
      <c r="AC183" s="360" t="s">
        <v>206</v>
      </c>
      <c r="AD183" s="360" t="s">
        <v>206</v>
      </c>
      <c r="AE183" s="360" t="s">
        <v>206</v>
      </c>
      <c r="AF183" s="360" t="s">
        <v>206</v>
      </c>
      <c r="AG183" s="360" t="s">
        <v>2113</v>
      </c>
      <c r="AH183" s="360" t="s">
        <v>206</v>
      </c>
      <c r="AI183" s="360" t="s">
        <v>206</v>
      </c>
      <c r="AJ183" s="360" t="s">
        <v>2113</v>
      </c>
      <c r="AK183" s="360" t="s">
        <v>206</v>
      </c>
      <c r="AL183" s="360" t="s">
        <v>206</v>
      </c>
      <c r="AM183" s="360" t="s">
        <v>206</v>
      </c>
      <c r="AN183" s="360" t="s">
        <v>206</v>
      </c>
      <c r="AO183" s="360" t="s">
        <v>206</v>
      </c>
      <c r="AP183" s="360" t="s">
        <v>206</v>
      </c>
      <c r="AQ183" s="360" t="s">
        <v>206</v>
      </c>
      <c r="AR183" s="360" t="s">
        <v>206</v>
      </c>
      <c r="AS183" s="360" t="s">
        <v>206</v>
      </c>
      <c r="AT183" s="360" t="s">
        <v>206</v>
      </c>
      <c r="AU183" s="360" t="s">
        <v>2113</v>
      </c>
      <c r="AV183" s="360" t="s">
        <v>206</v>
      </c>
      <c r="AW183" s="360" t="s">
        <v>206</v>
      </c>
      <c r="AX183" s="360" t="s">
        <v>206</v>
      </c>
      <c r="AY183" s="360" t="s">
        <v>206</v>
      </c>
      <c r="AZ183" s="360" t="s">
        <v>206</v>
      </c>
      <c r="BA183" s="360" t="s">
        <v>206</v>
      </c>
      <c r="BB183" s="360" t="s">
        <v>2113</v>
      </c>
      <c r="BC183" s="360" t="s">
        <v>2113</v>
      </c>
      <c r="BD183" s="360" t="s">
        <v>206</v>
      </c>
      <c r="BE183" s="360" t="s">
        <v>206</v>
      </c>
      <c r="BF183" s="360" t="s">
        <v>206</v>
      </c>
      <c r="BG183" s="360" t="s">
        <v>206</v>
      </c>
      <c r="BH183" s="360" t="s">
        <v>2113</v>
      </c>
      <c r="BI183" s="360" t="s">
        <v>2113</v>
      </c>
      <c r="BJ183" s="358" t="s">
        <v>2646</v>
      </c>
      <c r="BK183" s="362" t="s">
        <v>366</v>
      </c>
    </row>
    <row r="184" spans="1:63" s="363" customFormat="1" ht="234" x14ac:dyDescent="0.35">
      <c r="A184" s="364" t="s">
        <v>2647</v>
      </c>
      <c r="B184" s="360">
        <v>8</v>
      </c>
      <c r="C184" s="357" t="s">
        <v>280</v>
      </c>
      <c r="D184" s="358" t="s">
        <v>1574</v>
      </c>
      <c r="E184" s="358" t="s">
        <v>2648</v>
      </c>
      <c r="F184" s="358" t="s">
        <v>2100</v>
      </c>
      <c r="G184" s="358" t="s">
        <v>2598</v>
      </c>
      <c r="H184" s="368" t="s">
        <v>199</v>
      </c>
      <c r="I184" s="357" t="s">
        <v>2391</v>
      </c>
      <c r="J184" s="358" t="s">
        <v>2392</v>
      </c>
      <c r="K184" s="358" t="s">
        <v>2562</v>
      </c>
      <c r="L184" s="358" t="s">
        <v>2394</v>
      </c>
      <c r="M184" s="358" t="s">
        <v>2641</v>
      </c>
      <c r="N184" s="358" t="s">
        <v>2106</v>
      </c>
      <c r="O184" s="368" t="s">
        <v>2172</v>
      </c>
      <c r="P184" s="368" t="s">
        <v>2172</v>
      </c>
      <c r="Q184" s="368" t="s">
        <v>2172</v>
      </c>
      <c r="R184" s="358" t="s">
        <v>2649</v>
      </c>
      <c r="S184" s="358" t="s">
        <v>2601</v>
      </c>
      <c r="T184" s="359">
        <v>45659</v>
      </c>
      <c r="U184" s="359">
        <v>46006</v>
      </c>
      <c r="V184" s="358" t="s">
        <v>2650</v>
      </c>
      <c r="W184" s="360" t="s">
        <v>2172</v>
      </c>
      <c r="X184" s="358" t="s">
        <v>2651</v>
      </c>
      <c r="Y184" s="358" t="s">
        <v>2652</v>
      </c>
      <c r="Z184" s="360"/>
      <c r="AA184" s="360" t="s">
        <v>206</v>
      </c>
      <c r="AB184" s="360" t="s">
        <v>206</v>
      </c>
      <c r="AC184" s="360" t="s">
        <v>206</v>
      </c>
      <c r="AD184" s="360" t="s">
        <v>206</v>
      </c>
      <c r="AE184" s="360" t="s">
        <v>206</v>
      </c>
      <c r="AF184" s="360" t="s">
        <v>206</v>
      </c>
      <c r="AG184" s="360" t="s">
        <v>2113</v>
      </c>
      <c r="AH184" s="360" t="s">
        <v>206</v>
      </c>
      <c r="AI184" s="360" t="s">
        <v>206</v>
      </c>
      <c r="AJ184" s="360" t="s">
        <v>2113</v>
      </c>
      <c r="AK184" s="360" t="s">
        <v>206</v>
      </c>
      <c r="AL184" s="360" t="s">
        <v>206</v>
      </c>
      <c r="AM184" s="360" t="s">
        <v>206</v>
      </c>
      <c r="AN184" s="360" t="s">
        <v>206</v>
      </c>
      <c r="AO184" s="360" t="s">
        <v>206</v>
      </c>
      <c r="AP184" s="360" t="s">
        <v>206</v>
      </c>
      <c r="AQ184" s="360" t="s">
        <v>206</v>
      </c>
      <c r="AR184" s="360" t="s">
        <v>206</v>
      </c>
      <c r="AS184" s="360" t="s">
        <v>206</v>
      </c>
      <c r="AT184" s="360" t="s">
        <v>206</v>
      </c>
      <c r="AU184" s="360" t="s">
        <v>2113</v>
      </c>
      <c r="AV184" s="360" t="s">
        <v>206</v>
      </c>
      <c r="AW184" s="360" t="s">
        <v>206</v>
      </c>
      <c r="AX184" s="360" t="s">
        <v>206</v>
      </c>
      <c r="AY184" s="360" t="s">
        <v>206</v>
      </c>
      <c r="AZ184" s="360" t="s">
        <v>206</v>
      </c>
      <c r="BA184" s="360" t="s">
        <v>206</v>
      </c>
      <c r="BB184" s="360" t="s">
        <v>2113</v>
      </c>
      <c r="BC184" s="360" t="s">
        <v>2113</v>
      </c>
      <c r="BD184" s="360" t="s">
        <v>206</v>
      </c>
      <c r="BE184" s="360" t="s">
        <v>206</v>
      </c>
      <c r="BF184" s="360" t="s">
        <v>206</v>
      </c>
      <c r="BG184" s="360" t="s">
        <v>206</v>
      </c>
      <c r="BH184" s="360" t="s">
        <v>2113</v>
      </c>
      <c r="BI184" s="360" t="s">
        <v>2113</v>
      </c>
      <c r="BJ184" s="358" t="s">
        <v>408</v>
      </c>
      <c r="BK184" s="362" t="s">
        <v>366</v>
      </c>
    </row>
    <row r="185" spans="1:63" s="363" customFormat="1" ht="234" x14ac:dyDescent="0.35">
      <c r="A185" s="364" t="s">
        <v>2653</v>
      </c>
      <c r="B185" s="356">
        <v>20</v>
      </c>
      <c r="C185" s="357" t="s">
        <v>2448</v>
      </c>
      <c r="D185" s="358" t="s">
        <v>1583</v>
      </c>
      <c r="E185" s="358" t="s">
        <v>2551</v>
      </c>
      <c r="F185" s="358" t="s">
        <v>2351</v>
      </c>
      <c r="G185" s="358" t="s">
        <v>2450</v>
      </c>
      <c r="H185" s="368" t="s">
        <v>199</v>
      </c>
      <c r="I185" s="357" t="s">
        <v>2391</v>
      </c>
      <c r="J185" s="358" t="s">
        <v>2392</v>
      </c>
      <c r="K185" s="358" t="s">
        <v>2562</v>
      </c>
      <c r="L185" s="358" t="s">
        <v>2394</v>
      </c>
      <c r="M185" s="358" t="s">
        <v>2641</v>
      </c>
      <c r="N185" s="358" t="s">
        <v>2106</v>
      </c>
      <c r="O185" s="368" t="s">
        <v>2172</v>
      </c>
      <c r="P185" s="368" t="s">
        <v>2172</v>
      </c>
      <c r="Q185" s="368" t="s">
        <v>2172</v>
      </c>
      <c r="R185" s="358" t="s">
        <v>2654</v>
      </c>
      <c r="S185" s="358" t="s">
        <v>1464</v>
      </c>
      <c r="T185" s="359">
        <v>45659</v>
      </c>
      <c r="U185" s="359">
        <v>46006</v>
      </c>
      <c r="V185" s="358" t="s">
        <v>2643</v>
      </c>
      <c r="W185" s="360" t="s">
        <v>2172</v>
      </c>
      <c r="X185" s="358" t="s">
        <v>2655</v>
      </c>
      <c r="Y185" s="358" t="s">
        <v>2645</v>
      </c>
      <c r="Z185" s="360">
        <v>100</v>
      </c>
      <c r="AA185" s="360" t="s">
        <v>206</v>
      </c>
      <c r="AB185" s="360" t="s">
        <v>206</v>
      </c>
      <c r="AC185" s="360" t="s">
        <v>206</v>
      </c>
      <c r="AD185" s="360" t="s">
        <v>206</v>
      </c>
      <c r="AE185" s="360" t="s">
        <v>206</v>
      </c>
      <c r="AF185" s="360" t="s">
        <v>206</v>
      </c>
      <c r="AG185" s="360" t="s">
        <v>2113</v>
      </c>
      <c r="AH185" s="360" t="s">
        <v>206</v>
      </c>
      <c r="AI185" s="360" t="s">
        <v>206</v>
      </c>
      <c r="AJ185" s="360" t="s">
        <v>2113</v>
      </c>
      <c r="AK185" s="360" t="s">
        <v>206</v>
      </c>
      <c r="AL185" s="360" t="s">
        <v>206</v>
      </c>
      <c r="AM185" s="360" t="s">
        <v>206</v>
      </c>
      <c r="AN185" s="360" t="s">
        <v>206</v>
      </c>
      <c r="AO185" s="360" t="s">
        <v>206</v>
      </c>
      <c r="AP185" s="360" t="s">
        <v>206</v>
      </c>
      <c r="AQ185" s="360" t="s">
        <v>206</v>
      </c>
      <c r="AR185" s="360" t="s">
        <v>206</v>
      </c>
      <c r="AS185" s="360" t="s">
        <v>206</v>
      </c>
      <c r="AT185" s="360" t="s">
        <v>206</v>
      </c>
      <c r="AU185" s="360" t="s">
        <v>2113</v>
      </c>
      <c r="AV185" s="360" t="s">
        <v>206</v>
      </c>
      <c r="AW185" s="360" t="s">
        <v>206</v>
      </c>
      <c r="AX185" s="360" t="s">
        <v>206</v>
      </c>
      <c r="AY185" s="360" t="s">
        <v>206</v>
      </c>
      <c r="AZ185" s="360" t="s">
        <v>206</v>
      </c>
      <c r="BA185" s="360" t="s">
        <v>206</v>
      </c>
      <c r="BB185" s="360" t="s">
        <v>2113</v>
      </c>
      <c r="BC185" s="360" t="s">
        <v>2113</v>
      </c>
      <c r="BD185" s="360" t="s">
        <v>206</v>
      </c>
      <c r="BE185" s="360" t="s">
        <v>206</v>
      </c>
      <c r="BF185" s="360" t="s">
        <v>206</v>
      </c>
      <c r="BG185" s="360" t="s">
        <v>206</v>
      </c>
      <c r="BH185" s="360" t="s">
        <v>2113</v>
      </c>
      <c r="BI185" s="360" t="s">
        <v>2113</v>
      </c>
      <c r="BJ185" s="358" t="s">
        <v>2646</v>
      </c>
      <c r="BK185" s="362" t="s">
        <v>366</v>
      </c>
    </row>
    <row r="186" spans="1:63" s="363" customFormat="1" ht="234" x14ac:dyDescent="0.35">
      <c r="A186" s="364" t="s">
        <v>2656</v>
      </c>
      <c r="B186" s="360">
        <v>13</v>
      </c>
      <c r="C186" s="357" t="s">
        <v>72</v>
      </c>
      <c r="D186" s="358" t="s">
        <v>1589</v>
      </c>
      <c r="E186" s="358" t="s">
        <v>2657</v>
      </c>
      <c r="F186" s="358" t="s">
        <v>2100</v>
      </c>
      <c r="G186" s="358" t="s">
        <v>2210</v>
      </c>
      <c r="H186" s="368" t="s">
        <v>199</v>
      </c>
      <c r="I186" s="357" t="s">
        <v>2391</v>
      </c>
      <c r="J186" s="358" t="s">
        <v>2392</v>
      </c>
      <c r="K186" s="358" t="s">
        <v>2562</v>
      </c>
      <c r="L186" s="358" t="s">
        <v>2227</v>
      </c>
      <c r="M186" s="358" t="s">
        <v>2641</v>
      </c>
      <c r="N186" s="358" t="s">
        <v>2228</v>
      </c>
      <c r="O186" s="368" t="s">
        <v>2172</v>
      </c>
      <c r="P186" s="368" t="s">
        <v>2172</v>
      </c>
      <c r="Q186" s="368" t="s">
        <v>2172</v>
      </c>
      <c r="R186" s="358" t="s">
        <v>2658</v>
      </c>
      <c r="S186" s="358" t="s">
        <v>2230</v>
      </c>
      <c r="T186" s="359">
        <v>45659</v>
      </c>
      <c r="U186" s="359">
        <v>46006</v>
      </c>
      <c r="V186" s="358" t="s">
        <v>2659</v>
      </c>
      <c r="W186" s="360" t="s">
        <v>2172</v>
      </c>
      <c r="X186" s="358" t="s">
        <v>2651</v>
      </c>
      <c r="Y186" s="358" t="s">
        <v>2652</v>
      </c>
      <c r="Z186" s="360">
        <v>1</v>
      </c>
      <c r="AA186" s="360" t="s">
        <v>206</v>
      </c>
      <c r="AB186" s="360" t="s">
        <v>206</v>
      </c>
      <c r="AC186" s="360" t="s">
        <v>206</v>
      </c>
      <c r="AD186" s="360" t="s">
        <v>206</v>
      </c>
      <c r="AE186" s="360" t="s">
        <v>206</v>
      </c>
      <c r="AF186" s="360" t="s">
        <v>206</v>
      </c>
      <c r="AG186" s="360" t="s">
        <v>2113</v>
      </c>
      <c r="AH186" s="360" t="s">
        <v>206</v>
      </c>
      <c r="AI186" s="360" t="s">
        <v>206</v>
      </c>
      <c r="AJ186" s="360" t="s">
        <v>2113</v>
      </c>
      <c r="AK186" s="360" t="s">
        <v>206</v>
      </c>
      <c r="AL186" s="360" t="s">
        <v>206</v>
      </c>
      <c r="AM186" s="360" t="s">
        <v>206</v>
      </c>
      <c r="AN186" s="360" t="s">
        <v>206</v>
      </c>
      <c r="AO186" s="360" t="s">
        <v>206</v>
      </c>
      <c r="AP186" s="360" t="s">
        <v>206</v>
      </c>
      <c r="AQ186" s="360" t="s">
        <v>206</v>
      </c>
      <c r="AR186" s="360" t="s">
        <v>206</v>
      </c>
      <c r="AS186" s="360" t="s">
        <v>206</v>
      </c>
      <c r="AT186" s="360" t="s">
        <v>206</v>
      </c>
      <c r="AU186" s="360" t="s">
        <v>2113</v>
      </c>
      <c r="AV186" s="360" t="s">
        <v>206</v>
      </c>
      <c r="AW186" s="360" t="s">
        <v>206</v>
      </c>
      <c r="AX186" s="360" t="s">
        <v>206</v>
      </c>
      <c r="AY186" s="360" t="s">
        <v>206</v>
      </c>
      <c r="AZ186" s="360" t="s">
        <v>206</v>
      </c>
      <c r="BA186" s="360" t="s">
        <v>206</v>
      </c>
      <c r="BB186" s="360" t="s">
        <v>2113</v>
      </c>
      <c r="BC186" s="360" t="s">
        <v>2113</v>
      </c>
      <c r="BD186" s="360" t="s">
        <v>206</v>
      </c>
      <c r="BE186" s="360" t="s">
        <v>206</v>
      </c>
      <c r="BF186" s="360" t="s">
        <v>206</v>
      </c>
      <c r="BG186" s="360" t="s">
        <v>206</v>
      </c>
      <c r="BH186" s="360" t="s">
        <v>2113</v>
      </c>
      <c r="BI186" s="360" t="s">
        <v>2113</v>
      </c>
      <c r="BJ186" s="358" t="s">
        <v>2646</v>
      </c>
      <c r="BK186" s="362" t="s">
        <v>366</v>
      </c>
    </row>
    <row r="187" spans="1:63" s="363" customFormat="1" ht="234" x14ac:dyDescent="0.35">
      <c r="A187" s="364" t="s">
        <v>2660</v>
      </c>
      <c r="B187" s="360">
        <v>21</v>
      </c>
      <c r="C187" s="357" t="s">
        <v>2448</v>
      </c>
      <c r="D187" s="358" t="s">
        <v>1583</v>
      </c>
      <c r="E187" s="358" t="s">
        <v>2551</v>
      </c>
      <c r="F187" s="358" t="s">
        <v>2351</v>
      </c>
      <c r="G187" s="358" t="s">
        <v>2450</v>
      </c>
      <c r="H187" s="368" t="s">
        <v>199</v>
      </c>
      <c r="I187" s="357" t="s">
        <v>2391</v>
      </c>
      <c r="J187" s="358" t="s">
        <v>2392</v>
      </c>
      <c r="K187" s="358" t="s">
        <v>2562</v>
      </c>
      <c r="L187" s="358" t="s">
        <v>2394</v>
      </c>
      <c r="M187" s="358" t="s">
        <v>2641</v>
      </c>
      <c r="N187" s="358" t="s">
        <v>2106</v>
      </c>
      <c r="O187" s="368" t="s">
        <v>2172</v>
      </c>
      <c r="P187" s="368" t="s">
        <v>2172</v>
      </c>
      <c r="Q187" s="368" t="s">
        <v>2172</v>
      </c>
      <c r="R187" s="358" t="s">
        <v>2661</v>
      </c>
      <c r="S187" s="358" t="s">
        <v>1464</v>
      </c>
      <c r="T187" s="359">
        <v>45659</v>
      </c>
      <c r="U187" s="359">
        <v>46006</v>
      </c>
      <c r="V187" s="358" t="s">
        <v>2643</v>
      </c>
      <c r="W187" s="360" t="s">
        <v>2172</v>
      </c>
      <c r="X187" s="358" t="s">
        <v>2662</v>
      </c>
      <c r="Y187" s="358" t="s">
        <v>2645</v>
      </c>
      <c r="Z187" s="360">
        <v>100</v>
      </c>
      <c r="AA187" s="360" t="s">
        <v>206</v>
      </c>
      <c r="AB187" s="360" t="s">
        <v>206</v>
      </c>
      <c r="AC187" s="360" t="s">
        <v>206</v>
      </c>
      <c r="AD187" s="360" t="s">
        <v>206</v>
      </c>
      <c r="AE187" s="360" t="s">
        <v>206</v>
      </c>
      <c r="AF187" s="360" t="s">
        <v>206</v>
      </c>
      <c r="AG187" s="360" t="s">
        <v>2113</v>
      </c>
      <c r="AH187" s="360" t="s">
        <v>206</v>
      </c>
      <c r="AI187" s="360" t="s">
        <v>206</v>
      </c>
      <c r="AJ187" s="360" t="s">
        <v>2113</v>
      </c>
      <c r="AK187" s="360" t="s">
        <v>206</v>
      </c>
      <c r="AL187" s="360" t="s">
        <v>206</v>
      </c>
      <c r="AM187" s="360" t="s">
        <v>206</v>
      </c>
      <c r="AN187" s="360" t="s">
        <v>206</v>
      </c>
      <c r="AO187" s="360" t="s">
        <v>206</v>
      </c>
      <c r="AP187" s="360" t="s">
        <v>206</v>
      </c>
      <c r="AQ187" s="360" t="s">
        <v>206</v>
      </c>
      <c r="AR187" s="360" t="s">
        <v>206</v>
      </c>
      <c r="AS187" s="360" t="s">
        <v>206</v>
      </c>
      <c r="AT187" s="360" t="s">
        <v>206</v>
      </c>
      <c r="AU187" s="360" t="s">
        <v>2113</v>
      </c>
      <c r="AV187" s="360" t="s">
        <v>206</v>
      </c>
      <c r="AW187" s="360" t="s">
        <v>206</v>
      </c>
      <c r="AX187" s="360" t="s">
        <v>206</v>
      </c>
      <c r="AY187" s="360" t="s">
        <v>206</v>
      </c>
      <c r="AZ187" s="360" t="s">
        <v>206</v>
      </c>
      <c r="BA187" s="360" t="s">
        <v>206</v>
      </c>
      <c r="BB187" s="360" t="s">
        <v>2113</v>
      </c>
      <c r="BC187" s="360" t="s">
        <v>2113</v>
      </c>
      <c r="BD187" s="360" t="s">
        <v>206</v>
      </c>
      <c r="BE187" s="360" t="s">
        <v>206</v>
      </c>
      <c r="BF187" s="360" t="s">
        <v>206</v>
      </c>
      <c r="BG187" s="360" t="s">
        <v>206</v>
      </c>
      <c r="BH187" s="360" t="s">
        <v>2113</v>
      </c>
      <c r="BI187" s="360" t="s">
        <v>2113</v>
      </c>
      <c r="BJ187" s="358" t="s">
        <v>2646</v>
      </c>
      <c r="BK187" s="362" t="s">
        <v>366</v>
      </c>
    </row>
    <row r="188" spans="1:63" s="363" customFormat="1" ht="234" x14ac:dyDescent="0.35">
      <c r="A188" s="364" t="s">
        <v>2663</v>
      </c>
      <c r="B188" s="360">
        <v>137</v>
      </c>
      <c r="C188" s="357" t="s">
        <v>84</v>
      </c>
      <c r="D188" s="358" t="s">
        <v>1595</v>
      </c>
      <c r="E188" s="358" t="s">
        <v>2200</v>
      </c>
      <c r="F188" s="358" t="s">
        <v>2351</v>
      </c>
      <c r="G188" s="358" t="s">
        <v>2210</v>
      </c>
      <c r="H188" s="368" t="s">
        <v>2538</v>
      </c>
      <c r="I188" s="357" t="s">
        <v>2391</v>
      </c>
      <c r="J188" s="358" t="s">
        <v>2392</v>
      </c>
      <c r="K188" s="358" t="s">
        <v>2562</v>
      </c>
      <c r="L188" s="358" t="s">
        <v>2583</v>
      </c>
      <c r="M188" s="358" t="s">
        <v>2641</v>
      </c>
      <c r="N188" s="358" t="s">
        <v>2202</v>
      </c>
      <c r="O188" s="368" t="s">
        <v>2172</v>
      </c>
      <c r="P188" s="368" t="s">
        <v>2172</v>
      </c>
      <c r="Q188" s="368" t="s">
        <v>2172</v>
      </c>
      <c r="R188" s="357" t="s">
        <v>2664</v>
      </c>
      <c r="S188" s="358" t="s">
        <v>2380</v>
      </c>
      <c r="T188" s="359">
        <v>45703</v>
      </c>
      <c r="U188" s="359">
        <v>46021</v>
      </c>
      <c r="V188" s="357" t="s">
        <v>2665</v>
      </c>
      <c r="W188" s="356" t="s">
        <v>2172</v>
      </c>
      <c r="X188" s="358" t="s">
        <v>2172</v>
      </c>
      <c r="Y188" s="358" t="s">
        <v>2172</v>
      </c>
      <c r="Z188" s="360" t="s">
        <v>2172</v>
      </c>
      <c r="AA188" s="360" t="s">
        <v>206</v>
      </c>
      <c r="AB188" s="360" t="s">
        <v>206</v>
      </c>
      <c r="AC188" s="360" t="s">
        <v>206</v>
      </c>
      <c r="AD188" s="360" t="s">
        <v>206</v>
      </c>
      <c r="AE188" s="360" t="s">
        <v>206</v>
      </c>
      <c r="AF188" s="360" t="s">
        <v>2113</v>
      </c>
      <c r="AG188" s="360" t="s">
        <v>2113</v>
      </c>
      <c r="AH188" s="360" t="s">
        <v>206</v>
      </c>
      <c r="AI188" s="360" t="s">
        <v>206</v>
      </c>
      <c r="AJ188" s="360" t="s">
        <v>2113</v>
      </c>
      <c r="AK188" s="360" t="s">
        <v>2113</v>
      </c>
      <c r="AL188" s="360" t="s">
        <v>2113</v>
      </c>
      <c r="AM188" s="360" t="s">
        <v>206</v>
      </c>
      <c r="AN188" s="360" t="s">
        <v>206</v>
      </c>
      <c r="AO188" s="360" t="s">
        <v>206</v>
      </c>
      <c r="AP188" s="360" t="s">
        <v>206</v>
      </c>
      <c r="AQ188" s="360" t="s">
        <v>206</v>
      </c>
      <c r="AR188" s="360" t="s">
        <v>206</v>
      </c>
      <c r="AS188" s="360" t="s">
        <v>206</v>
      </c>
      <c r="AT188" s="360" t="s">
        <v>206</v>
      </c>
      <c r="AU188" s="360" t="s">
        <v>206</v>
      </c>
      <c r="AV188" s="360" t="s">
        <v>206</v>
      </c>
      <c r="AW188" s="360" t="s">
        <v>206</v>
      </c>
      <c r="AX188" s="360" t="s">
        <v>206</v>
      </c>
      <c r="AY188" s="360" t="s">
        <v>206</v>
      </c>
      <c r="AZ188" s="360" t="s">
        <v>2436</v>
      </c>
      <c r="BA188" s="360" t="s">
        <v>206</v>
      </c>
      <c r="BB188" s="360" t="s">
        <v>2113</v>
      </c>
      <c r="BC188" s="360" t="s">
        <v>206</v>
      </c>
      <c r="BD188" s="360" t="s">
        <v>206</v>
      </c>
      <c r="BE188" s="360" t="s">
        <v>206</v>
      </c>
      <c r="BF188" s="360" t="s">
        <v>206</v>
      </c>
      <c r="BG188" s="360" t="s">
        <v>206</v>
      </c>
      <c r="BH188" s="360" t="s">
        <v>206</v>
      </c>
      <c r="BI188" s="360" t="s">
        <v>206</v>
      </c>
      <c r="BJ188" s="358" t="s">
        <v>408</v>
      </c>
      <c r="BK188" s="362" t="s">
        <v>199</v>
      </c>
    </row>
    <row r="189" spans="1:63" s="363" customFormat="1" ht="234" x14ac:dyDescent="0.35">
      <c r="A189" s="364" t="s">
        <v>2666</v>
      </c>
      <c r="B189" s="360">
        <v>138</v>
      </c>
      <c r="C189" s="357" t="s">
        <v>84</v>
      </c>
      <c r="D189" s="358" t="s">
        <v>1595</v>
      </c>
      <c r="E189" s="358" t="s">
        <v>2200</v>
      </c>
      <c r="F189" s="358" t="s">
        <v>2351</v>
      </c>
      <c r="G189" s="358" t="s">
        <v>2210</v>
      </c>
      <c r="H189" s="368" t="s">
        <v>2538</v>
      </c>
      <c r="I189" s="357" t="s">
        <v>2391</v>
      </c>
      <c r="J189" s="358" t="s">
        <v>2392</v>
      </c>
      <c r="K189" s="358" t="s">
        <v>2562</v>
      </c>
      <c r="L189" s="358" t="s">
        <v>2583</v>
      </c>
      <c r="M189" s="358" t="s">
        <v>2641</v>
      </c>
      <c r="N189" s="358" t="s">
        <v>2202</v>
      </c>
      <c r="O189" s="368" t="s">
        <v>2172</v>
      </c>
      <c r="P189" s="368" t="s">
        <v>2172</v>
      </c>
      <c r="Q189" s="368" t="s">
        <v>2172</v>
      </c>
      <c r="R189" s="357" t="s">
        <v>2667</v>
      </c>
      <c r="S189" s="358" t="s">
        <v>2380</v>
      </c>
      <c r="T189" s="359">
        <v>45703</v>
      </c>
      <c r="U189" s="359">
        <v>46021</v>
      </c>
      <c r="V189" s="358" t="s">
        <v>2668</v>
      </c>
      <c r="W189" s="360" t="s">
        <v>2172</v>
      </c>
      <c r="X189" s="358" t="s">
        <v>2172</v>
      </c>
      <c r="Y189" s="358" t="s">
        <v>2172</v>
      </c>
      <c r="Z189" s="360" t="s">
        <v>2172</v>
      </c>
      <c r="AA189" s="360" t="s">
        <v>206</v>
      </c>
      <c r="AB189" s="360" t="s">
        <v>206</v>
      </c>
      <c r="AC189" s="360" t="s">
        <v>206</v>
      </c>
      <c r="AD189" s="360" t="s">
        <v>206</v>
      </c>
      <c r="AE189" s="360" t="s">
        <v>206</v>
      </c>
      <c r="AF189" s="360" t="s">
        <v>2113</v>
      </c>
      <c r="AG189" s="360" t="s">
        <v>2113</v>
      </c>
      <c r="AH189" s="360" t="s">
        <v>206</v>
      </c>
      <c r="AI189" s="360" t="s">
        <v>206</v>
      </c>
      <c r="AJ189" s="360" t="s">
        <v>2113</v>
      </c>
      <c r="AK189" s="360" t="s">
        <v>2113</v>
      </c>
      <c r="AL189" s="360" t="s">
        <v>2113</v>
      </c>
      <c r="AM189" s="360" t="s">
        <v>206</v>
      </c>
      <c r="AN189" s="360" t="s">
        <v>206</v>
      </c>
      <c r="AO189" s="360" t="s">
        <v>206</v>
      </c>
      <c r="AP189" s="360" t="s">
        <v>206</v>
      </c>
      <c r="AQ189" s="360" t="s">
        <v>206</v>
      </c>
      <c r="AR189" s="360" t="s">
        <v>206</v>
      </c>
      <c r="AS189" s="360" t="s">
        <v>206</v>
      </c>
      <c r="AT189" s="360" t="s">
        <v>206</v>
      </c>
      <c r="AU189" s="360" t="s">
        <v>206</v>
      </c>
      <c r="AV189" s="360" t="s">
        <v>206</v>
      </c>
      <c r="AW189" s="360" t="s">
        <v>206</v>
      </c>
      <c r="AX189" s="360" t="s">
        <v>206</v>
      </c>
      <c r="AY189" s="360" t="s">
        <v>206</v>
      </c>
      <c r="AZ189" s="360" t="s">
        <v>2436</v>
      </c>
      <c r="BA189" s="360" t="s">
        <v>206</v>
      </c>
      <c r="BB189" s="360" t="s">
        <v>2113</v>
      </c>
      <c r="BC189" s="360" t="s">
        <v>206</v>
      </c>
      <c r="BD189" s="360" t="s">
        <v>206</v>
      </c>
      <c r="BE189" s="360" t="s">
        <v>206</v>
      </c>
      <c r="BF189" s="360" t="s">
        <v>206</v>
      </c>
      <c r="BG189" s="360" t="s">
        <v>206</v>
      </c>
      <c r="BH189" s="360" t="s">
        <v>206</v>
      </c>
      <c r="BI189" s="360" t="s">
        <v>206</v>
      </c>
      <c r="BJ189" s="358" t="s">
        <v>408</v>
      </c>
      <c r="BK189" s="362" t="s">
        <v>199</v>
      </c>
    </row>
    <row r="190" spans="1:63" s="363" customFormat="1" ht="234" x14ac:dyDescent="0.35">
      <c r="A190" s="364" t="s">
        <v>2669</v>
      </c>
      <c r="B190" s="360">
        <v>139</v>
      </c>
      <c r="C190" s="357" t="s">
        <v>84</v>
      </c>
      <c r="D190" s="358" t="s">
        <v>1595</v>
      </c>
      <c r="E190" s="358" t="s">
        <v>2200</v>
      </c>
      <c r="F190" s="358" t="s">
        <v>2351</v>
      </c>
      <c r="G190" s="358" t="s">
        <v>2210</v>
      </c>
      <c r="H190" s="368" t="s">
        <v>2538</v>
      </c>
      <c r="I190" s="357" t="s">
        <v>2391</v>
      </c>
      <c r="J190" s="358" t="s">
        <v>2392</v>
      </c>
      <c r="K190" s="358" t="s">
        <v>2562</v>
      </c>
      <c r="L190" s="358" t="s">
        <v>2583</v>
      </c>
      <c r="M190" s="358" t="s">
        <v>2641</v>
      </c>
      <c r="N190" s="358" t="s">
        <v>2202</v>
      </c>
      <c r="O190" s="368" t="s">
        <v>2172</v>
      </c>
      <c r="P190" s="368" t="s">
        <v>2172</v>
      </c>
      <c r="Q190" s="368" t="s">
        <v>2172</v>
      </c>
      <c r="R190" s="357" t="s">
        <v>2670</v>
      </c>
      <c r="S190" s="358" t="s">
        <v>2380</v>
      </c>
      <c r="T190" s="359">
        <v>45672</v>
      </c>
      <c r="U190" s="359">
        <v>46021</v>
      </c>
      <c r="V190" s="358" t="s">
        <v>2671</v>
      </c>
      <c r="W190" s="360" t="s">
        <v>2172</v>
      </c>
      <c r="X190" s="358" t="s">
        <v>2172</v>
      </c>
      <c r="Y190" s="358" t="s">
        <v>2172</v>
      </c>
      <c r="Z190" s="360" t="s">
        <v>2172</v>
      </c>
      <c r="AA190" s="360" t="s">
        <v>206</v>
      </c>
      <c r="AB190" s="360" t="s">
        <v>206</v>
      </c>
      <c r="AC190" s="360" t="s">
        <v>206</v>
      </c>
      <c r="AD190" s="360" t="s">
        <v>206</v>
      </c>
      <c r="AE190" s="360" t="s">
        <v>206</v>
      </c>
      <c r="AF190" s="360" t="s">
        <v>2113</v>
      </c>
      <c r="AG190" s="360" t="s">
        <v>2113</v>
      </c>
      <c r="AH190" s="360" t="s">
        <v>206</v>
      </c>
      <c r="AI190" s="360" t="s">
        <v>206</v>
      </c>
      <c r="AJ190" s="360" t="s">
        <v>2113</v>
      </c>
      <c r="AK190" s="360" t="s">
        <v>2113</v>
      </c>
      <c r="AL190" s="360" t="s">
        <v>2113</v>
      </c>
      <c r="AM190" s="360" t="s">
        <v>206</v>
      </c>
      <c r="AN190" s="360" t="s">
        <v>206</v>
      </c>
      <c r="AO190" s="360" t="s">
        <v>206</v>
      </c>
      <c r="AP190" s="360" t="s">
        <v>206</v>
      </c>
      <c r="AQ190" s="360" t="s">
        <v>206</v>
      </c>
      <c r="AR190" s="360" t="s">
        <v>206</v>
      </c>
      <c r="AS190" s="360" t="s">
        <v>206</v>
      </c>
      <c r="AT190" s="360" t="s">
        <v>206</v>
      </c>
      <c r="AU190" s="360" t="s">
        <v>206</v>
      </c>
      <c r="AV190" s="360" t="s">
        <v>206</v>
      </c>
      <c r="AW190" s="360" t="s">
        <v>206</v>
      </c>
      <c r="AX190" s="360" t="s">
        <v>206</v>
      </c>
      <c r="AY190" s="360" t="s">
        <v>206</v>
      </c>
      <c r="AZ190" s="360" t="s">
        <v>206</v>
      </c>
      <c r="BA190" s="360" t="s">
        <v>206</v>
      </c>
      <c r="BB190" s="360" t="s">
        <v>2113</v>
      </c>
      <c r="BC190" s="360" t="s">
        <v>206</v>
      </c>
      <c r="BD190" s="360" t="s">
        <v>206</v>
      </c>
      <c r="BE190" s="360" t="s">
        <v>206</v>
      </c>
      <c r="BF190" s="360" t="s">
        <v>206</v>
      </c>
      <c r="BG190" s="360" t="s">
        <v>206</v>
      </c>
      <c r="BH190" s="360" t="s">
        <v>206</v>
      </c>
      <c r="BI190" s="360" t="s">
        <v>206</v>
      </c>
      <c r="BJ190" s="358" t="s">
        <v>408</v>
      </c>
      <c r="BK190" s="362" t="s">
        <v>199</v>
      </c>
    </row>
    <row r="191" spans="1:63" s="363" customFormat="1" ht="234" x14ac:dyDescent="0.35">
      <c r="A191" s="364" t="s">
        <v>2672</v>
      </c>
      <c r="B191" s="356">
        <v>22</v>
      </c>
      <c r="C191" s="357" t="s">
        <v>2448</v>
      </c>
      <c r="D191" s="358" t="s">
        <v>1583</v>
      </c>
      <c r="E191" s="358" t="s">
        <v>2551</v>
      </c>
      <c r="F191" s="358" t="s">
        <v>2351</v>
      </c>
      <c r="G191" s="358" t="s">
        <v>2450</v>
      </c>
      <c r="H191" s="368" t="s">
        <v>199</v>
      </c>
      <c r="I191" s="357" t="s">
        <v>2391</v>
      </c>
      <c r="J191" s="358" t="s">
        <v>2392</v>
      </c>
      <c r="K191" s="358" t="s">
        <v>2562</v>
      </c>
      <c r="L191" s="358" t="s">
        <v>2394</v>
      </c>
      <c r="M191" s="358" t="s">
        <v>2641</v>
      </c>
      <c r="N191" s="358" t="s">
        <v>2106</v>
      </c>
      <c r="O191" s="368" t="s">
        <v>2172</v>
      </c>
      <c r="P191" s="368" t="s">
        <v>2172</v>
      </c>
      <c r="Q191" s="368" t="s">
        <v>2172</v>
      </c>
      <c r="R191" s="358" t="s">
        <v>2673</v>
      </c>
      <c r="S191" s="358" t="s">
        <v>1464</v>
      </c>
      <c r="T191" s="359">
        <v>45659</v>
      </c>
      <c r="U191" s="359">
        <v>46006</v>
      </c>
      <c r="V191" s="358" t="s">
        <v>2643</v>
      </c>
      <c r="W191" s="360" t="s">
        <v>2172</v>
      </c>
      <c r="X191" s="358" t="s">
        <v>2674</v>
      </c>
      <c r="Y191" s="358" t="s">
        <v>2645</v>
      </c>
      <c r="Z191" s="360">
        <v>100</v>
      </c>
      <c r="AA191" s="360" t="s">
        <v>206</v>
      </c>
      <c r="AB191" s="360" t="s">
        <v>206</v>
      </c>
      <c r="AC191" s="360" t="s">
        <v>206</v>
      </c>
      <c r="AD191" s="360" t="s">
        <v>206</v>
      </c>
      <c r="AE191" s="360" t="s">
        <v>206</v>
      </c>
      <c r="AF191" s="360" t="s">
        <v>206</v>
      </c>
      <c r="AG191" s="360" t="s">
        <v>2113</v>
      </c>
      <c r="AH191" s="360" t="s">
        <v>206</v>
      </c>
      <c r="AI191" s="360" t="s">
        <v>206</v>
      </c>
      <c r="AJ191" s="360" t="s">
        <v>2113</v>
      </c>
      <c r="AK191" s="360" t="s">
        <v>206</v>
      </c>
      <c r="AL191" s="360" t="s">
        <v>206</v>
      </c>
      <c r="AM191" s="360" t="s">
        <v>206</v>
      </c>
      <c r="AN191" s="360" t="s">
        <v>206</v>
      </c>
      <c r="AO191" s="360" t="s">
        <v>206</v>
      </c>
      <c r="AP191" s="360" t="s">
        <v>206</v>
      </c>
      <c r="AQ191" s="360" t="s">
        <v>206</v>
      </c>
      <c r="AR191" s="360" t="s">
        <v>206</v>
      </c>
      <c r="AS191" s="360" t="s">
        <v>206</v>
      </c>
      <c r="AT191" s="360" t="s">
        <v>206</v>
      </c>
      <c r="AU191" s="360" t="s">
        <v>2113</v>
      </c>
      <c r="AV191" s="360" t="s">
        <v>206</v>
      </c>
      <c r="AW191" s="360" t="s">
        <v>206</v>
      </c>
      <c r="AX191" s="360" t="s">
        <v>206</v>
      </c>
      <c r="AY191" s="360" t="s">
        <v>206</v>
      </c>
      <c r="AZ191" s="360" t="s">
        <v>206</v>
      </c>
      <c r="BA191" s="360" t="s">
        <v>206</v>
      </c>
      <c r="BB191" s="360" t="s">
        <v>2113</v>
      </c>
      <c r="BC191" s="360" t="s">
        <v>2113</v>
      </c>
      <c r="BD191" s="360" t="s">
        <v>206</v>
      </c>
      <c r="BE191" s="360" t="s">
        <v>206</v>
      </c>
      <c r="BF191" s="360" t="s">
        <v>206</v>
      </c>
      <c r="BG191" s="360" t="s">
        <v>206</v>
      </c>
      <c r="BH191" s="360" t="s">
        <v>2113</v>
      </c>
      <c r="BI191" s="360" t="s">
        <v>2113</v>
      </c>
      <c r="BJ191" s="358" t="s">
        <v>2646</v>
      </c>
      <c r="BK191" s="362" t="s">
        <v>366</v>
      </c>
    </row>
    <row r="192" spans="1:63" s="363" customFormat="1" ht="234" x14ac:dyDescent="0.35">
      <c r="A192" s="364" t="s">
        <v>2675</v>
      </c>
      <c r="B192" s="360">
        <v>14</v>
      </c>
      <c r="C192" s="357" t="s">
        <v>72</v>
      </c>
      <c r="D192" s="358" t="s">
        <v>1589</v>
      </c>
      <c r="E192" s="358" t="s">
        <v>2676</v>
      </c>
      <c r="F192" s="358" t="s">
        <v>2100</v>
      </c>
      <c r="G192" s="358" t="s">
        <v>2210</v>
      </c>
      <c r="H192" s="368"/>
      <c r="I192" s="357" t="s">
        <v>2391</v>
      </c>
      <c r="J192" s="358" t="s">
        <v>2392</v>
      </c>
      <c r="K192" s="358" t="s">
        <v>2562</v>
      </c>
      <c r="L192" s="358" t="s">
        <v>2227</v>
      </c>
      <c r="M192" s="358" t="s">
        <v>2641</v>
      </c>
      <c r="N192" s="358" t="s">
        <v>2228</v>
      </c>
      <c r="O192" s="368" t="s">
        <v>2172</v>
      </c>
      <c r="P192" s="368" t="s">
        <v>2172</v>
      </c>
      <c r="Q192" s="368" t="s">
        <v>2172</v>
      </c>
      <c r="R192" s="358" t="s">
        <v>2677</v>
      </c>
      <c r="S192" s="358" t="s">
        <v>2678</v>
      </c>
      <c r="T192" s="359">
        <v>45659</v>
      </c>
      <c r="U192" s="359">
        <v>46006</v>
      </c>
      <c r="V192" s="358" t="s">
        <v>2679</v>
      </c>
      <c r="W192" s="360" t="s">
        <v>2172</v>
      </c>
      <c r="X192" s="358" t="s">
        <v>2651</v>
      </c>
      <c r="Y192" s="358" t="s">
        <v>2652</v>
      </c>
      <c r="Z192" s="360">
        <v>1</v>
      </c>
      <c r="AA192" s="360" t="s">
        <v>206</v>
      </c>
      <c r="AB192" s="360" t="s">
        <v>206</v>
      </c>
      <c r="AC192" s="360" t="s">
        <v>206</v>
      </c>
      <c r="AD192" s="360" t="s">
        <v>206</v>
      </c>
      <c r="AE192" s="360" t="s">
        <v>206</v>
      </c>
      <c r="AF192" s="360" t="s">
        <v>206</v>
      </c>
      <c r="AG192" s="360" t="s">
        <v>2113</v>
      </c>
      <c r="AH192" s="360" t="s">
        <v>206</v>
      </c>
      <c r="AI192" s="360" t="s">
        <v>206</v>
      </c>
      <c r="AJ192" s="360" t="s">
        <v>2113</v>
      </c>
      <c r="AK192" s="360" t="s">
        <v>206</v>
      </c>
      <c r="AL192" s="360" t="s">
        <v>206</v>
      </c>
      <c r="AM192" s="360" t="s">
        <v>206</v>
      </c>
      <c r="AN192" s="360" t="s">
        <v>206</v>
      </c>
      <c r="AO192" s="360" t="s">
        <v>206</v>
      </c>
      <c r="AP192" s="360" t="s">
        <v>206</v>
      </c>
      <c r="AQ192" s="360" t="s">
        <v>206</v>
      </c>
      <c r="AR192" s="360" t="s">
        <v>206</v>
      </c>
      <c r="AS192" s="360" t="s">
        <v>206</v>
      </c>
      <c r="AT192" s="360" t="s">
        <v>206</v>
      </c>
      <c r="AU192" s="360" t="s">
        <v>2113</v>
      </c>
      <c r="AV192" s="360" t="s">
        <v>206</v>
      </c>
      <c r="AW192" s="360" t="s">
        <v>206</v>
      </c>
      <c r="AX192" s="360" t="s">
        <v>206</v>
      </c>
      <c r="AY192" s="360" t="s">
        <v>206</v>
      </c>
      <c r="AZ192" s="360" t="s">
        <v>206</v>
      </c>
      <c r="BA192" s="360" t="s">
        <v>206</v>
      </c>
      <c r="BB192" s="360" t="s">
        <v>2113</v>
      </c>
      <c r="BC192" s="360" t="s">
        <v>2113</v>
      </c>
      <c r="BD192" s="360" t="s">
        <v>206</v>
      </c>
      <c r="BE192" s="360" t="s">
        <v>206</v>
      </c>
      <c r="BF192" s="360" t="s">
        <v>206</v>
      </c>
      <c r="BG192" s="360" t="s">
        <v>206</v>
      </c>
      <c r="BH192" s="360" t="s">
        <v>2113</v>
      </c>
      <c r="BI192" s="360" t="s">
        <v>2113</v>
      </c>
      <c r="BJ192" s="358" t="s">
        <v>2646</v>
      </c>
      <c r="BK192" s="362" t="s">
        <v>366</v>
      </c>
    </row>
    <row r="193" spans="1:63" s="363" customFormat="1" ht="234" x14ac:dyDescent="0.35">
      <c r="A193" s="364" t="s">
        <v>2680</v>
      </c>
      <c r="B193" s="356">
        <v>23</v>
      </c>
      <c r="C193" s="357" t="s">
        <v>2448</v>
      </c>
      <c r="D193" s="358" t="s">
        <v>1583</v>
      </c>
      <c r="E193" s="358" t="s">
        <v>2551</v>
      </c>
      <c r="F193" s="358" t="s">
        <v>2351</v>
      </c>
      <c r="G193" s="358" t="s">
        <v>2450</v>
      </c>
      <c r="H193" s="368" t="s">
        <v>199</v>
      </c>
      <c r="I193" s="357" t="s">
        <v>2391</v>
      </c>
      <c r="J193" s="358" t="s">
        <v>2392</v>
      </c>
      <c r="K193" s="358" t="s">
        <v>2562</v>
      </c>
      <c r="L193" s="358" t="s">
        <v>2394</v>
      </c>
      <c r="M193" s="358" t="s">
        <v>2641</v>
      </c>
      <c r="N193" s="358" t="s">
        <v>2106</v>
      </c>
      <c r="O193" s="368" t="s">
        <v>2172</v>
      </c>
      <c r="P193" s="368" t="s">
        <v>2172</v>
      </c>
      <c r="Q193" s="368" t="s">
        <v>2172</v>
      </c>
      <c r="R193" s="358" t="s">
        <v>2681</v>
      </c>
      <c r="S193" s="358" t="s">
        <v>1464</v>
      </c>
      <c r="T193" s="359">
        <v>45659</v>
      </c>
      <c r="U193" s="359">
        <v>46006</v>
      </c>
      <c r="V193" s="358" t="s">
        <v>2643</v>
      </c>
      <c r="W193" s="360" t="s">
        <v>2172</v>
      </c>
      <c r="X193" s="358" t="s">
        <v>2682</v>
      </c>
      <c r="Y193" s="358" t="s">
        <v>2645</v>
      </c>
      <c r="Z193" s="360">
        <v>100</v>
      </c>
      <c r="AA193" s="360" t="s">
        <v>206</v>
      </c>
      <c r="AB193" s="360" t="s">
        <v>206</v>
      </c>
      <c r="AC193" s="360" t="s">
        <v>206</v>
      </c>
      <c r="AD193" s="360" t="s">
        <v>206</v>
      </c>
      <c r="AE193" s="360" t="s">
        <v>206</v>
      </c>
      <c r="AF193" s="360" t="s">
        <v>206</v>
      </c>
      <c r="AG193" s="360" t="s">
        <v>2113</v>
      </c>
      <c r="AH193" s="360" t="s">
        <v>206</v>
      </c>
      <c r="AI193" s="360" t="s">
        <v>206</v>
      </c>
      <c r="AJ193" s="360" t="s">
        <v>2113</v>
      </c>
      <c r="AK193" s="360" t="s">
        <v>206</v>
      </c>
      <c r="AL193" s="360" t="s">
        <v>206</v>
      </c>
      <c r="AM193" s="360" t="s">
        <v>206</v>
      </c>
      <c r="AN193" s="360" t="s">
        <v>206</v>
      </c>
      <c r="AO193" s="360" t="s">
        <v>206</v>
      </c>
      <c r="AP193" s="360" t="s">
        <v>206</v>
      </c>
      <c r="AQ193" s="360" t="s">
        <v>206</v>
      </c>
      <c r="AR193" s="360" t="s">
        <v>206</v>
      </c>
      <c r="AS193" s="360" t="s">
        <v>206</v>
      </c>
      <c r="AT193" s="360" t="s">
        <v>206</v>
      </c>
      <c r="AU193" s="360" t="s">
        <v>2113</v>
      </c>
      <c r="AV193" s="360" t="s">
        <v>206</v>
      </c>
      <c r="AW193" s="360" t="s">
        <v>206</v>
      </c>
      <c r="AX193" s="360" t="s">
        <v>206</v>
      </c>
      <c r="AY193" s="360" t="s">
        <v>206</v>
      </c>
      <c r="AZ193" s="360" t="s">
        <v>206</v>
      </c>
      <c r="BA193" s="360" t="s">
        <v>206</v>
      </c>
      <c r="BB193" s="360" t="s">
        <v>2113</v>
      </c>
      <c r="BC193" s="360" t="s">
        <v>2113</v>
      </c>
      <c r="BD193" s="360" t="s">
        <v>206</v>
      </c>
      <c r="BE193" s="360" t="s">
        <v>206</v>
      </c>
      <c r="BF193" s="360" t="s">
        <v>206</v>
      </c>
      <c r="BG193" s="360" t="s">
        <v>206</v>
      </c>
      <c r="BH193" s="360" t="s">
        <v>2113</v>
      </c>
      <c r="BI193" s="360" t="s">
        <v>2113</v>
      </c>
      <c r="BJ193" s="358" t="s">
        <v>2646</v>
      </c>
      <c r="BK193" s="362" t="s">
        <v>366</v>
      </c>
    </row>
    <row r="194" spans="1:63" s="363" customFormat="1" ht="130.5" customHeight="1" x14ac:dyDescent="0.35">
      <c r="A194" s="364" t="s">
        <v>2675</v>
      </c>
      <c r="B194" s="360">
        <v>14</v>
      </c>
      <c r="C194" s="357" t="s">
        <v>72</v>
      </c>
      <c r="D194" s="358" t="s">
        <v>1589</v>
      </c>
      <c r="E194" s="358" t="s">
        <v>2657</v>
      </c>
      <c r="F194" s="358" t="s">
        <v>2100</v>
      </c>
      <c r="G194" s="358" t="s">
        <v>2210</v>
      </c>
      <c r="H194" s="368" t="s">
        <v>199</v>
      </c>
      <c r="I194" s="357" t="s">
        <v>2391</v>
      </c>
      <c r="J194" s="358" t="s">
        <v>2392</v>
      </c>
      <c r="K194" s="358" t="s">
        <v>2562</v>
      </c>
      <c r="L194" s="358" t="s">
        <v>2227</v>
      </c>
      <c r="M194" s="358" t="s">
        <v>2641</v>
      </c>
      <c r="N194" s="358" t="s">
        <v>2228</v>
      </c>
      <c r="O194" s="368" t="s">
        <v>2172</v>
      </c>
      <c r="P194" s="368" t="s">
        <v>2172</v>
      </c>
      <c r="Q194" s="368" t="s">
        <v>2172</v>
      </c>
      <c r="R194" s="358" t="s">
        <v>2683</v>
      </c>
      <c r="S194" s="358" t="s">
        <v>2230</v>
      </c>
      <c r="T194" s="359">
        <v>45659</v>
      </c>
      <c r="U194" s="359">
        <v>46006</v>
      </c>
      <c r="V194" s="358" t="s">
        <v>2684</v>
      </c>
      <c r="W194" s="360" t="s">
        <v>2172</v>
      </c>
      <c r="X194" s="358" t="s">
        <v>2651</v>
      </c>
      <c r="Y194" s="358" t="s">
        <v>2652</v>
      </c>
      <c r="Z194" s="360">
        <v>1</v>
      </c>
      <c r="AA194" s="360" t="s">
        <v>206</v>
      </c>
      <c r="AB194" s="360" t="s">
        <v>206</v>
      </c>
      <c r="AC194" s="360" t="s">
        <v>206</v>
      </c>
      <c r="AD194" s="360" t="s">
        <v>206</v>
      </c>
      <c r="AE194" s="360" t="s">
        <v>206</v>
      </c>
      <c r="AF194" s="360" t="s">
        <v>206</v>
      </c>
      <c r="AG194" s="360" t="s">
        <v>2113</v>
      </c>
      <c r="AH194" s="360" t="s">
        <v>206</v>
      </c>
      <c r="AI194" s="360" t="s">
        <v>206</v>
      </c>
      <c r="AJ194" s="360" t="s">
        <v>2113</v>
      </c>
      <c r="AK194" s="360" t="s">
        <v>206</v>
      </c>
      <c r="AL194" s="360" t="s">
        <v>206</v>
      </c>
      <c r="AM194" s="360" t="s">
        <v>206</v>
      </c>
      <c r="AN194" s="360" t="s">
        <v>206</v>
      </c>
      <c r="AO194" s="360" t="s">
        <v>206</v>
      </c>
      <c r="AP194" s="360" t="s">
        <v>206</v>
      </c>
      <c r="AQ194" s="360" t="s">
        <v>206</v>
      </c>
      <c r="AR194" s="360" t="s">
        <v>206</v>
      </c>
      <c r="AS194" s="360" t="s">
        <v>206</v>
      </c>
      <c r="AT194" s="360" t="s">
        <v>206</v>
      </c>
      <c r="AU194" s="360" t="s">
        <v>2113</v>
      </c>
      <c r="AV194" s="360" t="s">
        <v>206</v>
      </c>
      <c r="AW194" s="360" t="s">
        <v>206</v>
      </c>
      <c r="AX194" s="360" t="s">
        <v>206</v>
      </c>
      <c r="AY194" s="360" t="s">
        <v>206</v>
      </c>
      <c r="AZ194" s="360" t="s">
        <v>206</v>
      </c>
      <c r="BA194" s="360" t="s">
        <v>206</v>
      </c>
      <c r="BB194" s="360" t="s">
        <v>2113</v>
      </c>
      <c r="BC194" s="360" t="s">
        <v>2113</v>
      </c>
      <c r="BD194" s="360" t="s">
        <v>206</v>
      </c>
      <c r="BE194" s="360" t="s">
        <v>206</v>
      </c>
      <c r="BF194" s="360" t="s">
        <v>206</v>
      </c>
      <c r="BG194" s="360" t="s">
        <v>206</v>
      </c>
      <c r="BH194" s="360" t="s">
        <v>2113</v>
      </c>
      <c r="BI194" s="360" t="s">
        <v>2113</v>
      </c>
      <c r="BJ194" s="358" t="s">
        <v>2646</v>
      </c>
      <c r="BK194" s="362" t="s">
        <v>366</v>
      </c>
    </row>
    <row r="195" spans="1:63" s="363" customFormat="1" ht="36" x14ac:dyDescent="0.35">
      <c r="A195" s="507" t="s">
        <v>2685</v>
      </c>
      <c r="B195" s="509">
        <v>54</v>
      </c>
      <c r="C195" s="501" t="s">
        <v>99</v>
      </c>
      <c r="D195" s="505" t="s">
        <v>2166</v>
      </c>
      <c r="E195" s="505" t="s">
        <v>2167</v>
      </c>
      <c r="F195" s="505" t="s">
        <v>2100</v>
      </c>
      <c r="G195" s="505" t="s">
        <v>2185</v>
      </c>
      <c r="H195" s="513" t="s">
        <v>199</v>
      </c>
      <c r="I195" s="501" t="s">
        <v>2391</v>
      </c>
      <c r="J195" s="505" t="s">
        <v>2392</v>
      </c>
      <c r="K195" s="505" t="s">
        <v>2562</v>
      </c>
      <c r="L195" s="505" t="s">
        <v>2394</v>
      </c>
      <c r="M195" s="505" t="s">
        <v>2641</v>
      </c>
      <c r="N195" s="505" t="s">
        <v>2106</v>
      </c>
      <c r="O195" s="505" t="s">
        <v>2172</v>
      </c>
      <c r="P195" s="505" t="s">
        <v>2172</v>
      </c>
      <c r="Q195" s="505" t="s">
        <v>2172</v>
      </c>
      <c r="R195" s="505" t="s">
        <v>2686</v>
      </c>
      <c r="S195" s="357" t="s">
        <v>2687</v>
      </c>
      <c r="T195" s="503">
        <v>45658</v>
      </c>
      <c r="U195" s="503">
        <v>45746</v>
      </c>
      <c r="V195" s="505" t="s">
        <v>2688</v>
      </c>
      <c r="W195" s="486">
        <v>1</v>
      </c>
      <c r="X195" s="505" t="s">
        <v>2172</v>
      </c>
      <c r="Y195" s="505" t="s">
        <v>2172</v>
      </c>
      <c r="Z195" s="500" t="s">
        <v>2172</v>
      </c>
      <c r="AA195" s="500" t="s">
        <v>2113</v>
      </c>
      <c r="AB195" s="500" t="s">
        <v>206</v>
      </c>
      <c r="AC195" s="500" t="s">
        <v>206</v>
      </c>
      <c r="AD195" s="500" t="s">
        <v>206</v>
      </c>
      <c r="AE195" s="500" t="s">
        <v>206</v>
      </c>
      <c r="AF195" s="500" t="s">
        <v>206</v>
      </c>
      <c r="AG195" s="500" t="s">
        <v>2113</v>
      </c>
      <c r="AH195" s="500" t="s">
        <v>206</v>
      </c>
      <c r="AI195" s="500" t="s">
        <v>206</v>
      </c>
      <c r="AJ195" s="500" t="s">
        <v>2113</v>
      </c>
      <c r="AK195" s="500" t="s">
        <v>206</v>
      </c>
      <c r="AL195" s="500" t="s">
        <v>206</v>
      </c>
      <c r="AM195" s="500" t="s">
        <v>206</v>
      </c>
      <c r="AN195" s="500" t="s">
        <v>206</v>
      </c>
      <c r="AO195" s="500" t="s">
        <v>206</v>
      </c>
      <c r="AP195" s="500" t="s">
        <v>206</v>
      </c>
      <c r="AQ195" s="500" t="s">
        <v>206</v>
      </c>
      <c r="AR195" s="500" t="s">
        <v>206</v>
      </c>
      <c r="AS195" s="500" t="s">
        <v>206</v>
      </c>
      <c r="AT195" s="500" t="s">
        <v>206</v>
      </c>
      <c r="AU195" s="500" t="s">
        <v>206</v>
      </c>
      <c r="AV195" s="500" t="s">
        <v>206</v>
      </c>
      <c r="AW195" s="500" t="s">
        <v>206</v>
      </c>
      <c r="AX195" s="500" t="s">
        <v>206</v>
      </c>
      <c r="AY195" s="500" t="s">
        <v>206</v>
      </c>
      <c r="AZ195" s="500" t="s">
        <v>206</v>
      </c>
      <c r="BA195" s="500" t="s">
        <v>206</v>
      </c>
      <c r="BB195" s="500" t="s">
        <v>2113</v>
      </c>
      <c r="BC195" s="500" t="s">
        <v>206</v>
      </c>
      <c r="BD195" s="500" t="s">
        <v>206</v>
      </c>
      <c r="BE195" s="500" t="s">
        <v>206</v>
      </c>
      <c r="BF195" s="500" t="s">
        <v>206</v>
      </c>
      <c r="BG195" s="500" t="s">
        <v>206</v>
      </c>
      <c r="BH195" s="500" t="s">
        <v>206</v>
      </c>
      <c r="BI195" s="500" t="s">
        <v>2113</v>
      </c>
      <c r="BJ195" s="501" t="s">
        <v>408</v>
      </c>
      <c r="BK195" s="496" t="s">
        <v>366</v>
      </c>
    </row>
    <row r="196" spans="1:63" s="363" customFormat="1" ht="90" x14ac:dyDescent="0.35">
      <c r="A196" s="507"/>
      <c r="B196" s="509"/>
      <c r="C196" s="501"/>
      <c r="D196" s="505"/>
      <c r="E196" s="505"/>
      <c r="F196" s="505"/>
      <c r="G196" s="505"/>
      <c r="H196" s="513"/>
      <c r="I196" s="501"/>
      <c r="J196" s="505"/>
      <c r="K196" s="505"/>
      <c r="L196" s="505"/>
      <c r="M196" s="505"/>
      <c r="N196" s="505"/>
      <c r="O196" s="505"/>
      <c r="P196" s="505"/>
      <c r="Q196" s="505"/>
      <c r="R196" s="505"/>
      <c r="S196" s="357" t="s">
        <v>2689</v>
      </c>
      <c r="T196" s="503"/>
      <c r="U196" s="503"/>
      <c r="V196" s="505"/>
      <c r="W196" s="499"/>
      <c r="X196" s="505"/>
      <c r="Y196" s="505"/>
      <c r="Z196" s="500"/>
      <c r="AA196" s="500"/>
      <c r="AB196" s="500"/>
      <c r="AC196" s="500"/>
      <c r="AD196" s="500"/>
      <c r="AE196" s="500"/>
      <c r="AF196" s="500"/>
      <c r="AG196" s="500"/>
      <c r="AH196" s="500"/>
      <c r="AI196" s="500"/>
      <c r="AJ196" s="500"/>
      <c r="AK196" s="500"/>
      <c r="AL196" s="500"/>
      <c r="AM196" s="500"/>
      <c r="AN196" s="500"/>
      <c r="AO196" s="500"/>
      <c r="AP196" s="500"/>
      <c r="AQ196" s="500"/>
      <c r="AR196" s="500"/>
      <c r="AS196" s="500"/>
      <c r="AT196" s="500"/>
      <c r="AU196" s="500"/>
      <c r="AV196" s="500"/>
      <c r="AW196" s="500"/>
      <c r="AX196" s="500"/>
      <c r="AY196" s="500"/>
      <c r="AZ196" s="500"/>
      <c r="BA196" s="500"/>
      <c r="BB196" s="500"/>
      <c r="BC196" s="500"/>
      <c r="BD196" s="500"/>
      <c r="BE196" s="500"/>
      <c r="BF196" s="500"/>
      <c r="BG196" s="500"/>
      <c r="BH196" s="500"/>
      <c r="BI196" s="500"/>
      <c r="BJ196" s="501"/>
      <c r="BK196" s="496"/>
    </row>
    <row r="197" spans="1:63" s="363" customFormat="1" ht="33" customHeight="1" x14ac:dyDescent="0.35">
      <c r="A197" s="507" t="s">
        <v>2690</v>
      </c>
      <c r="B197" s="509">
        <v>55</v>
      </c>
      <c r="C197" s="501" t="s">
        <v>99</v>
      </c>
      <c r="D197" s="505" t="s">
        <v>2166</v>
      </c>
      <c r="E197" s="505" t="s">
        <v>2167</v>
      </c>
      <c r="F197" s="505" t="s">
        <v>2100</v>
      </c>
      <c r="G197" s="505" t="s">
        <v>2691</v>
      </c>
      <c r="H197" s="513" t="s">
        <v>199</v>
      </c>
      <c r="I197" s="501" t="s">
        <v>2391</v>
      </c>
      <c r="J197" s="505" t="s">
        <v>2392</v>
      </c>
      <c r="K197" s="505" t="s">
        <v>2562</v>
      </c>
      <c r="L197" s="505" t="s">
        <v>2394</v>
      </c>
      <c r="M197" s="505" t="s">
        <v>2641</v>
      </c>
      <c r="N197" s="505" t="s">
        <v>2106</v>
      </c>
      <c r="O197" s="505" t="s">
        <v>2172</v>
      </c>
      <c r="P197" s="505" t="s">
        <v>2172</v>
      </c>
      <c r="Q197" s="505" t="s">
        <v>2172</v>
      </c>
      <c r="R197" s="505" t="s">
        <v>2692</v>
      </c>
      <c r="S197" s="357" t="s">
        <v>2687</v>
      </c>
      <c r="T197" s="503">
        <v>45748</v>
      </c>
      <c r="U197" s="503">
        <v>46006</v>
      </c>
      <c r="V197" s="505" t="s">
        <v>2693</v>
      </c>
      <c r="W197" s="495" t="s">
        <v>2172</v>
      </c>
      <c r="X197" s="505" t="s">
        <v>2694</v>
      </c>
      <c r="Y197" s="505" t="s">
        <v>2695</v>
      </c>
      <c r="Z197" s="510">
        <v>1</v>
      </c>
      <c r="AA197" s="500" t="s">
        <v>206</v>
      </c>
      <c r="AB197" s="500" t="s">
        <v>206</v>
      </c>
      <c r="AC197" s="500" t="s">
        <v>206</v>
      </c>
      <c r="AD197" s="500" t="s">
        <v>206</v>
      </c>
      <c r="AE197" s="500" t="s">
        <v>206</v>
      </c>
      <c r="AF197" s="500" t="s">
        <v>206</v>
      </c>
      <c r="AG197" s="500" t="s">
        <v>206</v>
      </c>
      <c r="AH197" s="500" t="s">
        <v>206</v>
      </c>
      <c r="AI197" s="500" t="s">
        <v>206</v>
      </c>
      <c r="AJ197" s="500" t="s">
        <v>2113</v>
      </c>
      <c r="AK197" s="500" t="s">
        <v>206</v>
      </c>
      <c r="AL197" s="500" t="s">
        <v>206</v>
      </c>
      <c r="AM197" s="500" t="s">
        <v>206</v>
      </c>
      <c r="AN197" s="500" t="s">
        <v>206</v>
      </c>
      <c r="AO197" s="500" t="s">
        <v>206</v>
      </c>
      <c r="AP197" s="500" t="s">
        <v>206</v>
      </c>
      <c r="AQ197" s="500" t="s">
        <v>206</v>
      </c>
      <c r="AR197" s="500" t="s">
        <v>2113</v>
      </c>
      <c r="AS197" s="500" t="s">
        <v>206</v>
      </c>
      <c r="AT197" s="500" t="s">
        <v>206</v>
      </c>
      <c r="AU197" s="500" t="s">
        <v>206</v>
      </c>
      <c r="AV197" s="500" t="s">
        <v>206</v>
      </c>
      <c r="AW197" s="500" t="s">
        <v>206</v>
      </c>
      <c r="AX197" s="500" t="s">
        <v>206</v>
      </c>
      <c r="AY197" s="500" t="s">
        <v>206</v>
      </c>
      <c r="AZ197" s="500" t="s">
        <v>206</v>
      </c>
      <c r="BA197" s="500" t="s">
        <v>206</v>
      </c>
      <c r="BB197" s="500" t="s">
        <v>2113</v>
      </c>
      <c r="BC197" s="500" t="s">
        <v>206</v>
      </c>
      <c r="BD197" s="500" t="s">
        <v>206</v>
      </c>
      <c r="BE197" s="500" t="s">
        <v>206</v>
      </c>
      <c r="BF197" s="500" t="s">
        <v>206</v>
      </c>
      <c r="BG197" s="500" t="s">
        <v>206</v>
      </c>
      <c r="BH197" s="500" t="s">
        <v>206</v>
      </c>
      <c r="BI197" s="500" t="s">
        <v>2113</v>
      </c>
      <c r="BJ197" s="501" t="s">
        <v>408</v>
      </c>
      <c r="BK197" s="496" t="s">
        <v>366</v>
      </c>
    </row>
    <row r="198" spans="1:63" s="363" customFormat="1" ht="82.5" customHeight="1" x14ac:dyDescent="0.35">
      <c r="A198" s="507"/>
      <c r="B198" s="509"/>
      <c r="C198" s="501"/>
      <c r="D198" s="505"/>
      <c r="E198" s="505"/>
      <c r="F198" s="505"/>
      <c r="G198" s="505"/>
      <c r="H198" s="513"/>
      <c r="I198" s="501"/>
      <c r="J198" s="505"/>
      <c r="K198" s="505"/>
      <c r="L198" s="505"/>
      <c r="M198" s="505"/>
      <c r="N198" s="505"/>
      <c r="O198" s="505"/>
      <c r="P198" s="505"/>
      <c r="Q198" s="505"/>
      <c r="R198" s="505"/>
      <c r="S198" s="357" t="s">
        <v>2689</v>
      </c>
      <c r="T198" s="503"/>
      <c r="U198" s="503"/>
      <c r="V198" s="505"/>
      <c r="W198" s="488"/>
      <c r="X198" s="505"/>
      <c r="Y198" s="505"/>
      <c r="Z198" s="510"/>
      <c r="AA198" s="500"/>
      <c r="AB198" s="500"/>
      <c r="AC198" s="500"/>
      <c r="AD198" s="500"/>
      <c r="AE198" s="500"/>
      <c r="AF198" s="500"/>
      <c r="AG198" s="500"/>
      <c r="AH198" s="500"/>
      <c r="AI198" s="500"/>
      <c r="AJ198" s="500"/>
      <c r="AK198" s="500"/>
      <c r="AL198" s="500"/>
      <c r="AM198" s="500"/>
      <c r="AN198" s="500"/>
      <c r="AO198" s="500"/>
      <c r="AP198" s="500"/>
      <c r="AQ198" s="500"/>
      <c r="AR198" s="500"/>
      <c r="AS198" s="500"/>
      <c r="AT198" s="500"/>
      <c r="AU198" s="500"/>
      <c r="AV198" s="500"/>
      <c r="AW198" s="500"/>
      <c r="AX198" s="500"/>
      <c r="AY198" s="500"/>
      <c r="AZ198" s="500"/>
      <c r="BA198" s="500"/>
      <c r="BB198" s="500"/>
      <c r="BC198" s="500"/>
      <c r="BD198" s="500"/>
      <c r="BE198" s="500"/>
      <c r="BF198" s="500"/>
      <c r="BG198" s="500"/>
      <c r="BH198" s="500"/>
      <c r="BI198" s="500"/>
      <c r="BJ198" s="501"/>
      <c r="BK198" s="496"/>
    </row>
    <row r="199" spans="1:63" s="363" customFormat="1" ht="82.5" customHeight="1" x14ac:dyDescent="0.35">
      <c r="A199" s="364" t="s">
        <v>2696</v>
      </c>
      <c r="B199" s="356">
        <v>47</v>
      </c>
      <c r="C199" s="357" t="s">
        <v>2448</v>
      </c>
      <c r="D199" s="358" t="s">
        <v>1583</v>
      </c>
      <c r="E199" s="358" t="s">
        <v>2551</v>
      </c>
      <c r="F199" s="358" t="s">
        <v>2351</v>
      </c>
      <c r="G199" s="358" t="s">
        <v>2450</v>
      </c>
      <c r="H199" s="368" t="s">
        <v>199</v>
      </c>
      <c r="I199" s="357" t="s">
        <v>2391</v>
      </c>
      <c r="J199" s="358" t="s">
        <v>2582</v>
      </c>
      <c r="K199" s="358" t="s">
        <v>2562</v>
      </c>
      <c r="L199" s="358" t="s">
        <v>2697</v>
      </c>
      <c r="M199" s="358" t="s">
        <v>2698</v>
      </c>
      <c r="N199" s="358" t="s">
        <v>2106</v>
      </c>
      <c r="O199" s="358" t="s">
        <v>2172</v>
      </c>
      <c r="P199" s="358" t="s">
        <v>2172</v>
      </c>
      <c r="Q199" s="358" t="s">
        <v>2172</v>
      </c>
      <c r="R199" s="358" t="s">
        <v>2699</v>
      </c>
      <c r="S199" s="357" t="s">
        <v>1464</v>
      </c>
      <c r="T199" s="359">
        <v>45659</v>
      </c>
      <c r="U199" s="359">
        <v>46006</v>
      </c>
      <c r="V199" s="358" t="s">
        <v>2700</v>
      </c>
      <c r="W199" s="360" t="s">
        <v>2172</v>
      </c>
      <c r="X199" s="358" t="s">
        <v>2701</v>
      </c>
      <c r="Y199" s="358" t="s">
        <v>2702</v>
      </c>
      <c r="Z199" s="366">
        <v>0.8</v>
      </c>
      <c r="AA199" s="360" t="s">
        <v>206</v>
      </c>
      <c r="AB199" s="360" t="s">
        <v>206</v>
      </c>
      <c r="AC199" s="360" t="s">
        <v>206</v>
      </c>
      <c r="AD199" s="360" t="s">
        <v>206</v>
      </c>
      <c r="AE199" s="360" t="s">
        <v>206</v>
      </c>
      <c r="AF199" s="360" t="s">
        <v>206</v>
      </c>
      <c r="AG199" s="360" t="s">
        <v>206</v>
      </c>
      <c r="AH199" s="360" t="s">
        <v>206</v>
      </c>
      <c r="AI199" s="360" t="s">
        <v>206</v>
      </c>
      <c r="AJ199" s="360" t="s">
        <v>206</v>
      </c>
      <c r="AK199" s="360" t="s">
        <v>2113</v>
      </c>
      <c r="AL199" s="360" t="s">
        <v>2113</v>
      </c>
      <c r="AM199" s="360" t="s">
        <v>206</v>
      </c>
      <c r="AN199" s="360" t="s">
        <v>206</v>
      </c>
      <c r="AO199" s="360" t="s">
        <v>206</v>
      </c>
      <c r="AP199" s="360" t="s">
        <v>206</v>
      </c>
      <c r="AQ199" s="360" t="s">
        <v>206</v>
      </c>
      <c r="AR199" s="360" t="s">
        <v>206</v>
      </c>
      <c r="AS199" s="360" t="s">
        <v>206</v>
      </c>
      <c r="AT199" s="360" t="s">
        <v>206</v>
      </c>
      <c r="AU199" s="360" t="s">
        <v>2113</v>
      </c>
      <c r="AV199" s="360" t="s">
        <v>206</v>
      </c>
      <c r="AW199" s="360" t="s">
        <v>206</v>
      </c>
      <c r="AX199" s="360" t="s">
        <v>206</v>
      </c>
      <c r="AY199" s="360" t="s">
        <v>206</v>
      </c>
      <c r="AZ199" s="360" t="s">
        <v>206</v>
      </c>
      <c r="BA199" s="360" t="s">
        <v>206</v>
      </c>
      <c r="BB199" s="360" t="s">
        <v>206</v>
      </c>
      <c r="BC199" s="360" t="s">
        <v>2113</v>
      </c>
      <c r="BD199" s="360" t="s">
        <v>206</v>
      </c>
      <c r="BE199" s="360" t="s">
        <v>206</v>
      </c>
      <c r="BF199" s="360" t="s">
        <v>206</v>
      </c>
      <c r="BG199" s="360" t="s">
        <v>206</v>
      </c>
      <c r="BH199" s="360" t="s">
        <v>206</v>
      </c>
      <c r="BI199" s="360" t="s">
        <v>2113</v>
      </c>
      <c r="BJ199" s="357" t="s">
        <v>2114</v>
      </c>
      <c r="BK199" s="365" t="s">
        <v>199</v>
      </c>
    </row>
    <row r="200" spans="1:63" s="363" customFormat="1" ht="234" x14ac:dyDescent="0.35">
      <c r="A200" s="364" t="s">
        <v>2703</v>
      </c>
      <c r="B200" s="360">
        <v>5</v>
      </c>
      <c r="C200" s="357" t="s">
        <v>2448</v>
      </c>
      <c r="D200" s="358" t="str">
        <f ca="1">VLOOKUP($D200,[8]!Tabla2[#Data],2,FALSE)</f>
        <v>DGTIC</v>
      </c>
      <c r="E200" s="358" t="s">
        <v>2704</v>
      </c>
      <c r="F200" s="358" t="s">
        <v>2351</v>
      </c>
      <c r="G200" s="358" t="s">
        <v>2500</v>
      </c>
      <c r="H200" s="368" t="s">
        <v>199</v>
      </c>
      <c r="I200" s="357" t="s">
        <v>2391</v>
      </c>
      <c r="J200" s="358" t="s">
        <v>2392</v>
      </c>
      <c r="K200" s="358" t="s">
        <v>2705</v>
      </c>
      <c r="L200" s="358" t="s">
        <v>2394</v>
      </c>
      <c r="M200" s="358" t="s">
        <v>2706</v>
      </c>
      <c r="N200" s="358" t="s">
        <v>2106</v>
      </c>
      <c r="O200" s="368" t="s">
        <v>2172</v>
      </c>
      <c r="P200" s="368" t="s">
        <v>2172</v>
      </c>
      <c r="Q200" s="368" t="s">
        <v>2172</v>
      </c>
      <c r="R200" s="358" t="s">
        <v>2707</v>
      </c>
      <c r="S200" s="358" t="s">
        <v>2708</v>
      </c>
      <c r="T200" s="359">
        <v>45659</v>
      </c>
      <c r="U200" s="359">
        <v>46006</v>
      </c>
      <c r="V200" s="358" t="s">
        <v>2709</v>
      </c>
      <c r="W200" s="360" t="s">
        <v>2172</v>
      </c>
      <c r="X200" s="358" t="s">
        <v>2709</v>
      </c>
      <c r="Y200" s="358" t="s">
        <v>2710</v>
      </c>
      <c r="Z200" s="360">
        <v>100</v>
      </c>
      <c r="AA200" s="360" t="s">
        <v>206</v>
      </c>
      <c r="AB200" s="360" t="s">
        <v>206</v>
      </c>
      <c r="AC200" s="360" t="s">
        <v>206</v>
      </c>
      <c r="AD200" s="360" t="s">
        <v>206</v>
      </c>
      <c r="AE200" s="360" t="s">
        <v>206</v>
      </c>
      <c r="AF200" s="360" t="s">
        <v>206</v>
      </c>
      <c r="AG200" s="360" t="s">
        <v>206</v>
      </c>
      <c r="AH200" s="360" t="s">
        <v>206</v>
      </c>
      <c r="AI200" s="360" t="s">
        <v>206</v>
      </c>
      <c r="AJ200" s="360" t="s">
        <v>206</v>
      </c>
      <c r="AK200" s="360" t="s">
        <v>206</v>
      </c>
      <c r="AL200" s="360" t="s">
        <v>206</v>
      </c>
      <c r="AM200" s="360" t="s">
        <v>206</v>
      </c>
      <c r="AN200" s="360" t="s">
        <v>206</v>
      </c>
      <c r="AO200" s="360" t="s">
        <v>206</v>
      </c>
      <c r="AP200" s="360" t="s">
        <v>206</v>
      </c>
      <c r="AQ200" s="360" t="s">
        <v>206</v>
      </c>
      <c r="AR200" s="360" t="s">
        <v>206</v>
      </c>
      <c r="AS200" s="360" t="s">
        <v>206</v>
      </c>
      <c r="AT200" s="360" t="s">
        <v>206</v>
      </c>
      <c r="AU200" s="360" t="s">
        <v>2113</v>
      </c>
      <c r="AV200" s="360" t="s">
        <v>206</v>
      </c>
      <c r="AW200" s="360" t="s">
        <v>206</v>
      </c>
      <c r="AX200" s="360" t="s">
        <v>206</v>
      </c>
      <c r="AY200" s="360" t="s">
        <v>206</v>
      </c>
      <c r="AZ200" s="360" t="s">
        <v>206</v>
      </c>
      <c r="BA200" s="360" t="s">
        <v>206</v>
      </c>
      <c r="BB200" s="360" t="s">
        <v>206</v>
      </c>
      <c r="BC200" s="360" t="s">
        <v>2113</v>
      </c>
      <c r="BD200" s="360" t="s">
        <v>206</v>
      </c>
      <c r="BE200" s="360" t="s">
        <v>206</v>
      </c>
      <c r="BF200" s="360" t="s">
        <v>206</v>
      </c>
      <c r="BG200" s="360" t="s">
        <v>206</v>
      </c>
      <c r="BH200" s="360" t="s">
        <v>206</v>
      </c>
      <c r="BI200" s="360" t="s">
        <v>206</v>
      </c>
      <c r="BJ200" s="358" t="s">
        <v>2114</v>
      </c>
      <c r="BK200" s="362" t="s">
        <v>199</v>
      </c>
    </row>
    <row r="201" spans="1:63" s="363" customFormat="1" ht="36" customHeight="1" x14ac:dyDescent="0.35">
      <c r="A201" s="364" t="s">
        <v>2711</v>
      </c>
      <c r="B201" s="356">
        <v>4</v>
      </c>
      <c r="C201" s="357" t="s">
        <v>2448</v>
      </c>
      <c r="D201" s="358" t="str">
        <f ca="1">VLOOKUP($D201,[8]!Tabla2[#Data],2,FALSE)</f>
        <v>DGTIC</v>
      </c>
      <c r="E201" s="358" t="s">
        <v>2704</v>
      </c>
      <c r="F201" s="358" t="s">
        <v>2351</v>
      </c>
      <c r="G201" s="358" t="s">
        <v>2500</v>
      </c>
      <c r="H201" s="368" t="s">
        <v>199</v>
      </c>
      <c r="I201" s="357" t="s">
        <v>2391</v>
      </c>
      <c r="J201" s="358" t="s">
        <v>2392</v>
      </c>
      <c r="K201" s="358" t="s">
        <v>2705</v>
      </c>
      <c r="L201" s="358" t="s">
        <v>2394</v>
      </c>
      <c r="M201" s="358" t="s">
        <v>2712</v>
      </c>
      <c r="N201" s="358" t="s">
        <v>2106</v>
      </c>
      <c r="O201" s="368" t="s">
        <v>2172</v>
      </c>
      <c r="P201" s="368" t="s">
        <v>2172</v>
      </c>
      <c r="Q201" s="368" t="s">
        <v>2172</v>
      </c>
      <c r="R201" s="358" t="s">
        <v>2713</v>
      </c>
      <c r="S201" s="358" t="s">
        <v>2708</v>
      </c>
      <c r="T201" s="359">
        <v>45659</v>
      </c>
      <c r="U201" s="359">
        <v>46006</v>
      </c>
      <c r="V201" s="358" t="s">
        <v>2714</v>
      </c>
      <c r="W201" s="360" t="s">
        <v>2172</v>
      </c>
      <c r="X201" s="358" t="s">
        <v>2714</v>
      </c>
      <c r="Y201" s="358" t="s">
        <v>2715</v>
      </c>
      <c r="Z201" s="360">
        <v>100</v>
      </c>
      <c r="AA201" s="360" t="s">
        <v>206</v>
      </c>
      <c r="AB201" s="360" t="s">
        <v>206</v>
      </c>
      <c r="AC201" s="360" t="s">
        <v>206</v>
      </c>
      <c r="AD201" s="360" t="s">
        <v>206</v>
      </c>
      <c r="AE201" s="360" t="s">
        <v>206</v>
      </c>
      <c r="AF201" s="360" t="s">
        <v>206</v>
      </c>
      <c r="AG201" s="360" t="s">
        <v>206</v>
      </c>
      <c r="AH201" s="360" t="s">
        <v>206</v>
      </c>
      <c r="AI201" s="360" t="s">
        <v>206</v>
      </c>
      <c r="AJ201" s="360" t="s">
        <v>206</v>
      </c>
      <c r="AK201" s="360" t="s">
        <v>2113</v>
      </c>
      <c r="AL201" s="360" t="s">
        <v>206</v>
      </c>
      <c r="AM201" s="360" t="s">
        <v>206</v>
      </c>
      <c r="AN201" s="360" t="s">
        <v>206</v>
      </c>
      <c r="AO201" s="360" t="s">
        <v>206</v>
      </c>
      <c r="AP201" s="360" t="s">
        <v>206</v>
      </c>
      <c r="AQ201" s="360" t="s">
        <v>206</v>
      </c>
      <c r="AR201" s="360" t="s">
        <v>206</v>
      </c>
      <c r="AS201" s="360" t="s">
        <v>206</v>
      </c>
      <c r="AT201" s="360" t="s">
        <v>206</v>
      </c>
      <c r="AU201" s="360" t="s">
        <v>2113</v>
      </c>
      <c r="AV201" s="360" t="s">
        <v>206</v>
      </c>
      <c r="AW201" s="360" t="s">
        <v>206</v>
      </c>
      <c r="AX201" s="360" t="s">
        <v>206</v>
      </c>
      <c r="AY201" s="360" t="s">
        <v>206</v>
      </c>
      <c r="AZ201" s="360" t="s">
        <v>206</v>
      </c>
      <c r="BA201" s="360" t="s">
        <v>206</v>
      </c>
      <c r="BB201" s="360" t="s">
        <v>206</v>
      </c>
      <c r="BC201" s="360" t="s">
        <v>2113</v>
      </c>
      <c r="BD201" s="360" t="s">
        <v>206</v>
      </c>
      <c r="BE201" s="360" t="s">
        <v>206</v>
      </c>
      <c r="BF201" s="360" t="s">
        <v>206</v>
      </c>
      <c r="BG201" s="360" t="s">
        <v>206</v>
      </c>
      <c r="BH201" s="360" t="s">
        <v>206</v>
      </c>
      <c r="BI201" s="360" t="s">
        <v>2113</v>
      </c>
      <c r="BJ201" s="358" t="s">
        <v>2114</v>
      </c>
      <c r="BK201" s="362" t="s">
        <v>199</v>
      </c>
    </row>
    <row r="202" spans="1:63" s="363" customFormat="1" ht="36" customHeight="1" x14ac:dyDescent="0.35">
      <c r="A202" s="364" t="s">
        <v>2716</v>
      </c>
      <c r="B202" s="360">
        <v>45</v>
      </c>
      <c r="C202" s="357" t="s">
        <v>2448</v>
      </c>
      <c r="D202" s="358" t="s">
        <v>1583</v>
      </c>
      <c r="E202" s="358" t="s">
        <v>2704</v>
      </c>
      <c r="F202" s="358" t="s">
        <v>2351</v>
      </c>
      <c r="G202" s="358" t="s">
        <v>2450</v>
      </c>
      <c r="H202" s="368" t="s">
        <v>199</v>
      </c>
      <c r="I202" s="357" t="s">
        <v>2391</v>
      </c>
      <c r="J202" s="358" t="s">
        <v>2582</v>
      </c>
      <c r="K202" s="358" t="s">
        <v>2705</v>
      </c>
      <c r="L202" s="358" t="s">
        <v>2697</v>
      </c>
      <c r="M202" s="358" t="s">
        <v>2717</v>
      </c>
      <c r="N202" s="358" t="s">
        <v>2106</v>
      </c>
      <c r="O202" s="358" t="s">
        <v>2172</v>
      </c>
      <c r="P202" s="358" t="s">
        <v>2172</v>
      </c>
      <c r="Q202" s="358" t="s">
        <v>2172</v>
      </c>
      <c r="R202" s="358" t="s">
        <v>2718</v>
      </c>
      <c r="S202" s="358" t="s">
        <v>2708</v>
      </c>
      <c r="T202" s="359">
        <v>45659</v>
      </c>
      <c r="U202" s="359">
        <v>46006</v>
      </c>
      <c r="V202" s="358" t="s">
        <v>2719</v>
      </c>
      <c r="W202" s="360" t="s">
        <v>2172</v>
      </c>
      <c r="X202" s="358" t="s">
        <v>2494</v>
      </c>
      <c r="Y202" s="358" t="s">
        <v>2401</v>
      </c>
      <c r="Z202" s="360">
        <v>1</v>
      </c>
      <c r="AA202" s="360" t="s">
        <v>206</v>
      </c>
      <c r="AB202" s="360" t="s">
        <v>206</v>
      </c>
      <c r="AC202" s="360" t="s">
        <v>206</v>
      </c>
      <c r="AD202" s="360" t="s">
        <v>206</v>
      </c>
      <c r="AE202" s="360" t="s">
        <v>206</v>
      </c>
      <c r="AF202" s="360" t="s">
        <v>206</v>
      </c>
      <c r="AG202" s="360" t="s">
        <v>206</v>
      </c>
      <c r="AH202" s="360" t="s">
        <v>206</v>
      </c>
      <c r="AI202" s="360" t="s">
        <v>206</v>
      </c>
      <c r="AJ202" s="360" t="s">
        <v>206</v>
      </c>
      <c r="AK202" s="360" t="s">
        <v>2113</v>
      </c>
      <c r="AL202" s="360" t="s">
        <v>2113</v>
      </c>
      <c r="AM202" s="360" t="s">
        <v>206</v>
      </c>
      <c r="AN202" s="360" t="s">
        <v>206</v>
      </c>
      <c r="AO202" s="360" t="s">
        <v>206</v>
      </c>
      <c r="AP202" s="360" t="s">
        <v>206</v>
      </c>
      <c r="AQ202" s="360" t="s">
        <v>206</v>
      </c>
      <c r="AR202" s="360" t="s">
        <v>206</v>
      </c>
      <c r="AS202" s="360" t="s">
        <v>206</v>
      </c>
      <c r="AT202" s="360" t="s">
        <v>206</v>
      </c>
      <c r="AU202" s="360" t="s">
        <v>2113</v>
      </c>
      <c r="AV202" s="360" t="s">
        <v>206</v>
      </c>
      <c r="AW202" s="360" t="s">
        <v>206</v>
      </c>
      <c r="AX202" s="360" t="s">
        <v>206</v>
      </c>
      <c r="AY202" s="360" t="s">
        <v>206</v>
      </c>
      <c r="AZ202" s="360" t="s">
        <v>206</v>
      </c>
      <c r="BA202" s="360" t="s">
        <v>206</v>
      </c>
      <c r="BB202" s="360" t="s">
        <v>206</v>
      </c>
      <c r="BC202" s="360" t="s">
        <v>2113</v>
      </c>
      <c r="BD202" s="360" t="s">
        <v>206</v>
      </c>
      <c r="BE202" s="360" t="s">
        <v>206</v>
      </c>
      <c r="BF202" s="360" t="s">
        <v>206</v>
      </c>
      <c r="BG202" s="360" t="s">
        <v>206</v>
      </c>
      <c r="BH202" s="360" t="s">
        <v>206</v>
      </c>
      <c r="BI202" s="360" t="s">
        <v>2113</v>
      </c>
      <c r="BJ202" s="358" t="s">
        <v>2114</v>
      </c>
      <c r="BK202" s="362" t="s">
        <v>199</v>
      </c>
    </row>
    <row r="203" spans="1:63" s="363" customFormat="1" ht="234" x14ac:dyDescent="0.35">
      <c r="A203" s="364" t="s">
        <v>2720</v>
      </c>
      <c r="B203" s="356">
        <v>6</v>
      </c>
      <c r="C203" s="357" t="s">
        <v>2448</v>
      </c>
      <c r="D203" s="358" t="s">
        <v>1583</v>
      </c>
      <c r="E203" s="358" t="s">
        <v>2704</v>
      </c>
      <c r="F203" s="358" t="s">
        <v>2351</v>
      </c>
      <c r="G203" s="358" t="s">
        <v>2500</v>
      </c>
      <c r="H203" s="368" t="s">
        <v>199</v>
      </c>
      <c r="I203" s="357" t="s">
        <v>2391</v>
      </c>
      <c r="J203" s="358" t="s">
        <v>2392</v>
      </c>
      <c r="K203" s="358" t="s">
        <v>2721</v>
      </c>
      <c r="L203" s="358" t="s">
        <v>2394</v>
      </c>
      <c r="M203" s="358" t="s">
        <v>2722</v>
      </c>
      <c r="N203" s="358" t="s">
        <v>2106</v>
      </c>
      <c r="O203" s="368" t="s">
        <v>2172</v>
      </c>
      <c r="P203" s="368" t="s">
        <v>2172</v>
      </c>
      <c r="Q203" s="368" t="s">
        <v>2172</v>
      </c>
      <c r="R203" s="358" t="s">
        <v>2723</v>
      </c>
      <c r="S203" s="358" t="s">
        <v>2724</v>
      </c>
      <c r="T203" s="359">
        <v>45659</v>
      </c>
      <c r="U203" s="359">
        <v>46022</v>
      </c>
      <c r="V203" s="358" t="s">
        <v>2725</v>
      </c>
      <c r="W203" s="360" t="s">
        <v>2172</v>
      </c>
      <c r="X203" s="358" t="s">
        <v>2725</v>
      </c>
      <c r="Y203" s="358" t="s">
        <v>2401</v>
      </c>
      <c r="Z203" s="360">
        <v>100</v>
      </c>
      <c r="AA203" s="360" t="s">
        <v>206</v>
      </c>
      <c r="AB203" s="360" t="s">
        <v>206</v>
      </c>
      <c r="AC203" s="360" t="s">
        <v>206</v>
      </c>
      <c r="AD203" s="360" t="s">
        <v>206</v>
      </c>
      <c r="AE203" s="360" t="s">
        <v>206</v>
      </c>
      <c r="AF203" s="360" t="s">
        <v>206</v>
      </c>
      <c r="AG203" s="360" t="s">
        <v>2113</v>
      </c>
      <c r="AH203" s="360" t="s">
        <v>206</v>
      </c>
      <c r="AI203" s="360" t="s">
        <v>206</v>
      </c>
      <c r="AJ203" s="360" t="s">
        <v>206</v>
      </c>
      <c r="AK203" s="360" t="s">
        <v>206</v>
      </c>
      <c r="AL203" s="360" t="s">
        <v>2113</v>
      </c>
      <c r="AM203" s="360" t="s">
        <v>206</v>
      </c>
      <c r="AN203" s="360" t="s">
        <v>206</v>
      </c>
      <c r="AO203" s="360" t="s">
        <v>206</v>
      </c>
      <c r="AP203" s="360" t="s">
        <v>206</v>
      </c>
      <c r="AQ203" s="360" t="s">
        <v>206</v>
      </c>
      <c r="AR203" s="360" t="s">
        <v>2172</v>
      </c>
      <c r="AS203" s="360" t="s">
        <v>206</v>
      </c>
      <c r="AT203" s="360" t="s">
        <v>206</v>
      </c>
      <c r="AU203" s="360" t="s">
        <v>2113</v>
      </c>
      <c r="AV203" s="360" t="s">
        <v>206</v>
      </c>
      <c r="AW203" s="360" t="s">
        <v>206</v>
      </c>
      <c r="AX203" s="360" t="s">
        <v>206</v>
      </c>
      <c r="AY203" s="360" t="s">
        <v>206</v>
      </c>
      <c r="AZ203" s="360" t="s">
        <v>206</v>
      </c>
      <c r="BA203" s="360" t="s">
        <v>206</v>
      </c>
      <c r="BB203" s="360" t="s">
        <v>206</v>
      </c>
      <c r="BC203" s="360" t="s">
        <v>2113</v>
      </c>
      <c r="BD203" s="360" t="s">
        <v>2113</v>
      </c>
      <c r="BE203" s="360" t="s">
        <v>2113</v>
      </c>
      <c r="BF203" s="360" t="s">
        <v>206</v>
      </c>
      <c r="BG203" s="360" t="s">
        <v>206</v>
      </c>
      <c r="BH203" s="360" t="s">
        <v>206</v>
      </c>
      <c r="BI203" s="360" t="s">
        <v>2113</v>
      </c>
      <c r="BJ203" s="358" t="s">
        <v>2114</v>
      </c>
      <c r="BK203" s="362" t="s">
        <v>199</v>
      </c>
    </row>
    <row r="204" spans="1:63" s="363" customFormat="1" ht="162" x14ac:dyDescent="0.35">
      <c r="A204" s="364" t="s">
        <v>2726</v>
      </c>
      <c r="B204" s="356">
        <v>46</v>
      </c>
      <c r="C204" s="357" t="s">
        <v>2448</v>
      </c>
      <c r="D204" s="358" t="s">
        <v>1583</v>
      </c>
      <c r="E204" s="358" t="s">
        <v>2704</v>
      </c>
      <c r="F204" s="358" t="s">
        <v>2351</v>
      </c>
      <c r="G204" s="358" t="s">
        <v>2450</v>
      </c>
      <c r="H204" s="368" t="s">
        <v>199</v>
      </c>
      <c r="I204" s="357" t="s">
        <v>2391</v>
      </c>
      <c r="J204" s="358" t="s">
        <v>2582</v>
      </c>
      <c r="K204" s="358" t="s">
        <v>2721</v>
      </c>
      <c r="L204" s="358" t="s">
        <v>2583</v>
      </c>
      <c r="M204" s="358" t="s">
        <v>2727</v>
      </c>
      <c r="N204" s="358" t="s">
        <v>2106</v>
      </c>
      <c r="O204" s="368" t="s">
        <v>2172</v>
      </c>
      <c r="P204" s="368" t="s">
        <v>2172</v>
      </c>
      <c r="Q204" s="368" t="s">
        <v>2172</v>
      </c>
      <c r="R204" s="358" t="s">
        <v>2728</v>
      </c>
      <c r="S204" s="358" t="s">
        <v>2708</v>
      </c>
      <c r="T204" s="359">
        <v>45659</v>
      </c>
      <c r="U204" s="359">
        <v>46006</v>
      </c>
      <c r="V204" s="358" t="s">
        <v>2729</v>
      </c>
      <c r="W204" s="360" t="s">
        <v>2172</v>
      </c>
      <c r="X204" s="358" t="s">
        <v>2494</v>
      </c>
      <c r="Y204" s="358" t="s">
        <v>2401</v>
      </c>
      <c r="Z204" s="360">
        <v>1</v>
      </c>
      <c r="AA204" s="360" t="s">
        <v>206</v>
      </c>
      <c r="AB204" s="360" t="s">
        <v>206</v>
      </c>
      <c r="AC204" s="360" t="s">
        <v>206</v>
      </c>
      <c r="AD204" s="360" t="s">
        <v>206</v>
      </c>
      <c r="AE204" s="360" t="s">
        <v>206</v>
      </c>
      <c r="AF204" s="360" t="s">
        <v>206</v>
      </c>
      <c r="AG204" s="360" t="s">
        <v>206</v>
      </c>
      <c r="AH204" s="360" t="s">
        <v>206</v>
      </c>
      <c r="AI204" s="360" t="s">
        <v>206</v>
      </c>
      <c r="AJ204" s="360" t="s">
        <v>206</v>
      </c>
      <c r="AK204" s="360" t="s">
        <v>2113</v>
      </c>
      <c r="AL204" s="360" t="s">
        <v>2113</v>
      </c>
      <c r="AM204" s="360" t="s">
        <v>206</v>
      </c>
      <c r="AN204" s="360" t="s">
        <v>206</v>
      </c>
      <c r="AO204" s="360" t="s">
        <v>206</v>
      </c>
      <c r="AP204" s="360" t="s">
        <v>206</v>
      </c>
      <c r="AQ204" s="360" t="s">
        <v>206</v>
      </c>
      <c r="AR204" s="360" t="s">
        <v>206</v>
      </c>
      <c r="AS204" s="360" t="s">
        <v>206</v>
      </c>
      <c r="AT204" s="360" t="s">
        <v>206</v>
      </c>
      <c r="AU204" s="360" t="s">
        <v>2113</v>
      </c>
      <c r="AV204" s="360" t="s">
        <v>206</v>
      </c>
      <c r="AW204" s="360" t="s">
        <v>206</v>
      </c>
      <c r="AX204" s="360" t="s">
        <v>206</v>
      </c>
      <c r="AY204" s="360" t="s">
        <v>206</v>
      </c>
      <c r="AZ204" s="360" t="s">
        <v>206</v>
      </c>
      <c r="BA204" s="360" t="s">
        <v>206</v>
      </c>
      <c r="BB204" s="360" t="s">
        <v>206</v>
      </c>
      <c r="BC204" s="360" t="s">
        <v>2113</v>
      </c>
      <c r="BD204" s="360" t="s">
        <v>206</v>
      </c>
      <c r="BE204" s="360" t="s">
        <v>206</v>
      </c>
      <c r="BF204" s="360" t="s">
        <v>206</v>
      </c>
      <c r="BG204" s="360" t="s">
        <v>206</v>
      </c>
      <c r="BH204" s="360" t="s">
        <v>206</v>
      </c>
      <c r="BI204" s="360" t="s">
        <v>2113</v>
      </c>
      <c r="BJ204" s="358" t="s">
        <v>2114</v>
      </c>
      <c r="BK204" s="362" t="s">
        <v>199</v>
      </c>
    </row>
    <row r="205" spans="1:63" s="363" customFormat="1" ht="36" x14ac:dyDescent="0.35">
      <c r="A205" s="507" t="s">
        <v>2730</v>
      </c>
      <c r="B205" s="509">
        <v>6</v>
      </c>
      <c r="C205" s="501" t="s">
        <v>99</v>
      </c>
      <c r="D205" s="505" t="s">
        <v>2166</v>
      </c>
      <c r="E205" s="505" t="s">
        <v>2167</v>
      </c>
      <c r="F205" s="505" t="s">
        <v>2100</v>
      </c>
      <c r="G205" s="505" t="s">
        <v>2185</v>
      </c>
      <c r="H205" s="505" t="s">
        <v>199</v>
      </c>
      <c r="I205" s="501" t="s">
        <v>2391</v>
      </c>
      <c r="J205" s="505" t="s">
        <v>2392</v>
      </c>
      <c r="K205" s="505" t="s">
        <v>2731</v>
      </c>
      <c r="L205" s="505" t="s">
        <v>2732</v>
      </c>
      <c r="M205" s="505" t="s">
        <v>2733</v>
      </c>
      <c r="N205" s="505" t="s">
        <v>2106</v>
      </c>
      <c r="O205" s="505" t="s">
        <v>2172</v>
      </c>
      <c r="P205" s="505" t="s">
        <v>2172</v>
      </c>
      <c r="Q205" s="505" t="s">
        <v>2172</v>
      </c>
      <c r="R205" s="505" t="s">
        <v>2734</v>
      </c>
      <c r="S205" s="358" t="s">
        <v>1239</v>
      </c>
      <c r="T205" s="503">
        <v>45658</v>
      </c>
      <c r="U205" s="503">
        <v>45823</v>
      </c>
      <c r="V205" s="505" t="s">
        <v>2735</v>
      </c>
      <c r="W205" s="486">
        <v>1</v>
      </c>
      <c r="X205" s="505" t="s">
        <v>1922</v>
      </c>
      <c r="Y205" s="505" t="s">
        <v>2736</v>
      </c>
      <c r="Z205" s="510">
        <v>0.15</v>
      </c>
      <c r="AA205" s="500" t="s">
        <v>206</v>
      </c>
      <c r="AB205" s="500" t="s">
        <v>206</v>
      </c>
      <c r="AC205" s="500" t="s">
        <v>206</v>
      </c>
      <c r="AD205" s="500" t="s">
        <v>206</v>
      </c>
      <c r="AE205" s="500" t="s">
        <v>206</v>
      </c>
      <c r="AF205" s="500" t="s">
        <v>206</v>
      </c>
      <c r="AG205" s="500" t="s">
        <v>2113</v>
      </c>
      <c r="AH205" s="500" t="s">
        <v>206</v>
      </c>
      <c r="AI205" s="500" t="s">
        <v>206</v>
      </c>
      <c r="AJ205" s="500" t="s">
        <v>206</v>
      </c>
      <c r="AK205" s="500" t="s">
        <v>2113</v>
      </c>
      <c r="AL205" s="500" t="s">
        <v>2113</v>
      </c>
      <c r="AM205" s="500" t="s">
        <v>206</v>
      </c>
      <c r="AN205" s="500" t="s">
        <v>206</v>
      </c>
      <c r="AO205" s="500" t="s">
        <v>2113</v>
      </c>
      <c r="AP205" s="500" t="s">
        <v>206</v>
      </c>
      <c r="AQ205" s="500" t="s">
        <v>206</v>
      </c>
      <c r="AR205" s="500" t="s">
        <v>2113</v>
      </c>
      <c r="AS205" s="500" t="s">
        <v>206</v>
      </c>
      <c r="AT205" s="500" t="s">
        <v>206</v>
      </c>
      <c r="AU205" s="500" t="s">
        <v>206</v>
      </c>
      <c r="AV205" s="500" t="s">
        <v>206</v>
      </c>
      <c r="AW205" s="500" t="s">
        <v>206</v>
      </c>
      <c r="AX205" s="500" t="s">
        <v>206</v>
      </c>
      <c r="AY205" s="500" t="s">
        <v>206</v>
      </c>
      <c r="AZ205" s="500" t="s">
        <v>206</v>
      </c>
      <c r="BA205" s="500" t="s">
        <v>206</v>
      </c>
      <c r="BB205" s="500" t="s">
        <v>206</v>
      </c>
      <c r="BC205" s="500" t="s">
        <v>206</v>
      </c>
      <c r="BD205" s="500" t="s">
        <v>206</v>
      </c>
      <c r="BE205" s="500" t="s">
        <v>2113</v>
      </c>
      <c r="BF205" s="500" t="s">
        <v>206</v>
      </c>
      <c r="BG205" s="500" t="s">
        <v>206</v>
      </c>
      <c r="BH205" s="500" t="s">
        <v>2113</v>
      </c>
      <c r="BI205" s="500" t="s">
        <v>2113</v>
      </c>
      <c r="BJ205" s="501" t="s">
        <v>2114</v>
      </c>
      <c r="BK205" s="496" t="s">
        <v>199</v>
      </c>
    </row>
    <row r="206" spans="1:63" s="363" customFormat="1" ht="90" x14ac:dyDescent="0.35">
      <c r="A206" s="507"/>
      <c r="B206" s="509"/>
      <c r="C206" s="501"/>
      <c r="D206" s="505"/>
      <c r="E206" s="505"/>
      <c r="F206" s="505"/>
      <c r="G206" s="505"/>
      <c r="H206" s="505"/>
      <c r="I206" s="501"/>
      <c r="J206" s="505"/>
      <c r="K206" s="505"/>
      <c r="L206" s="505"/>
      <c r="M206" s="505"/>
      <c r="N206" s="505"/>
      <c r="O206" s="505"/>
      <c r="P206" s="505"/>
      <c r="Q206" s="505"/>
      <c r="R206" s="505"/>
      <c r="S206" s="358" t="s">
        <v>2737</v>
      </c>
      <c r="T206" s="503"/>
      <c r="U206" s="503"/>
      <c r="V206" s="505"/>
      <c r="W206" s="487"/>
      <c r="X206" s="505"/>
      <c r="Y206" s="505"/>
      <c r="Z206" s="510"/>
      <c r="AA206" s="500"/>
      <c r="AB206" s="500"/>
      <c r="AC206" s="500"/>
      <c r="AD206" s="500"/>
      <c r="AE206" s="500"/>
      <c r="AF206" s="500"/>
      <c r="AG206" s="500"/>
      <c r="AH206" s="500"/>
      <c r="AI206" s="500"/>
      <c r="AJ206" s="500"/>
      <c r="AK206" s="500"/>
      <c r="AL206" s="500"/>
      <c r="AM206" s="500"/>
      <c r="AN206" s="500"/>
      <c r="AO206" s="500"/>
      <c r="AP206" s="500"/>
      <c r="AQ206" s="500"/>
      <c r="AR206" s="500"/>
      <c r="AS206" s="500"/>
      <c r="AT206" s="500"/>
      <c r="AU206" s="500"/>
      <c r="AV206" s="500"/>
      <c r="AW206" s="500"/>
      <c r="AX206" s="500"/>
      <c r="AY206" s="500"/>
      <c r="AZ206" s="500"/>
      <c r="BA206" s="500"/>
      <c r="BB206" s="500"/>
      <c r="BC206" s="500"/>
      <c r="BD206" s="500"/>
      <c r="BE206" s="500"/>
      <c r="BF206" s="500"/>
      <c r="BG206" s="500"/>
      <c r="BH206" s="500"/>
      <c r="BI206" s="500"/>
      <c r="BJ206" s="501"/>
      <c r="BK206" s="496"/>
    </row>
    <row r="207" spans="1:63" s="363" customFormat="1" ht="90" x14ac:dyDescent="0.35">
      <c r="A207" s="507"/>
      <c r="B207" s="509"/>
      <c r="C207" s="501"/>
      <c r="D207" s="505"/>
      <c r="E207" s="505"/>
      <c r="F207" s="505"/>
      <c r="G207" s="505"/>
      <c r="H207" s="505"/>
      <c r="I207" s="501"/>
      <c r="J207" s="505"/>
      <c r="K207" s="505"/>
      <c r="L207" s="505"/>
      <c r="M207" s="505"/>
      <c r="N207" s="505"/>
      <c r="O207" s="505"/>
      <c r="P207" s="505"/>
      <c r="Q207" s="505"/>
      <c r="R207" s="505"/>
      <c r="S207" s="358" t="s">
        <v>2738</v>
      </c>
      <c r="T207" s="503"/>
      <c r="U207" s="503"/>
      <c r="V207" s="505"/>
      <c r="W207" s="488"/>
      <c r="X207" s="505"/>
      <c r="Y207" s="505"/>
      <c r="Z207" s="510"/>
      <c r="AA207" s="500"/>
      <c r="AB207" s="500"/>
      <c r="AC207" s="500"/>
      <c r="AD207" s="500"/>
      <c r="AE207" s="500"/>
      <c r="AF207" s="500"/>
      <c r="AG207" s="500"/>
      <c r="AH207" s="500"/>
      <c r="AI207" s="500"/>
      <c r="AJ207" s="500"/>
      <c r="AK207" s="500"/>
      <c r="AL207" s="500"/>
      <c r="AM207" s="500"/>
      <c r="AN207" s="500"/>
      <c r="AO207" s="500"/>
      <c r="AP207" s="500"/>
      <c r="AQ207" s="500"/>
      <c r="AR207" s="500"/>
      <c r="AS207" s="500"/>
      <c r="AT207" s="500"/>
      <c r="AU207" s="500"/>
      <c r="AV207" s="500"/>
      <c r="AW207" s="500"/>
      <c r="AX207" s="500"/>
      <c r="AY207" s="500"/>
      <c r="AZ207" s="500"/>
      <c r="BA207" s="500"/>
      <c r="BB207" s="500"/>
      <c r="BC207" s="500"/>
      <c r="BD207" s="500"/>
      <c r="BE207" s="500"/>
      <c r="BF207" s="500"/>
      <c r="BG207" s="500"/>
      <c r="BH207" s="500"/>
      <c r="BI207" s="500"/>
      <c r="BJ207" s="501"/>
      <c r="BK207" s="496"/>
    </row>
    <row r="208" spans="1:63" s="363" customFormat="1" ht="33" customHeight="1" x14ac:dyDescent="0.35">
      <c r="A208" s="507" t="s">
        <v>2739</v>
      </c>
      <c r="B208" s="509">
        <v>7</v>
      </c>
      <c r="C208" s="501" t="s">
        <v>99</v>
      </c>
      <c r="D208" s="505" t="s">
        <v>2166</v>
      </c>
      <c r="E208" s="505" t="s">
        <v>2167</v>
      </c>
      <c r="F208" s="505" t="s">
        <v>2100</v>
      </c>
      <c r="G208" s="505" t="s">
        <v>2185</v>
      </c>
      <c r="H208" s="505" t="s">
        <v>199</v>
      </c>
      <c r="I208" s="501" t="s">
        <v>2391</v>
      </c>
      <c r="J208" s="505" t="s">
        <v>2392</v>
      </c>
      <c r="K208" s="505" t="s">
        <v>2731</v>
      </c>
      <c r="L208" s="505" t="s">
        <v>2732</v>
      </c>
      <c r="M208" s="505" t="s">
        <v>2740</v>
      </c>
      <c r="N208" s="505" t="s">
        <v>2106</v>
      </c>
      <c r="O208" s="505" t="s">
        <v>2172</v>
      </c>
      <c r="P208" s="505" t="s">
        <v>2172</v>
      </c>
      <c r="Q208" s="505" t="s">
        <v>2172</v>
      </c>
      <c r="R208" s="501" t="s">
        <v>2741</v>
      </c>
      <c r="S208" s="358" t="s">
        <v>1239</v>
      </c>
      <c r="T208" s="503">
        <v>45658</v>
      </c>
      <c r="U208" s="503">
        <v>45838</v>
      </c>
      <c r="V208" s="501" t="s">
        <v>2742</v>
      </c>
      <c r="W208" s="494">
        <v>1</v>
      </c>
      <c r="X208" s="505" t="s">
        <v>1922</v>
      </c>
      <c r="Y208" s="505" t="s">
        <v>2736</v>
      </c>
      <c r="Z208" s="510">
        <v>0.15</v>
      </c>
      <c r="AA208" s="500" t="s">
        <v>2113</v>
      </c>
      <c r="AB208" s="500" t="s">
        <v>206</v>
      </c>
      <c r="AC208" s="500" t="s">
        <v>206</v>
      </c>
      <c r="AD208" s="500" t="s">
        <v>206</v>
      </c>
      <c r="AE208" s="500" t="s">
        <v>206</v>
      </c>
      <c r="AF208" s="500" t="s">
        <v>206</v>
      </c>
      <c r="AG208" s="500" t="s">
        <v>2113</v>
      </c>
      <c r="AH208" s="500" t="s">
        <v>206</v>
      </c>
      <c r="AI208" s="500" t="s">
        <v>206</v>
      </c>
      <c r="AJ208" s="500" t="s">
        <v>206</v>
      </c>
      <c r="AK208" s="500" t="s">
        <v>2113</v>
      </c>
      <c r="AL208" s="500" t="s">
        <v>2113</v>
      </c>
      <c r="AM208" s="500" t="s">
        <v>206</v>
      </c>
      <c r="AN208" s="500" t="s">
        <v>206</v>
      </c>
      <c r="AO208" s="500" t="s">
        <v>206</v>
      </c>
      <c r="AP208" s="500" t="s">
        <v>206</v>
      </c>
      <c r="AQ208" s="500" t="s">
        <v>206</v>
      </c>
      <c r="AR208" s="500" t="s">
        <v>2172</v>
      </c>
      <c r="AS208" s="500" t="s">
        <v>206</v>
      </c>
      <c r="AT208" s="500" t="s">
        <v>206</v>
      </c>
      <c r="AU208" s="500" t="s">
        <v>206</v>
      </c>
      <c r="AV208" s="500" t="s">
        <v>206</v>
      </c>
      <c r="AW208" s="500" t="s">
        <v>206</v>
      </c>
      <c r="AX208" s="500" t="s">
        <v>206</v>
      </c>
      <c r="AY208" s="500" t="s">
        <v>206</v>
      </c>
      <c r="AZ208" s="500" t="s">
        <v>206</v>
      </c>
      <c r="BA208" s="500" t="s">
        <v>206</v>
      </c>
      <c r="BB208" s="500" t="s">
        <v>206</v>
      </c>
      <c r="BC208" s="500" t="s">
        <v>206</v>
      </c>
      <c r="BD208" s="500" t="s">
        <v>2113</v>
      </c>
      <c r="BE208" s="500" t="s">
        <v>206</v>
      </c>
      <c r="BF208" s="500" t="s">
        <v>206</v>
      </c>
      <c r="BG208" s="500" t="s">
        <v>206</v>
      </c>
      <c r="BH208" s="500" t="s">
        <v>2113</v>
      </c>
      <c r="BI208" s="500" t="s">
        <v>2113</v>
      </c>
      <c r="BJ208" s="501" t="s">
        <v>2114</v>
      </c>
      <c r="BK208" s="496" t="s">
        <v>199</v>
      </c>
    </row>
    <row r="209" spans="1:63" s="363" customFormat="1" ht="82.5" customHeight="1" x14ac:dyDescent="0.35">
      <c r="A209" s="507"/>
      <c r="B209" s="509"/>
      <c r="C209" s="501"/>
      <c r="D209" s="505"/>
      <c r="E209" s="505"/>
      <c r="F209" s="505"/>
      <c r="G209" s="505"/>
      <c r="H209" s="505"/>
      <c r="I209" s="501"/>
      <c r="J209" s="505"/>
      <c r="K209" s="505"/>
      <c r="L209" s="505"/>
      <c r="M209" s="505"/>
      <c r="N209" s="505"/>
      <c r="O209" s="505"/>
      <c r="P209" s="505"/>
      <c r="Q209" s="505"/>
      <c r="R209" s="501"/>
      <c r="S209" s="358" t="s">
        <v>2737</v>
      </c>
      <c r="T209" s="503"/>
      <c r="U209" s="503"/>
      <c r="V209" s="501"/>
      <c r="W209" s="490"/>
      <c r="X209" s="505"/>
      <c r="Y209" s="505"/>
      <c r="Z209" s="510"/>
      <c r="AA209" s="500"/>
      <c r="AB209" s="500"/>
      <c r="AC209" s="500"/>
      <c r="AD209" s="500"/>
      <c r="AE209" s="500"/>
      <c r="AF209" s="500"/>
      <c r="AG209" s="500"/>
      <c r="AH209" s="500"/>
      <c r="AI209" s="500"/>
      <c r="AJ209" s="500"/>
      <c r="AK209" s="500"/>
      <c r="AL209" s="500"/>
      <c r="AM209" s="500"/>
      <c r="AN209" s="500"/>
      <c r="AO209" s="500"/>
      <c r="AP209" s="500"/>
      <c r="AQ209" s="500"/>
      <c r="AR209" s="500"/>
      <c r="AS209" s="500"/>
      <c r="AT209" s="500"/>
      <c r="AU209" s="500"/>
      <c r="AV209" s="500"/>
      <c r="AW209" s="500"/>
      <c r="AX209" s="500"/>
      <c r="AY209" s="500"/>
      <c r="AZ209" s="500"/>
      <c r="BA209" s="500"/>
      <c r="BB209" s="500"/>
      <c r="BC209" s="500"/>
      <c r="BD209" s="500"/>
      <c r="BE209" s="500"/>
      <c r="BF209" s="500"/>
      <c r="BG209" s="500"/>
      <c r="BH209" s="500"/>
      <c r="BI209" s="500"/>
      <c r="BJ209" s="501"/>
      <c r="BK209" s="496"/>
    </row>
    <row r="210" spans="1:63" s="363" customFormat="1" ht="82.5" customHeight="1" x14ac:dyDescent="0.35">
      <c r="A210" s="507"/>
      <c r="B210" s="509"/>
      <c r="C210" s="501"/>
      <c r="D210" s="505"/>
      <c r="E210" s="505"/>
      <c r="F210" s="505"/>
      <c r="G210" s="505"/>
      <c r="H210" s="505"/>
      <c r="I210" s="501"/>
      <c r="J210" s="505"/>
      <c r="K210" s="505"/>
      <c r="L210" s="505"/>
      <c r="M210" s="505"/>
      <c r="N210" s="505"/>
      <c r="O210" s="505"/>
      <c r="P210" s="505"/>
      <c r="Q210" s="505"/>
      <c r="R210" s="501"/>
      <c r="S210" s="358" t="s">
        <v>2738</v>
      </c>
      <c r="T210" s="503"/>
      <c r="U210" s="503"/>
      <c r="V210" s="501"/>
      <c r="W210" s="491"/>
      <c r="X210" s="505"/>
      <c r="Y210" s="505"/>
      <c r="Z210" s="510"/>
      <c r="AA210" s="500"/>
      <c r="AB210" s="500"/>
      <c r="AC210" s="500"/>
      <c r="AD210" s="500"/>
      <c r="AE210" s="500"/>
      <c r="AF210" s="500"/>
      <c r="AG210" s="500"/>
      <c r="AH210" s="500"/>
      <c r="AI210" s="500"/>
      <c r="AJ210" s="500"/>
      <c r="AK210" s="500"/>
      <c r="AL210" s="500"/>
      <c r="AM210" s="500"/>
      <c r="AN210" s="500"/>
      <c r="AO210" s="500"/>
      <c r="AP210" s="500"/>
      <c r="AQ210" s="500"/>
      <c r="AR210" s="500"/>
      <c r="AS210" s="500"/>
      <c r="AT210" s="500"/>
      <c r="AU210" s="500"/>
      <c r="AV210" s="500"/>
      <c r="AW210" s="500"/>
      <c r="AX210" s="500"/>
      <c r="AY210" s="500"/>
      <c r="AZ210" s="500"/>
      <c r="BA210" s="500"/>
      <c r="BB210" s="500"/>
      <c r="BC210" s="500"/>
      <c r="BD210" s="500"/>
      <c r="BE210" s="500"/>
      <c r="BF210" s="500"/>
      <c r="BG210" s="500"/>
      <c r="BH210" s="500"/>
      <c r="BI210" s="500"/>
      <c r="BJ210" s="501"/>
      <c r="BK210" s="496"/>
    </row>
    <row r="211" spans="1:63" s="363" customFormat="1" ht="36" x14ac:dyDescent="0.35">
      <c r="A211" s="507" t="s">
        <v>2743</v>
      </c>
      <c r="B211" s="509">
        <v>8</v>
      </c>
      <c r="C211" s="501" t="s">
        <v>99</v>
      </c>
      <c r="D211" s="505" t="s">
        <v>2166</v>
      </c>
      <c r="E211" s="505" t="s">
        <v>2167</v>
      </c>
      <c r="F211" s="505" t="s">
        <v>2100</v>
      </c>
      <c r="G211" s="505" t="s">
        <v>2185</v>
      </c>
      <c r="H211" s="505" t="s">
        <v>199</v>
      </c>
      <c r="I211" s="501" t="s">
        <v>2391</v>
      </c>
      <c r="J211" s="505" t="s">
        <v>2392</v>
      </c>
      <c r="K211" s="505" t="s">
        <v>2731</v>
      </c>
      <c r="L211" s="505" t="s">
        <v>2732</v>
      </c>
      <c r="M211" s="505" t="s">
        <v>2740</v>
      </c>
      <c r="N211" s="505" t="s">
        <v>2106</v>
      </c>
      <c r="O211" s="505" t="s">
        <v>2172</v>
      </c>
      <c r="P211" s="505" t="s">
        <v>2172</v>
      </c>
      <c r="Q211" s="505" t="s">
        <v>2172</v>
      </c>
      <c r="R211" s="505" t="s">
        <v>2744</v>
      </c>
      <c r="S211" s="358" t="s">
        <v>1239</v>
      </c>
      <c r="T211" s="503">
        <v>45839</v>
      </c>
      <c r="U211" s="503">
        <v>46006</v>
      </c>
      <c r="V211" s="505" t="s">
        <v>2745</v>
      </c>
      <c r="W211" s="495" t="s">
        <v>2172</v>
      </c>
      <c r="X211" s="505" t="s">
        <v>1922</v>
      </c>
      <c r="Y211" s="505" t="s">
        <v>2736</v>
      </c>
      <c r="Z211" s="510">
        <v>0.15</v>
      </c>
      <c r="AA211" s="500" t="s">
        <v>206</v>
      </c>
      <c r="AB211" s="500" t="s">
        <v>206</v>
      </c>
      <c r="AC211" s="500" t="s">
        <v>206</v>
      </c>
      <c r="AD211" s="500" t="s">
        <v>206</v>
      </c>
      <c r="AE211" s="500" t="s">
        <v>206</v>
      </c>
      <c r="AF211" s="500" t="s">
        <v>206</v>
      </c>
      <c r="AG211" s="500" t="s">
        <v>2113</v>
      </c>
      <c r="AH211" s="500" t="s">
        <v>206</v>
      </c>
      <c r="AI211" s="500" t="s">
        <v>206</v>
      </c>
      <c r="AJ211" s="500" t="s">
        <v>206</v>
      </c>
      <c r="AK211" s="500" t="s">
        <v>2113</v>
      </c>
      <c r="AL211" s="500" t="s">
        <v>2113</v>
      </c>
      <c r="AM211" s="500" t="s">
        <v>206</v>
      </c>
      <c r="AN211" s="500" t="s">
        <v>206</v>
      </c>
      <c r="AO211" s="500" t="s">
        <v>2113</v>
      </c>
      <c r="AP211" s="500" t="s">
        <v>206</v>
      </c>
      <c r="AQ211" s="500" t="s">
        <v>206</v>
      </c>
      <c r="AR211" s="500" t="s">
        <v>2172</v>
      </c>
      <c r="AS211" s="500" t="s">
        <v>206</v>
      </c>
      <c r="AT211" s="500" t="s">
        <v>206</v>
      </c>
      <c r="AU211" s="500" t="s">
        <v>206</v>
      </c>
      <c r="AV211" s="500" t="s">
        <v>206</v>
      </c>
      <c r="AW211" s="500" t="s">
        <v>206</v>
      </c>
      <c r="AX211" s="500" t="s">
        <v>206</v>
      </c>
      <c r="AY211" s="500" t="s">
        <v>206</v>
      </c>
      <c r="AZ211" s="500" t="s">
        <v>206</v>
      </c>
      <c r="BA211" s="500" t="s">
        <v>206</v>
      </c>
      <c r="BB211" s="500" t="s">
        <v>206</v>
      </c>
      <c r="BC211" s="500" t="s">
        <v>206</v>
      </c>
      <c r="BD211" s="500" t="s">
        <v>2113</v>
      </c>
      <c r="BE211" s="500" t="s">
        <v>206</v>
      </c>
      <c r="BF211" s="500" t="s">
        <v>206</v>
      </c>
      <c r="BG211" s="500" t="s">
        <v>206</v>
      </c>
      <c r="BH211" s="500" t="s">
        <v>2113</v>
      </c>
      <c r="BI211" s="500" t="s">
        <v>2113</v>
      </c>
      <c r="BJ211" s="501" t="s">
        <v>2114</v>
      </c>
      <c r="BK211" s="496" t="s">
        <v>199</v>
      </c>
    </row>
    <row r="212" spans="1:63" s="363" customFormat="1" ht="82.5" customHeight="1" x14ac:dyDescent="0.35">
      <c r="A212" s="507"/>
      <c r="B212" s="509"/>
      <c r="C212" s="501"/>
      <c r="D212" s="505"/>
      <c r="E212" s="505"/>
      <c r="F212" s="505"/>
      <c r="G212" s="505"/>
      <c r="H212" s="505"/>
      <c r="I212" s="501"/>
      <c r="J212" s="505"/>
      <c r="K212" s="505"/>
      <c r="L212" s="505"/>
      <c r="M212" s="505"/>
      <c r="N212" s="505"/>
      <c r="O212" s="505"/>
      <c r="P212" s="505"/>
      <c r="Q212" s="505"/>
      <c r="R212" s="505"/>
      <c r="S212" s="358" t="s">
        <v>2737</v>
      </c>
      <c r="T212" s="503"/>
      <c r="U212" s="503"/>
      <c r="V212" s="505"/>
      <c r="W212" s="487"/>
      <c r="X212" s="505"/>
      <c r="Y212" s="505"/>
      <c r="Z212" s="510"/>
      <c r="AA212" s="500"/>
      <c r="AB212" s="500"/>
      <c r="AC212" s="500"/>
      <c r="AD212" s="500"/>
      <c r="AE212" s="500"/>
      <c r="AF212" s="500"/>
      <c r="AG212" s="500"/>
      <c r="AH212" s="500"/>
      <c r="AI212" s="500"/>
      <c r="AJ212" s="500"/>
      <c r="AK212" s="500"/>
      <c r="AL212" s="500"/>
      <c r="AM212" s="500"/>
      <c r="AN212" s="500"/>
      <c r="AO212" s="500"/>
      <c r="AP212" s="500"/>
      <c r="AQ212" s="500"/>
      <c r="AR212" s="500"/>
      <c r="AS212" s="500"/>
      <c r="AT212" s="500"/>
      <c r="AU212" s="500"/>
      <c r="AV212" s="500"/>
      <c r="AW212" s="500"/>
      <c r="AX212" s="500"/>
      <c r="AY212" s="500"/>
      <c r="AZ212" s="500"/>
      <c r="BA212" s="500"/>
      <c r="BB212" s="500"/>
      <c r="BC212" s="500"/>
      <c r="BD212" s="500"/>
      <c r="BE212" s="500"/>
      <c r="BF212" s="500"/>
      <c r="BG212" s="500"/>
      <c r="BH212" s="500"/>
      <c r="BI212" s="500"/>
      <c r="BJ212" s="501"/>
      <c r="BK212" s="496"/>
    </row>
    <row r="213" spans="1:63" s="363" customFormat="1" ht="82.5" customHeight="1" x14ac:dyDescent="0.35">
      <c r="A213" s="507"/>
      <c r="B213" s="509"/>
      <c r="C213" s="501"/>
      <c r="D213" s="505"/>
      <c r="E213" s="505"/>
      <c r="F213" s="505"/>
      <c r="G213" s="505"/>
      <c r="H213" s="505"/>
      <c r="I213" s="501"/>
      <c r="J213" s="505"/>
      <c r="K213" s="505"/>
      <c r="L213" s="505"/>
      <c r="M213" s="505"/>
      <c r="N213" s="505"/>
      <c r="O213" s="505"/>
      <c r="P213" s="505"/>
      <c r="Q213" s="505"/>
      <c r="R213" s="505"/>
      <c r="S213" s="358" t="s">
        <v>2738</v>
      </c>
      <c r="T213" s="503"/>
      <c r="U213" s="503"/>
      <c r="V213" s="505"/>
      <c r="W213" s="488"/>
      <c r="X213" s="505"/>
      <c r="Y213" s="505"/>
      <c r="Z213" s="510"/>
      <c r="AA213" s="500"/>
      <c r="AB213" s="500"/>
      <c r="AC213" s="500"/>
      <c r="AD213" s="500"/>
      <c r="AE213" s="500"/>
      <c r="AF213" s="500"/>
      <c r="AG213" s="500"/>
      <c r="AH213" s="500"/>
      <c r="AI213" s="500"/>
      <c r="AJ213" s="500"/>
      <c r="AK213" s="500"/>
      <c r="AL213" s="500"/>
      <c r="AM213" s="500"/>
      <c r="AN213" s="500"/>
      <c r="AO213" s="500"/>
      <c r="AP213" s="500"/>
      <c r="AQ213" s="500"/>
      <c r="AR213" s="500"/>
      <c r="AS213" s="500"/>
      <c r="AT213" s="500"/>
      <c r="AU213" s="500"/>
      <c r="AV213" s="500"/>
      <c r="AW213" s="500"/>
      <c r="AX213" s="500"/>
      <c r="AY213" s="500"/>
      <c r="AZ213" s="500"/>
      <c r="BA213" s="500"/>
      <c r="BB213" s="500"/>
      <c r="BC213" s="500"/>
      <c r="BD213" s="500"/>
      <c r="BE213" s="500"/>
      <c r="BF213" s="500"/>
      <c r="BG213" s="500"/>
      <c r="BH213" s="500"/>
      <c r="BI213" s="500"/>
      <c r="BJ213" s="501"/>
      <c r="BK213" s="496"/>
    </row>
    <row r="214" spans="1:63" s="363" customFormat="1" ht="36" x14ac:dyDescent="0.35">
      <c r="A214" s="507" t="s">
        <v>2746</v>
      </c>
      <c r="B214" s="509">
        <v>9</v>
      </c>
      <c r="C214" s="501" t="s">
        <v>99</v>
      </c>
      <c r="D214" s="505" t="s">
        <v>2166</v>
      </c>
      <c r="E214" s="505" t="s">
        <v>2167</v>
      </c>
      <c r="F214" s="505" t="s">
        <v>2100</v>
      </c>
      <c r="G214" s="505" t="s">
        <v>2185</v>
      </c>
      <c r="H214" s="505" t="s">
        <v>199</v>
      </c>
      <c r="I214" s="501" t="s">
        <v>2391</v>
      </c>
      <c r="J214" s="505" t="s">
        <v>2392</v>
      </c>
      <c r="K214" s="505" t="s">
        <v>2731</v>
      </c>
      <c r="L214" s="505" t="s">
        <v>2732</v>
      </c>
      <c r="M214" s="505" t="s">
        <v>2747</v>
      </c>
      <c r="N214" s="505" t="s">
        <v>2106</v>
      </c>
      <c r="O214" s="505" t="s">
        <v>2172</v>
      </c>
      <c r="P214" s="505" t="s">
        <v>2172</v>
      </c>
      <c r="Q214" s="505" t="s">
        <v>2172</v>
      </c>
      <c r="R214" s="501" t="s">
        <v>2748</v>
      </c>
      <c r="S214" s="358" t="s">
        <v>1239</v>
      </c>
      <c r="T214" s="503">
        <v>45658</v>
      </c>
      <c r="U214" s="503">
        <v>45838</v>
      </c>
      <c r="V214" s="505" t="s">
        <v>2749</v>
      </c>
      <c r="W214" s="486">
        <v>1</v>
      </c>
      <c r="X214" s="505" t="s">
        <v>1922</v>
      </c>
      <c r="Y214" s="505" t="s">
        <v>2736</v>
      </c>
      <c r="Z214" s="510">
        <v>0.15</v>
      </c>
      <c r="AA214" s="500" t="s">
        <v>2113</v>
      </c>
      <c r="AB214" s="500" t="s">
        <v>206</v>
      </c>
      <c r="AC214" s="500" t="s">
        <v>206</v>
      </c>
      <c r="AD214" s="500" t="s">
        <v>206</v>
      </c>
      <c r="AE214" s="500" t="s">
        <v>206</v>
      </c>
      <c r="AF214" s="500" t="s">
        <v>206</v>
      </c>
      <c r="AG214" s="500" t="s">
        <v>2113</v>
      </c>
      <c r="AH214" s="500" t="s">
        <v>206</v>
      </c>
      <c r="AI214" s="500" t="s">
        <v>206</v>
      </c>
      <c r="AJ214" s="500" t="s">
        <v>206</v>
      </c>
      <c r="AK214" s="500" t="s">
        <v>2113</v>
      </c>
      <c r="AL214" s="500" t="s">
        <v>2113</v>
      </c>
      <c r="AM214" s="500" t="s">
        <v>206</v>
      </c>
      <c r="AN214" s="500" t="s">
        <v>206</v>
      </c>
      <c r="AO214" s="500" t="s">
        <v>206</v>
      </c>
      <c r="AP214" s="500" t="s">
        <v>206</v>
      </c>
      <c r="AQ214" s="500" t="s">
        <v>206</v>
      </c>
      <c r="AR214" s="500" t="s">
        <v>206</v>
      </c>
      <c r="AS214" s="500" t="s">
        <v>206</v>
      </c>
      <c r="AT214" s="500" t="s">
        <v>206</v>
      </c>
      <c r="AU214" s="500" t="s">
        <v>206</v>
      </c>
      <c r="AV214" s="500" t="s">
        <v>206</v>
      </c>
      <c r="AW214" s="500" t="s">
        <v>206</v>
      </c>
      <c r="AX214" s="500" t="s">
        <v>206</v>
      </c>
      <c r="AY214" s="500" t="s">
        <v>206</v>
      </c>
      <c r="AZ214" s="500" t="s">
        <v>206</v>
      </c>
      <c r="BA214" s="500" t="s">
        <v>206</v>
      </c>
      <c r="BB214" s="500" t="s">
        <v>206</v>
      </c>
      <c r="BC214" s="500" t="s">
        <v>206</v>
      </c>
      <c r="BD214" s="500" t="s">
        <v>2113</v>
      </c>
      <c r="BE214" s="500" t="s">
        <v>2113</v>
      </c>
      <c r="BF214" s="500" t="s">
        <v>206</v>
      </c>
      <c r="BG214" s="500" t="s">
        <v>206</v>
      </c>
      <c r="BH214" s="500" t="s">
        <v>2113</v>
      </c>
      <c r="BI214" s="500" t="s">
        <v>2113</v>
      </c>
      <c r="BJ214" s="501" t="s">
        <v>2114</v>
      </c>
      <c r="BK214" s="496" t="s">
        <v>199</v>
      </c>
    </row>
    <row r="215" spans="1:63" s="363" customFormat="1" ht="82.5" customHeight="1" x14ac:dyDescent="0.35">
      <c r="A215" s="507"/>
      <c r="B215" s="509"/>
      <c r="C215" s="501"/>
      <c r="D215" s="505"/>
      <c r="E215" s="505"/>
      <c r="F215" s="505"/>
      <c r="G215" s="505"/>
      <c r="H215" s="505"/>
      <c r="I215" s="501"/>
      <c r="J215" s="505"/>
      <c r="K215" s="505"/>
      <c r="L215" s="505"/>
      <c r="M215" s="505"/>
      <c r="N215" s="505"/>
      <c r="O215" s="505"/>
      <c r="P215" s="505"/>
      <c r="Q215" s="505"/>
      <c r="R215" s="501"/>
      <c r="S215" s="358" t="s">
        <v>2737</v>
      </c>
      <c r="T215" s="503"/>
      <c r="U215" s="503"/>
      <c r="V215" s="505"/>
      <c r="W215" s="487"/>
      <c r="X215" s="505"/>
      <c r="Y215" s="505"/>
      <c r="Z215" s="510"/>
      <c r="AA215" s="500"/>
      <c r="AB215" s="500"/>
      <c r="AC215" s="500"/>
      <c r="AD215" s="500"/>
      <c r="AE215" s="500"/>
      <c r="AF215" s="500"/>
      <c r="AG215" s="500"/>
      <c r="AH215" s="500"/>
      <c r="AI215" s="500"/>
      <c r="AJ215" s="500"/>
      <c r="AK215" s="500"/>
      <c r="AL215" s="500"/>
      <c r="AM215" s="500"/>
      <c r="AN215" s="500"/>
      <c r="AO215" s="500"/>
      <c r="AP215" s="500"/>
      <c r="AQ215" s="500"/>
      <c r="AR215" s="500"/>
      <c r="AS215" s="500"/>
      <c r="AT215" s="500"/>
      <c r="AU215" s="500"/>
      <c r="AV215" s="500"/>
      <c r="AW215" s="500"/>
      <c r="AX215" s="500"/>
      <c r="AY215" s="500"/>
      <c r="AZ215" s="500"/>
      <c r="BA215" s="500"/>
      <c r="BB215" s="500"/>
      <c r="BC215" s="500"/>
      <c r="BD215" s="500"/>
      <c r="BE215" s="500"/>
      <c r="BF215" s="500"/>
      <c r="BG215" s="500"/>
      <c r="BH215" s="500"/>
      <c r="BI215" s="500"/>
      <c r="BJ215" s="501"/>
      <c r="BK215" s="496"/>
    </row>
    <row r="216" spans="1:63" s="363" customFormat="1" ht="82.5" customHeight="1" x14ac:dyDescent="0.35">
      <c r="A216" s="507"/>
      <c r="B216" s="509"/>
      <c r="C216" s="501"/>
      <c r="D216" s="505"/>
      <c r="E216" s="505"/>
      <c r="F216" s="505"/>
      <c r="G216" s="505"/>
      <c r="H216" s="505"/>
      <c r="I216" s="501"/>
      <c r="J216" s="505"/>
      <c r="K216" s="505"/>
      <c r="L216" s="505"/>
      <c r="M216" s="505"/>
      <c r="N216" s="505"/>
      <c r="O216" s="505"/>
      <c r="P216" s="505"/>
      <c r="Q216" s="505"/>
      <c r="R216" s="501"/>
      <c r="S216" s="358" t="s">
        <v>2738</v>
      </c>
      <c r="T216" s="503"/>
      <c r="U216" s="503"/>
      <c r="V216" s="505"/>
      <c r="W216" s="488"/>
      <c r="X216" s="505"/>
      <c r="Y216" s="505"/>
      <c r="Z216" s="510"/>
      <c r="AA216" s="500"/>
      <c r="AB216" s="500"/>
      <c r="AC216" s="500"/>
      <c r="AD216" s="500"/>
      <c r="AE216" s="500"/>
      <c r="AF216" s="500"/>
      <c r="AG216" s="500"/>
      <c r="AH216" s="500"/>
      <c r="AI216" s="500"/>
      <c r="AJ216" s="500"/>
      <c r="AK216" s="500"/>
      <c r="AL216" s="500"/>
      <c r="AM216" s="500"/>
      <c r="AN216" s="500"/>
      <c r="AO216" s="500"/>
      <c r="AP216" s="500"/>
      <c r="AQ216" s="500"/>
      <c r="AR216" s="500"/>
      <c r="AS216" s="500"/>
      <c r="AT216" s="500"/>
      <c r="AU216" s="500"/>
      <c r="AV216" s="500"/>
      <c r="AW216" s="500"/>
      <c r="AX216" s="500"/>
      <c r="AY216" s="500"/>
      <c r="AZ216" s="500"/>
      <c r="BA216" s="500"/>
      <c r="BB216" s="500"/>
      <c r="BC216" s="500"/>
      <c r="BD216" s="500"/>
      <c r="BE216" s="500"/>
      <c r="BF216" s="500"/>
      <c r="BG216" s="500"/>
      <c r="BH216" s="500"/>
      <c r="BI216" s="500"/>
      <c r="BJ216" s="501"/>
      <c r="BK216" s="496"/>
    </row>
    <row r="217" spans="1:63" s="363" customFormat="1" ht="36" x14ac:dyDescent="0.35">
      <c r="A217" s="507" t="s">
        <v>2750</v>
      </c>
      <c r="B217" s="509">
        <v>10</v>
      </c>
      <c r="C217" s="501" t="s">
        <v>99</v>
      </c>
      <c r="D217" s="505" t="s">
        <v>2166</v>
      </c>
      <c r="E217" s="505" t="s">
        <v>2167</v>
      </c>
      <c r="F217" s="505" t="s">
        <v>2100</v>
      </c>
      <c r="G217" s="505" t="s">
        <v>2185</v>
      </c>
      <c r="H217" s="505" t="s">
        <v>199</v>
      </c>
      <c r="I217" s="501" t="s">
        <v>2391</v>
      </c>
      <c r="J217" s="505" t="s">
        <v>2392</v>
      </c>
      <c r="K217" s="505" t="s">
        <v>2731</v>
      </c>
      <c r="L217" s="505" t="s">
        <v>2732</v>
      </c>
      <c r="M217" s="505" t="s">
        <v>2747</v>
      </c>
      <c r="N217" s="505" t="s">
        <v>2106</v>
      </c>
      <c r="O217" s="505" t="s">
        <v>2172</v>
      </c>
      <c r="P217" s="505" t="s">
        <v>2172</v>
      </c>
      <c r="Q217" s="505" t="s">
        <v>2172</v>
      </c>
      <c r="R217" s="505" t="s">
        <v>2751</v>
      </c>
      <c r="S217" s="358" t="s">
        <v>1239</v>
      </c>
      <c r="T217" s="503">
        <v>45839</v>
      </c>
      <c r="U217" s="503">
        <v>46006</v>
      </c>
      <c r="V217" s="505" t="s">
        <v>2752</v>
      </c>
      <c r="W217" s="495" t="s">
        <v>2172</v>
      </c>
      <c r="X217" s="505" t="s">
        <v>1922</v>
      </c>
      <c r="Y217" s="505" t="s">
        <v>2736</v>
      </c>
      <c r="Z217" s="510">
        <v>0.15</v>
      </c>
      <c r="AA217" s="500" t="s">
        <v>206</v>
      </c>
      <c r="AB217" s="500" t="s">
        <v>206</v>
      </c>
      <c r="AC217" s="500" t="s">
        <v>206</v>
      </c>
      <c r="AD217" s="500" t="s">
        <v>206</v>
      </c>
      <c r="AE217" s="500" t="s">
        <v>206</v>
      </c>
      <c r="AF217" s="500" t="s">
        <v>206</v>
      </c>
      <c r="AG217" s="500" t="s">
        <v>2113</v>
      </c>
      <c r="AH217" s="500" t="s">
        <v>206</v>
      </c>
      <c r="AI217" s="500" t="s">
        <v>206</v>
      </c>
      <c r="AJ217" s="500" t="s">
        <v>206</v>
      </c>
      <c r="AK217" s="500" t="s">
        <v>2113</v>
      </c>
      <c r="AL217" s="500" t="s">
        <v>2113</v>
      </c>
      <c r="AM217" s="500" t="s">
        <v>206</v>
      </c>
      <c r="AN217" s="500" t="s">
        <v>206</v>
      </c>
      <c r="AO217" s="500" t="s">
        <v>206</v>
      </c>
      <c r="AP217" s="500" t="s">
        <v>206</v>
      </c>
      <c r="AQ217" s="500" t="s">
        <v>206</v>
      </c>
      <c r="AR217" s="500" t="s">
        <v>206</v>
      </c>
      <c r="AS217" s="500" t="s">
        <v>206</v>
      </c>
      <c r="AT217" s="500" t="s">
        <v>206</v>
      </c>
      <c r="AU217" s="500" t="s">
        <v>206</v>
      </c>
      <c r="AV217" s="500" t="s">
        <v>206</v>
      </c>
      <c r="AW217" s="500" t="s">
        <v>206</v>
      </c>
      <c r="AX217" s="500" t="s">
        <v>206</v>
      </c>
      <c r="AY217" s="500" t="s">
        <v>206</v>
      </c>
      <c r="AZ217" s="500" t="s">
        <v>206</v>
      </c>
      <c r="BA217" s="500" t="s">
        <v>206</v>
      </c>
      <c r="BB217" s="500" t="s">
        <v>206</v>
      </c>
      <c r="BC217" s="500" t="s">
        <v>206</v>
      </c>
      <c r="BD217" s="500" t="s">
        <v>2113</v>
      </c>
      <c r="BE217" s="500" t="s">
        <v>2113</v>
      </c>
      <c r="BF217" s="500" t="s">
        <v>206</v>
      </c>
      <c r="BG217" s="500" t="s">
        <v>206</v>
      </c>
      <c r="BH217" s="500" t="s">
        <v>2113</v>
      </c>
      <c r="BI217" s="500" t="s">
        <v>2113</v>
      </c>
      <c r="BJ217" s="501" t="s">
        <v>2114</v>
      </c>
      <c r="BK217" s="496" t="s">
        <v>199</v>
      </c>
    </row>
    <row r="218" spans="1:63" s="363" customFormat="1" ht="82.5" customHeight="1" x14ac:dyDescent="0.35">
      <c r="A218" s="507"/>
      <c r="B218" s="509"/>
      <c r="C218" s="501"/>
      <c r="D218" s="505"/>
      <c r="E218" s="505"/>
      <c r="F218" s="505"/>
      <c r="G218" s="505"/>
      <c r="H218" s="505"/>
      <c r="I218" s="501"/>
      <c r="J218" s="505"/>
      <c r="K218" s="505"/>
      <c r="L218" s="505"/>
      <c r="M218" s="505"/>
      <c r="N218" s="505"/>
      <c r="O218" s="505"/>
      <c r="P218" s="505"/>
      <c r="Q218" s="505"/>
      <c r="R218" s="505"/>
      <c r="S218" s="358" t="s">
        <v>2737</v>
      </c>
      <c r="T218" s="503"/>
      <c r="U218" s="503"/>
      <c r="V218" s="505"/>
      <c r="W218" s="487"/>
      <c r="X218" s="505"/>
      <c r="Y218" s="505"/>
      <c r="Z218" s="510"/>
      <c r="AA218" s="500"/>
      <c r="AB218" s="500"/>
      <c r="AC218" s="500"/>
      <c r="AD218" s="500"/>
      <c r="AE218" s="500"/>
      <c r="AF218" s="500"/>
      <c r="AG218" s="500"/>
      <c r="AH218" s="500"/>
      <c r="AI218" s="500"/>
      <c r="AJ218" s="500"/>
      <c r="AK218" s="500"/>
      <c r="AL218" s="500"/>
      <c r="AM218" s="500"/>
      <c r="AN218" s="500"/>
      <c r="AO218" s="500"/>
      <c r="AP218" s="500"/>
      <c r="AQ218" s="500"/>
      <c r="AR218" s="500"/>
      <c r="AS218" s="500"/>
      <c r="AT218" s="500"/>
      <c r="AU218" s="500"/>
      <c r="AV218" s="500"/>
      <c r="AW218" s="500"/>
      <c r="AX218" s="500"/>
      <c r="AY218" s="500"/>
      <c r="AZ218" s="500"/>
      <c r="BA218" s="500"/>
      <c r="BB218" s="500"/>
      <c r="BC218" s="500"/>
      <c r="BD218" s="500"/>
      <c r="BE218" s="500"/>
      <c r="BF218" s="500"/>
      <c r="BG218" s="500"/>
      <c r="BH218" s="500"/>
      <c r="BI218" s="500"/>
      <c r="BJ218" s="501"/>
      <c r="BK218" s="496"/>
    </row>
    <row r="219" spans="1:63" s="363" customFormat="1" ht="82.5" customHeight="1" x14ac:dyDescent="0.35">
      <c r="A219" s="507"/>
      <c r="B219" s="509"/>
      <c r="C219" s="501"/>
      <c r="D219" s="505"/>
      <c r="E219" s="505"/>
      <c r="F219" s="505"/>
      <c r="G219" s="505"/>
      <c r="H219" s="505"/>
      <c r="I219" s="501"/>
      <c r="J219" s="505"/>
      <c r="K219" s="505"/>
      <c r="L219" s="505"/>
      <c r="M219" s="505"/>
      <c r="N219" s="505"/>
      <c r="O219" s="505"/>
      <c r="P219" s="505"/>
      <c r="Q219" s="505"/>
      <c r="R219" s="505"/>
      <c r="S219" s="358" t="s">
        <v>2738</v>
      </c>
      <c r="T219" s="503"/>
      <c r="U219" s="503"/>
      <c r="V219" s="505"/>
      <c r="W219" s="488"/>
      <c r="X219" s="505"/>
      <c r="Y219" s="505"/>
      <c r="Z219" s="510"/>
      <c r="AA219" s="500"/>
      <c r="AB219" s="500"/>
      <c r="AC219" s="500"/>
      <c r="AD219" s="500"/>
      <c r="AE219" s="500"/>
      <c r="AF219" s="500"/>
      <c r="AG219" s="500"/>
      <c r="AH219" s="500"/>
      <c r="AI219" s="500"/>
      <c r="AJ219" s="500"/>
      <c r="AK219" s="500"/>
      <c r="AL219" s="500"/>
      <c r="AM219" s="500"/>
      <c r="AN219" s="500"/>
      <c r="AO219" s="500"/>
      <c r="AP219" s="500"/>
      <c r="AQ219" s="500"/>
      <c r="AR219" s="500"/>
      <c r="AS219" s="500"/>
      <c r="AT219" s="500"/>
      <c r="AU219" s="500"/>
      <c r="AV219" s="500"/>
      <c r="AW219" s="500"/>
      <c r="AX219" s="500"/>
      <c r="AY219" s="500"/>
      <c r="AZ219" s="500"/>
      <c r="BA219" s="500"/>
      <c r="BB219" s="500"/>
      <c r="BC219" s="500"/>
      <c r="BD219" s="500"/>
      <c r="BE219" s="500"/>
      <c r="BF219" s="500"/>
      <c r="BG219" s="500"/>
      <c r="BH219" s="500"/>
      <c r="BI219" s="500"/>
      <c r="BJ219" s="501"/>
      <c r="BK219" s="496"/>
    </row>
    <row r="220" spans="1:63" s="363" customFormat="1" ht="36" x14ac:dyDescent="0.35">
      <c r="A220" s="507" t="s">
        <v>2753</v>
      </c>
      <c r="B220" s="509">
        <v>11</v>
      </c>
      <c r="C220" s="501" t="s">
        <v>99</v>
      </c>
      <c r="D220" s="505" t="s">
        <v>2166</v>
      </c>
      <c r="E220" s="505" t="s">
        <v>2167</v>
      </c>
      <c r="F220" s="505" t="s">
        <v>2100</v>
      </c>
      <c r="G220" s="505" t="s">
        <v>2185</v>
      </c>
      <c r="H220" s="505" t="s">
        <v>199</v>
      </c>
      <c r="I220" s="501" t="s">
        <v>2391</v>
      </c>
      <c r="J220" s="505" t="s">
        <v>2392</v>
      </c>
      <c r="K220" s="505" t="s">
        <v>2731</v>
      </c>
      <c r="L220" s="505" t="s">
        <v>2732</v>
      </c>
      <c r="M220" s="505" t="s">
        <v>2754</v>
      </c>
      <c r="N220" s="505" t="s">
        <v>2106</v>
      </c>
      <c r="O220" s="505" t="s">
        <v>2172</v>
      </c>
      <c r="P220" s="505" t="s">
        <v>2172</v>
      </c>
      <c r="Q220" s="505" t="s">
        <v>2172</v>
      </c>
      <c r="R220" s="501" t="s">
        <v>2755</v>
      </c>
      <c r="S220" s="358" t="s">
        <v>1239</v>
      </c>
      <c r="T220" s="503">
        <v>45809</v>
      </c>
      <c r="U220" s="503">
        <v>45869</v>
      </c>
      <c r="V220" s="505" t="s">
        <v>2756</v>
      </c>
      <c r="W220" s="486">
        <v>1</v>
      </c>
      <c r="X220" s="505" t="s">
        <v>2172</v>
      </c>
      <c r="Y220" s="505" t="s">
        <v>2172</v>
      </c>
      <c r="Z220" s="500" t="s">
        <v>2172</v>
      </c>
      <c r="AA220" s="500" t="s">
        <v>206</v>
      </c>
      <c r="AB220" s="500" t="s">
        <v>206</v>
      </c>
      <c r="AC220" s="500" t="s">
        <v>206</v>
      </c>
      <c r="AD220" s="500" t="s">
        <v>206</v>
      </c>
      <c r="AE220" s="500" t="s">
        <v>206</v>
      </c>
      <c r="AF220" s="500" t="s">
        <v>206</v>
      </c>
      <c r="AG220" s="500" t="s">
        <v>206</v>
      </c>
      <c r="AH220" s="500" t="s">
        <v>206</v>
      </c>
      <c r="AI220" s="500" t="s">
        <v>206</v>
      </c>
      <c r="AJ220" s="500" t="s">
        <v>206</v>
      </c>
      <c r="AK220" s="500" t="s">
        <v>2113</v>
      </c>
      <c r="AL220" s="500" t="s">
        <v>2113</v>
      </c>
      <c r="AM220" s="500" t="s">
        <v>206</v>
      </c>
      <c r="AN220" s="500" t="s">
        <v>206</v>
      </c>
      <c r="AO220" s="500" t="s">
        <v>206</v>
      </c>
      <c r="AP220" s="500" t="s">
        <v>206</v>
      </c>
      <c r="AQ220" s="500" t="s">
        <v>206</v>
      </c>
      <c r="AR220" s="500" t="s">
        <v>206</v>
      </c>
      <c r="AS220" s="500" t="s">
        <v>206</v>
      </c>
      <c r="AT220" s="500" t="s">
        <v>206</v>
      </c>
      <c r="AU220" s="500" t="s">
        <v>206</v>
      </c>
      <c r="AV220" s="500" t="s">
        <v>206</v>
      </c>
      <c r="AW220" s="500" t="s">
        <v>206</v>
      </c>
      <c r="AX220" s="500" t="s">
        <v>206</v>
      </c>
      <c r="AY220" s="500" t="s">
        <v>206</v>
      </c>
      <c r="AZ220" s="500" t="s">
        <v>206</v>
      </c>
      <c r="BA220" s="500" t="s">
        <v>206</v>
      </c>
      <c r="BB220" s="500" t="s">
        <v>206</v>
      </c>
      <c r="BC220" s="500" t="s">
        <v>206</v>
      </c>
      <c r="BD220" s="500" t="s">
        <v>2113</v>
      </c>
      <c r="BE220" s="500" t="s">
        <v>2113</v>
      </c>
      <c r="BF220" s="500" t="s">
        <v>206</v>
      </c>
      <c r="BG220" s="500" t="s">
        <v>206</v>
      </c>
      <c r="BH220" s="500" t="s">
        <v>206</v>
      </c>
      <c r="BI220" s="500" t="s">
        <v>206</v>
      </c>
      <c r="BJ220" s="501" t="s">
        <v>2114</v>
      </c>
      <c r="BK220" s="496" t="s">
        <v>199</v>
      </c>
    </row>
    <row r="221" spans="1:63" s="363" customFormat="1" ht="82.5" customHeight="1" x14ac:dyDescent="0.35">
      <c r="A221" s="507"/>
      <c r="B221" s="509"/>
      <c r="C221" s="501"/>
      <c r="D221" s="505"/>
      <c r="E221" s="505"/>
      <c r="F221" s="505"/>
      <c r="G221" s="505"/>
      <c r="H221" s="505"/>
      <c r="I221" s="501"/>
      <c r="J221" s="505"/>
      <c r="K221" s="505"/>
      <c r="L221" s="505"/>
      <c r="M221" s="505"/>
      <c r="N221" s="505"/>
      <c r="O221" s="505"/>
      <c r="P221" s="505"/>
      <c r="Q221" s="505"/>
      <c r="R221" s="501"/>
      <c r="S221" s="358" t="s">
        <v>2737</v>
      </c>
      <c r="T221" s="503"/>
      <c r="U221" s="503"/>
      <c r="V221" s="505"/>
      <c r="W221" s="487"/>
      <c r="X221" s="505"/>
      <c r="Y221" s="505"/>
      <c r="Z221" s="500"/>
      <c r="AA221" s="500"/>
      <c r="AB221" s="500"/>
      <c r="AC221" s="500"/>
      <c r="AD221" s="500"/>
      <c r="AE221" s="500"/>
      <c r="AF221" s="500"/>
      <c r="AG221" s="500"/>
      <c r="AH221" s="500"/>
      <c r="AI221" s="500"/>
      <c r="AJ221" s="500"/>
      <c r="AK221" s="500"/>
      <c r="AL221" s="500"/>
      <c r="AM221" s="500"/>
      <c r="AN221" s="500"/>
      <c r="AO221" s="500"/>
      <c r="AP221" s="500"/>
      <c r="AQ221" s="500"/>
      <c r="AR221" s="500"/>
      <c r="AS221" s="500"/>
      <c r="AT221" s="500"/>
      <c r="AU221" s="500"/>
      <c r="AV221" s="500"/>
      <c r="AW221" s="500"/>
      <c r="AX221" s="500"/>
      <c r="AY221" s="500"/>
      <c r="AZ221" s="500"/>
      <c r="BA221" s="500"/>
      <c r="BB221" s="500"/>
      <c r="BC221" s="500"/>
      <c r="BD221" s="500"/>
      <c r="BE221" s="500"/>
      <c r="BF221" s="500"/>
      <c r="BG221" s="500"/>
      <c r="BH221" s="500"/>
      <c r="BI221" s="500"/>
      <c r="BJ221" s="501"/>
      <c r="BK221" s="496"/>
    </row>
    <row r="222" spans="1:63" s="363" customFormat="1" ht="82.5" customHeight="1" x14ac:dyDescent="0.35">
      <c r="A222" s="507"/>
      <c r="B222" s="509"/>
      <c r="C222" s="501"/>
      <c r="D222" s="505"/>
      <c r="E222" s="505"/>
      <c r="F222" s="505"/>
      <c r="G222" s="505"/>
      <c r="H222" s="505"/>
      <c r="I222" s="501"/>
      <c r="J222" s="505"/>
      <c r="K222" s="505"/>
      <c r="L222" s="505"/>
      <c r="M222" s="505"/>
      <c r="N222" s="505"/>
      <c r="O222" s="505"/>
      <c r="P222" s="505"/>
      <c r="Q222" s="505"/>
      <c r="R222" s="501"/>
      <c r="S222" s="358" t="s">
        <v>2738</v>
      </c>
      <c r="T222" s="503"/>
      <c r="U222" s="503"/>
      <c r="V222" s="505"/>
      <c r="W222" s="488"/>
      <c r="X222" s="505"/>
      <c r="Y222" s="505"/>
      <c r="Z222" s="500"/>
      <c r="AA222" s="500"/>
      <c r="AB222" s="500"/>
      <c r="AC222" s="500"/>
      <c r="AD222" s="500"/>
      <c r="AE222" s="500"/>
      <c r="AF222" s="500"/>
      <c r="AG222" s="500"/>
      <c r="AH222" s="500"/>
      <c r="AI222" s="500"/>
      <c r="AJ222" s="500"/>
      <c r="AK222" s="500"/>
      <c r="AL222" s="500"/>
      <c r="AM222" s="500"/>
      <c r="AN222" s="500"/>
      <c r="AO222" s="500"/>
      <c r="AP222" s="500"/>
      <c r="AQ222" s="500"/>
      <c r="AR222" s="500"/>
      <c r="AS222" s="500"/>
      <c r="AT222" s="500"/>
      <c r="AU222" s="500"/>
      <c r="AV222" s="500"/>
      <c r="AW222" s="500"/>
      <c r="AX222" s="500"/>
      <c r="AY222" s="500"/>
      <c r="AZ222" s="500"/>
      <c r="BA222" s="500"/>
      <c r="BB222" s="500"/>
      <c r="BC222" s="500"/>
      <c r="BD222" s="500"/>
      <c r="BE222" s="500"/>
      <c r="BF222" s="500"/>
      <c r="BG222" s="500"/>
      <c r="BH222" s="500"/>
      <c r="BI222" s="500"/>
      <c r="BJ222" s="501"/>
      <c r="BK222" s="496"/>
    </row>
    <row r="223" spans="1:63" s="363" customFormat="1" ht="36" x14ac:dyDescent="0.35">
      <c r="A223" s="507" t="s">
        <v>2757</v>
      </c>
      <c r="B223" s="509" t="s">
        <v>2758</v>
      </c>
      <c r="C223" s="501" t="s">
        <v>99</v>
      </c>
      <c r="D223" s="505" t="s">
        <v>2166</v>
      </c>
      <c r="E223" s="505" t="s">
        <v>2167</v>
      </c>
      <c r="F223" s="505" t="s">
        <v>2100</v>
      </c>
      <c r="G223" s="505" t="s">
        <v>2185</v>
      </c>
      <c r="H223" s="505" t="s">
        <v>199</v>
      </c>
      <c r="I223" s="501" t="s">
        <v>2391</v>
      </c>
      <c r="J223" s="505" t="s">
        <v>2392</v>
      </c>
      <c r="K223" s="505" t="s">
        <v>2731</v>
      </c>
      <c r="L223" s="505" t="s">
        <v>2732</v>
      </c>
      <c r="M223" s="505" t="s">
        <v>2754</v>
      </c>
      <c r="N223" s="505" t="s">
        <v>2106</v>
      </c>
      <c r="O223" s="505" t="s">
        <v>2172</v>
      </c>
      <c r="P223" s="505" t="s">
        <v>2172</v>
      </c>
      <c r="Q223" s="505" t="s">
        <v>2172</v>
      </c>
      <c r="R223" s="505" t="s">
        <v>2759</v>
      </c>
      <c r="S223" s="358" t="s">
        <v>1239</v>
      </c>
      <c r="T223" s="503">
        <v>45870</v>
      </c>
      <c r="U223" s="503">
        <v>46006</v>
      </c>
      <c r="V223" s="505" t="s">
        <v>2760</v>
      </c>
      <c r="W223" s="495" t="s">
        <v>2172</v>
      </c>
      <c r="X223" s="505" t="s">
        <v>1922</v>
      </c>
      <c r="Y223" s="505" t="s">
        <v>2761</v>
      </c>
      <c r="Z223" s="510">
        <v>0.15</v>
      </c>
      <c r="AA223" s="500" t="s">
        <v>206</v>
      </c>
      <c r="AB223" s="500" t="s">
        <v>206</v>
      </c>
      <c r="AC223" s="500" t="s">
        <v>206</v>
      </c>
      <c r="AD223" s="500" t="s">
        <v>206</v>
      </c>
      <c r="AE223" s="500" t="s">
        <v>206</v>
      </c>
      <c r="AF223" s="500" t="s">
        <v>206</v>
      </c>
      <c r="AG223" s="500" t="s">
        <v>206</v>
      </c>
      <c r="AH223" s="500" t="s">
        <v>206</v>
      </c>
      <c r="AI223" s="500" t="s">
        <v>206</v>
      </c>
      <c r="AJ223" s="500" t="s">
        <v>206</v>
      </c>
      <c r="AK223" s="500" t="s">
        <v>2113</v>
      </c>
      <c r="AL223" s="500" t="s">
        <v>2113</v>
      </c>
      <c r="AM223" s="500" t="s">
        <v>206</v>
      </c>
      <c r="AN223" s="500" t="s">
        <v>206</v>
      </c>
      <c r="AO223" s="500" t="s">
        <v>206</v>
      </c>
      <c r="AP223" s="500" t="s">
        <v>206</v>
      </c>
      <c r="AQ223" s="500" t="s">
        <v>206</v>
      </c>
      <c r="AR223" s="500" t="s">
        <v>206</v>
      </c>
      <c r="AS223" s="500" t="s">
        <v>206</v>
      </c>
      <c r="AT223" s="500" t="s">
        <v>206</v>
      </c>
      <c r="AU223" s="500" t="s">
        <v>206</v>
      </c>
      <c r="AV223" s="500" t="s">
        <v>206</v>
      </c>
      <c r="AW223" s="500" t="s">
        <v>206</v>
      </c>
      <c r="AX223" s="500" t="s">
        <v>206</v>
      </c>
      <c r="AY223" s="500" t="s">
        <v>206</v>
      </c>
      <c r="AZ223" s="500" t="s">
        <v>206</v>
      </c>
      <c r="BA223" s="500" t="s">
        <v>206</v>
      </c>
      <c r="BB223" s="500" t="s">
        <v>206</v>
      </c>
      <c r="BC223" s="500" t="s">
        <v>206</v>
      </c>
      <c r="BD223" s="500" t="s">
        <v>2113</v>
      </c>
      <c r="BE223" s="500" t="s">
        <v>2113</v>
      </c>
      <c r="BF223" s="500" t="s">
        <v>206</v>
      </c>
      <c r="BG223" s="500" t="s">
        <v>206</v>
      </c>
      <c r="BH223" s="500" t="s">
        <v>206</v>
      </c>
      <c r="BI223" s="500" t="s">
        <v>206</v>
      </c>
      <c r="BJ223" s="501" t="s">
        <v>2114</v>
      </c>
      <c r="BK223" s="496" t="s">
        <v>199</v>
      </c>
    </row>
    <row r="224" spans="1:63" s="363" customFormat="1" ht="82.5" customHeight="1" x14ac:dyDescent="0.35">
      <c r="A224" s="507"/>
      <c r="B224" s="509"/>
      <c r="C224" s="501"/>
      <c r="D224" s="505"/>
      <c r="E224" s="505"/>
      <c r="F224" s="505"/>
      <c r="G224" s="505"/>
      <c r="H224" s="505"/>
      <c r="I224" s="501"/>
      <c r="J224" s="505"/>
      <c r="K224" s="505"/>
      <c r="L224" s="505"/>
      <c r="M224" s="505"/>
      <c r="N224" s="505"/>
      <c r="O224" s="505"/>
      <c r="P224" s="505"/>
      <c r="Q224" s="505"/>
      <c r="R224" s="505"/>
      <c r="S224" s="358" t="s">
        <v>2737</v>
      </c>
      <c r="T224" s="503"/>
      <c r="U224" s="503"/>
      <c r="V224" s="505"/>
      <c r="W224" s="487"/>
      <c r="X224" s="505"/>
      <c r="Y224" s="505"/>
      <c r="Z224" s="510"/>
      <c r="AA224" s="500"/>
      <c r="AB224" s="500"/>
      <c r="AC224" s="500"/>
      <c r="AD224" s="500"/>
      <c r="AE224" s="500"/>
      <c r="AF224" s="500"/>
      <c r="AG224" s="500"/>
      <c r="AH224" s="500"/>
      <c r="AI224" s="500"/>
      <c r="AJ224" s="500"/>
      <c r="AK224" s="500"/>
      <c r="AL224" s="500"/>
      <c r="AM224" s="500"/>
      <c r="AN224" s="500"/>
      <c r="AO224" s="500"/>
      <c r="AP224" s="500"/>
      <c r="AQ224" s="500"/>
      <c r="AR224" s="500"/>
      <c r="AS224" s="500"/>
      <c r="AT224" s="500"/>
      <c r="AU224" s="500"/>
      <c r="AV224" s="500"/>
      <c r="AW224" s="500"/>
      <c r="AX224" s="500"/>
      <c r="AY224" s="500"/>
      <c r="AZ224" s="500"/>
      <c r="BA224" s="500"/>
      <c r="BB224" s="500"/>
      <c r="BC224" s="500"/>
      <c r="BD224" s="500"/>
      <c r="BE224" s="500"/>
      <c r="BF224" s="500"/>
      <c r="BG224" s="500"/>
      <c r="BH224" s="500"/>
      <c r="BI224" s="500"/>
      <c r="BJ224" s="501"/>
      <c r="BK224" s="496"/>
    </row>
    <row r="225" spans="1:63" s="363" customFormat="1" ht="82.5" customHeight="1" x14ac:dyDescent="0.35">
      <c r="A225" s="507"/>
      <c r="B225" s="509"/>
      <c r="C225" s="501"/>
      <c r="D225" s="505"/>
      <c r="E225" s="505"/>
      <c r="F225" s="505"/>
      <c r="G225" s="505"/>
      <c r="H225" s="505"/>
      <c r="I225" s="501"/>
      <c r="J225" s="505"/>
      <c r="K225" s="505"/>
      <c r="L225" s="505"/>
      <c r="M225" s="505"/>
      <c r="N225" s="505"/>
      <c r="O225" s="505"/>
      <c r="P225" s="505"/>
      <c r="Q225" s="505"/>
      <c r="R225" s="505"/>
      <c r="S225" s="358" t="s">
        <v>2738</v>
      </c>
      <c r="T225" s="503"/>
      <c r="U225" s="503"/>
      <c r="V225" s="505"/>
      <c r="W225" s="488"/>
      <c r="X225" s="505"/>
      <c r="Y225" s="505"/>
      <c r="Z225" s="510"/>
      <c r="AA225" s="500"/>
      <c r="AB225" s="500"/>
      <c r="AC225" s="500"/>
      <c r="AD225" s="500"/>
      <c r="AE225" s="500"/>
      <c r="AF225" s="500"/>
      <c r="AG225" s="500"/>
      <c r="AH225" s="500"/>
      <c r="AI225" s="500"/>
      <c r="AJ225" s="500"/>
      <c r="AK225" s="500"/>
      <c r="AL225" s="500"/>
      <c r="AM225" s="500"/>
      <c r="AN225" s="500"/>
      <c r="AO225" s="500"/>
      <c r="AP225" s="500"/>
      <c r="AQ225" s="500"/>
      <c r="AR225" s="500"/>
      <c r="AS225" s="500"/>
      <c r="AT225" s="500"/>
      <c r="AU225" s="500"/>
      <c r="AV225" s="500"/>
      <c r="AW225" s="500"/>
      <c r="AX225" s="500"/>
      <c r="AY225" s="500"/>
      <c r="AZ225" s="500"/>
      <c r="BA225" s="500"/>
      <c r="BB225" s="500"/>
      <c r="BC225" s="500"/>
      <c r="BD225" s="500"/>
      <c r="BE225" s="500"/>
      <c r="BF225" s="500"/>
      <c r="BG225" s="500"/>
      <c r="BH225" s="500"/>
      <c r="BI225" s="500"/>
      <c r="BJ225" s="501"/>
      <c r="BK225" s="496"/>
    </row>
    <row r="226" spans="1:63" s="363" customFormat="1" ht="82.5" customHeight="1" x14ac:dyDescent="0.35">
      <c r="A226" s="507" t="s">
        <v>2762</v>
      </c>
      <c r="B226" s="509">
        <v>36</v>
      </c>
      <c r="C226" s="501" t="s">
        <v>99</v>
      </c>
      <c r="D226" s="505" t="s">
        <v>2166</v>
      </c>
      <c r="E226" s="505" t="s">
        <v>2167</v>
      </c>
      <c r="F226" s="505" t="s">
        <v>2100</v>
      </c>
      <c r="G226" s="505" t="s">
        <v>2185</v>
      </c>
      <c r="H226" s="505" t="s">
        <v>199</v>
      </c>
      <c r="I226" s="501" t="s">
        <v>2391</v>
      </c>
      <c r="J226" s="505" t="s">
        <v>2392</v>
      </c>
      <c r="K226" s="505" t="s">
        <v>2763</v>
      </c>
      <c r="L226" s="505" t="s">
        <v>2732</v>
      </c>
      <c r="M226" s="505" t="s">
        <v>2764</v>
      </c>
      <c r="N226" s="505" t="s">
        <v>2106</v>
      </c>
      <c r="O226" s="505" t="s">
        <v>2172</v>
      </c>
      <c r="P226" s="505" t="s">
        <v>2172</v>
      </c>
      <c r="Q226" s="505" t="s">
        <v>2172</v>
      </c>
      <c r="R226" s="505" t="s">
        <v>2765</v>
      </c>
      <c r="S226" s="357" t="s">
        <v>2766</v>
      </c>
      <c r="T226" s="503">
        <v>45658</v>
      </c>
      <c r="U226" s="503">
        <v>46006</v>
      </c>
      <c r="V226" s="505" t="s">
        <v>2767</v>
      </c>
      <c r="W226" s="495" t="s">
        <v>2172</v>
      </c>
      <c r="X226" s="501" t="s">
        <v>2768</v>
      </c>
      <c r="Y226" s="501" t="s">
        <v>2769</v>
      </c>
      <c r="Z226" s="511">
        <v>1</v>
      </c>
      <c r="AA226" s="500" t="s">
        <v>206</v>
      </c>
      <c r="AB226" s="500" t="s">
        <v>206</v>
      </c>
      <c r="AC226" s="500" t="s">
        <v>206</v>
      </c>
      <c r="AD226" s="500" t="s">
        <v>206</v>
      </c>
      <c r="AE226" s="500" t="s">
        <v>206</v>
      </c>
      <c r="AF226" s="500" t="s">
        <v>2113</v>
      </c>
      <c r="AG226" s="500" t="s">
        <v>206</v>
      </c>
      <c r="AH226" s="500" t="s">
        <v>206</v>
      </c>
      <c r="AI226" s="500" t="s">
        <v>206</v>
      </c>
      <c r="AJ226" s="500" t="s">
        <v>206</v>
      </c>
      <c r="AK226" s="500" t="s">
        <v>206</v>
      </c>
      <c r="AL226" s="500" t="s">
        <v>206</v>
      </c>
      <c r="AM226" s="500" t="s">
        <v>206</v>
      </c>
      <c r="AN226" s="500" t="s">
        <v>206</v>
      </c>
      <c r="AO226" s="500" t="s">
        <v>206</v>
      </c>
      <c r="AP226" s="500" t="s">
        <v>206</v>
      </c>
      <c r="AQ226" s="500" t="s">
        <v>206</v>
      </c>
      <c r="AR226" s="500" t="s">
        <v>2113</v>
      </c>
      <c r="AS226" s="500" t="s">
        <v>206</v>
      </c>
      <c r="AT226" s="500" t="s">
        <v>206</v>
      </c>
      <c r="AU226" s="500" t="s">
        <v>2113</v>
      </c>
      <c r="AV226" s="500" t="s">
        <v>206</v>
      </c>
      <c r="AW226" s="500" t="s">
        <v>206</v>
      </c>
      <c r="AX226" s="500" t="s">
        <v>206</v>
      </c>
      <c r="AY226" s="500" t="s">
        <v>206</v>
      </c>
      <c r="AZ226" s="500" t="s">
        <v>206</v>
      </c>
      <c r="BA226" s="500" t="s">
        <v>206</v>
      </c>
      <c r="BB226" s="500" t="s">
        <v>2113</v>
      </c>
      <c r="BC226" s="500" t="s">
        <v>206</v>
      </c>
      <c r="BD226" s="500" t="s">
        <v>206</v>
      </c>
      <c r="BE226" s="500" t="s">
        <v>206</v>
      </c>
      <c r="BF226" s="500" t="s">
        <v>206</v>
      </c>
      <c r="BG226" s="500" t="s">
        <v>206</v>
      </c>
      <c r="BH226" s="500" t="s">
        <v>206</v>
      </c>
      <c r="BI226" s="500" t="s">
        <v>206</v>
      </c>
      <c r="BJ226" s="501" t="s">
        <v>2220</v>
      </c>
      <c r="BK226" s="496" t="s">
        <v>2221</v>
      </c>
    </row>
    <row r="227" spans="1:63" s="363" customFormat="1" ht="82.5" customHeight="1" x14ac:dyDescent="0.35">
      <c r="A227" s="507"/>
      <c r="B227" s="509"/>
      <c r="C227" s="501"/>
      <c r="D227" s="505"/>
      <c r="E227" s="505"/>
      <c r="F227" s="505"/>
      <c r="G227" s="505"/>
      <c r="H227" s="505"/>
      <c r="I227" s="501"/>
      <c r="J227" s="505"/>
      <c r="K227" s="505"/>
      <c r="L227" s="505"/>
      <c r="M227" s="505"/>
      <c r="N227" s="505"/>
      <c r="O227" s="505"/>
      <c r="P227" s="505"/>
      <c r="Q227" s="505"/>
      <c r="R227" s="505"/>
      <c r="S227" s="357" t="s">
        <v>2386</v>
      </c>
      <c r="T227" s="503"/>
      <c r="U227" s="503"/>
      <c r="V227" s="505"/>
      <c r="W227" s="488"/>
      <c r="X227" s="501"/>
      <c r="Y227" s="501"/>
      <c r="Z227" s="511"/>
      <c r="AA227" s="500"/>
      <c r="AB227" s="500"/>
      <c r="AC227" s="500"/>
      <c r="AD227" s="500"/>
      <c r="AE227" s="500"/>
      <c r="AF227" s="500"/>
      <c r="AG227" s="500"/>
      <c r="AH227" s="500"/>
      <c r="AI227" s="500"/>
      <c r="AJ227" s="500"/>
      <c r="AK227" s="500"/>
      <c r="AL227" s="500"/>
      <c r="AM227" s="500"/>
      <c r="AN227" s="500"/>
      <c r="AO227" s="500"/>
      <c r="AP227" s="500"/>
      <c r="AQ227" s="500"/>
      <c r="AR227" s="500"/>
      <c r="AS227" s="500"/>
      <c r="AT227" s="500"/>
      <c r="AU227" s="500"/>
      <c r="AV227" s="500"/>
      <c r="AW227" s="500"/>
      <c r="AX227" s="500"/>
      <c r="AY227" s="500"/>
      <c r="AZ227" s="500"/>
      <c r="BA227" s="500"/>
      <c r="BB227" s="500"/>
      <c r="BC227" s="500"/>
      <c r="BD227" s="500"/>
      <c r="BE227" s="500"/>
      <c r="BF227" s="500"/>
      <c r="BG227" s="500"/>
      <c r="BH227" s="500"/>
      <c r="BI227" s="500"/>
      <c r="BJ227" s="501"/>
      <c r="BK227" s="496"/>
    </row>
    <row r="228" spans="1:63" s="363" customFormat="1" ht="82.5" customHeight="1" x14ac:dyDescent="0.35">
      <c r="A228" s="364" t="s">
        <v>2770</v>
      </c>
      <c r="B228" s="356">
        <v>37</v>
      </c>
      <c r="C228" s="357" t="s">
        <v>99</v>
      </c>
      <c r="D228" s="358" t="s">
        <v>2166</v>
      </c>
      <c r="E228" s="358" t="s">
        <v>2167</v>
      </c>
      <c r="F228" s="358" t="s">
        <v>2100</v>
      </c>
      <c r="G228" s="358" t="s">
        <v>2168</v>
      </c>
      <c r="H228" s="358" t="s">
        <v>199</v>
      </c>
      <c r="I228" s="357" t="s">
        <v>2391</v>
      </c>
      <c r="J228" s="358" t="s">
        <v>2392</v>
      </c>
      <c r="K228" s="358" t="s">
        <v>2763</v>
      </c>
      <c r="L228" s="358" t="s">
        <v>2732</v>
      </c>
      <c r="M228" s="358" t="s">
        <v>2764</v>
      </c>
      <c r="N228" s="358" t="s">
        <v>2106</v>
      </c>
      <c r="O228" s="358" t="s">
        <v>2172</v>
      </c>
      <c r="P228" s="358" t="s">
        <v>2172</v>
      </c>
      <c r="Q228" s="358" t="s">
        <v>2172</v>
      </c>
      <c r="R228" s="358" t="s">
        <v>2771</v>
      </c>
      <c r="S228" s="358" t="s">
        <v>2386</v>
      </c>
      <c r="T228" s="359">
        <v>45658</v>
      </c>
      <c r="U228" s="359">
        <v>46006</v>
      </c>
      <c r="V228" s="358" t="s">
        <v>2772</v>
      </c>
      <c r="W228" s="360" t="s">
        <v>2172</v>
      </c>
      <c r="X228" s="357" t="s">
        <v>2773</v>
      </c>
      <c r="Y228" s="357" t="s">
        <v>2774</v>
      </c>
      <c r="Z228" s="382">
        <v>1</v>
      </c>
      <c r="AA228" s="360" t="s">
        <v>206</v>
      </c>
      <c r="AB228" s="360" t="s">
        <v>206</v>
      </c>
      <c r="AC228" s="360" t="s">
        <v>206</v>
      </c>
      <c r="AD228" s="360" t="s">
        <v>206</v>
      </c>
      <c r="AE228" s="360" t="s">
        <v>206</v>
      </c>
      <c r="AF228" s="360" t="s">
        <v>206</v>
      </c>
      <c r="AG228" s="360" t="s">
        <v>2113</v>
      </c>
      <c r="AH228" s="360" t="s">
        <v>206</v>
      </c>
      <c r="AI228" s="360" t="s">
        <v>206</v>
      </c>
      <c r="AJ228" s="360" t="s">
        <v>206</v>
      </c>
      <c r="AK228" s="360" t="s">
        <v>206</v>
      </c>
      <c r="AL228" s="360" t="s">
        <v>206</v>
      </c>
      <c r="AM228" s="360" t="s">
        <v>206</v>
      </c>
      <c r="AN228" s="360" t="s">
        <v>206</v>
      </c>
      <c r="AO228" s="360" t="s">
        <v>206</v>
      </c>
      <c r="AP228" s="360" t="s">
        <v>206</v>
      </c>
      <c r="AQ228" s="360" t="s">
        <v>2113</v>
      </c>
      <c r="AR228" s="360" t="s">
        <v>2113</v>
      </c>
      <c r="AS228" s="360" t="s">
        <v>206</v>
      </c>
      <c r="AT228" s="360" t="s">
        <v>206</v>
      </c>
      <c r="AU228" s="360" t="s">
        <v>2113</v>
      </c>
      <c r="AV228" s="360" t="s">
        <v>206</v>
      </c>
      <c r="AW228" s="360" t="s">
        <v>206</v>
      </c>
      <c r="AX228" s="360" t="s">
        <v>206</v>
      </c>
      <c r="AY228" s="360" t="s">
        <v>206</v>
      </c>
      <c r="AZ228" s="360" t="s">
        <v>206</v>
      </c>
      <c r="BA228" s="360" t="s">
        <v>206</v>
      </c>
      <c r="BB228" s="360" t="s">
        <v>206</v>
      </c>
      <c r="BC228" s="360" t="s">
        <v>206</v>
      </c>
      <c r="BD228" s="360" t="s">
        <v>206</v>
      </c>
      <c r="BE228" s="360" t="s">
        <v>206</v>
      </c>
      <c r="BF228" s="360" t="s">
        <v>206</v>
      </c>
      <c r="BG228" s="360" t="s">
        <v>206</v>
      </c>
      <c r="BH228" s="360" t="s">
        <v>2113</v>
      </c>
      <c r="BI228" s="360" t="s">
        <v>2113</v>
      </c>
      <c r="BJ228" s="357" t="s">
        <v>2114</v>
      </c>
      <c r="BK228" s="365" t="s">
        <v>2114</v>
      </c>
    </row>
    <row r="229" spans="1:63" s="363" customFormat="1" ht="82.5" customHeight="1" x14ac:dyDescent="0.35">
      <c r="A229" s="507" t="s">
        <v>2775</v>
      </c>
      <c r="B229" s="509">
        <v>45</v>
      </c>
      <c r="C229" s="501" t="s">
        <v>99</v>
      </c>
      <c r="D229" s="505" t="s">
        <v>2166</v>
      </c>
      <c r="E229" s="505" t="s">
        <v>2167</v>
      </c>
      <c r="F229" s="505" t="s">
        <v>2100</v>
      </c>
      <c r="G229" s="505" t="s">
        <v>2185</v>
      </c>
      <c r="H229" s="505" t="s">
        <v>199</v>
      </c>
      <c r="I229" s="501" t="s">
        <v>2391</v>
      </c>
      <c r="J229" s="505" t="s">
        <v>2392</v>
      </c>
      <c r="K229" s="505" t="s">
        <v>2763</v>
      </c>
      <c r="L229" s="505" t="s">
        <v>2732</v>
      </c>
      <c r="M229" s="505" t="s">
        <v>2764</v>
      </c>
      <c r="N229" s="505" t="s">
        <v>2106</v>
      </c>
      <c r="O229" s="505" t="s">
        <v>2172</v>
      </c>
      <c r="P229" s="505" t="s">
        <v>2172</v>
      </c>
      <c r="Q229" s="505" t="s">
        <v>2172</v>
      </c>
      <c r="R229" s="505" t="s">
        <v>2776</v>
      </c>
      <c r="S229" s="357" t="s">
        <v>2777</v>
      </c>
      <c r="T229" s="503">
        <v>45809</v>
      </c>
      <c r="U229" s="503">
        <v>45930</v>
      </c>
      <c r="V229" s="505" t="s">
        <v>2778</v>
      </c>
      <c r="W229" s="486">
        <v>1</v>
      </c>
      <c r="X229" s="505" t="s">
        <v>1599</v>
      </c>
      <c r="Y229" s="505" t="s">
        <v>1599</v>
      </c>
      <c r="Z229" s="500" t="s">
        <v>1599</v>
      </c>
      <c r="AA229" s="500" t="s">
        <v>2113</v>
      </c>
      <c r="AB229" s="500" t="s">
        <v>206</v>
      </c>
      <c r="AC229" s="500" t="s">
        <v>206</v>
      </c>
      <c r="AD229" s="500" t="s">
        <v>206</v>
      </c>
      <c r="AE229" s="500" t="s">
        <v>206</v>
      </c>
      <c r="AF229" s="500" t="s">
        <v>206</v>
      </c>
      <c r="AG229" s="500" t="s">
        <v>2113</v>
      </c>
      <c r="AH229" s="500" t="s">
        <v>206</v>
      </c>
      <c r="AI229" s="500" t="s">
        <v>206</v>
      </c>
      <c r="AJ229" s="500" t="s">
        <v>206</v>
      </c>
      <c r="AK229" s="500" t="s">
        <v>206</v>
      </c>
      <c r="AL229" s="500" t="s">
        <v>206</v>
      </c>
      <c r="AM229" s="500" t="s">
        <v>206</v>
      </c>
      <c r="AN229" s="500" t="s">
        <v>206</v>
      </c>
      <c r="AO229" s="500" t="s">
        <v>206</v>
      </c>
      <c r="AP229" s="500" t="s">
        <v>206</v>
      </c>
      <c r="AQ229" s="500" t="s">
        <v>206</v>
      </c>
      <c r="AR229" s="500" t="s">
        <v>206</v>
      </c>
      <c r="AS229" s="500" t="s">
        <v>206</v>
      </c>
      <c r="AT229" s="500" t="s">
        <v>206</v>
      </c>
      <c r="AU229" s="500" t="s">
        <v>2113</v>
      </c>
      <c r="AV229" s="500" t="s">
        <v>206</v>
      </c>
      <c r="AW229" s="500" t="s">
        <v>206</v>
      </c>
      <c r="AX229" s="500" t="s">
        <v>206</v>
      </c>
      <c r="AY229" s="500" t="s">
        <v>206</v>
      </c>
      <c r="AZ229" s="500" t="s">
        <v>206</v>
      </c>
      <c r="BA229" s="500" t="s">
        <v>206</v>
      </c>
      <c r="BB229" s="500" t="s">
        <v>2113</v>
      </c>
      <c r="BC229" s="500" t="s">
        <v>206</v>
      </c>
      <c r="BD229" s="500" t="s">
        <v>206</v>
      </c>
      <c r="BE229" s="500" t="s">
        <v>206</v>
      </c>
      <c r="BF229" s="500" t="s">
        <v>206</v>
      </c>
      <c r="BG229" s="500" t="s">
        <v>206</v>
      </c>
      <c r="BH229" s="500" t="s">
        <v>206</v>
      </c>
      <c r="BI229" s="500" t="s">
        <v>2113</v>
      </c>
      <c r="BJ229" s="501" t="s">
        <v>2114</v>
      </c>
      <c r="BK229" s="496" t="s">
        <v>2114</v>
      </c>
    </row>
    <row r="230" spans="1:63" s="363" customFormat="1" ht="82.5" customHeight="1" x14ac:dyDescent="0.35">
      <c r="A230" s="507"/>
      <c r="B230" s="509"/>
      <c r="C230" s="501"/>
      <c r="D230" s="505"/>
      <c r="E230" s="505"/>
      <c r="F230" s="505"/>
      <c r="G230" s="505"/>
      <c r="H230" s="505"/>
      <c r="I230" s="501"/>
      <c r="J230" s="505"/>
      <c r="K230" s="505"/>
      <c r="L230" s="505"/>
      <c r="M230" s="505"/>
      <c r="N230" s="505"/>
      <c r="O230" s="505"/>
      <c r="P230" s="505"/>
      <c r="Q230" s="505"/>
      <c r="R230" s="505"/>
      <c r="S230" s="357" t="s">
        <v>2386</v>
      </c>
      <c r="T230" s="503"/>
      <c r="U230" s="503"/>
      <c r="V230" s="505"/>
      <c r="W230" s="488"/>
      <c r="X230" s="505"/>
      <c r="Y230" s="505"/>
      <c r="Z230" s="500"/>
      <c r="AA230" s="500"/>
      <c r="AB230" s="500"/>
      <c r="AC230" s="500"/>
      <c r="AD230" s="500"/>
      <c r="AE230" s="500"/>
      <c r="AF230" s="500"/>
      <c r="AG230" s="500"/>
      <c r="AH230" s="500"/>
      <c r="AI230" s="500"/>
      <c r="AJ230" s="500"/>
      <c r="AK230" s="500"/>
      <c r="AL230" s="500"/>
      <c r="AM230" s="500"/>
      <c r="AN230" s="500"/>
      <c r="AO230" s="500"/>
      <c r="AP230" s="500"/>
      <c r="AQ230" s="500"/>
      <c r="AR230" s="500"/>
      <c r="AS230" s="500"/>
      <c r="AT230" s="500"/>
      <c r="AU230" s="500"/>
      <c r="AV230" s="500"/>
      <c r="AW230" s="500"/>
      <c r="AX230" s="500"/>
      <c r="AY230" s="500"/>
      <c r="AZ230" s="500"/>
      <c r="BA230" s="500"/>
      <c r="BB230" s="500"/>
      <c r="BC230" s="500"/>
      <c r="BD230" s="500"/>
      <c r="BE230" s="500"/>
      <c r="BF230" s="500"/>
      <c r="BG230" s="500"/>
      <c r="BH230" s="500"/>
      <c r="BI230" s="500"/>
      <c r="BJ230" s="501"/>
      <c r="BK230" s="496"/>
    </row>
    <row r="231" spans="1:63" s="363" customFormat="1" ht="82.5" customHeight="1" x14ac:dyDescent="0.35">
      <c r="A231" s="507" t="s">
        <v>2779</v>
      </c>
      <c r="B231" s="509">
        <v>53</v>
      </c>
      <c r="C231" s="501" t="s">
        <v>99</v>
      </c>
      <c r="D231" s="505" t="s">
        <v>2166</v>
      </c>
      <c r="E231" s="505" t="s">
        <v>2167</v>
      </c>
      <c r="F231" s="505" t="s">
        <v>2100</v>
      </c>
      <c r="G231" s="505" t="s">
        <v>2168</v>
      </c>
      <c r="H231" s="505" t="s">
        <v>199</v>
      </c>
      <c r="I231" s="501" t="s">
        <v>2391</v>
      </c>
      <c r="J231" s="505" t="s">
        <v>2392</v>
      </c>
      <c r="K231" s="505" t="s">
        <v>2763</v>
      </c>
      <c r="L231" s="505" t="s">
        <v>2732</v>
      </c>
      <c r="M231" s="505" t="s">
        <v>2764</v>
      </c>
      <c r="N231" s="505" t="s">
        <v>2106</v>
      </c>
      <c r="O231" s="505" t="s">
        <v>2172</v>
      </c>
      <c r="P231" s="505" t="s">
        <v>2172</v>
      </c>
      <c r="Q231" s="505" t="s">
        <v>2172</v>
      </c>
      <c r="R231" s="505" t="s">
        <v>2780</v>
      </c>
      <c r="S231" s="357" t="s">
        <v>2386</v>
      </c>
      <c r="T231" s="503">
        <v>45658</v>
      </c>
      <c r="U231" s="503">
        <v>45838</v>
      </c>
      <c r="V231" s="505" t="s">
        <v>2781</v>
      </c>
      <c r="W231" s="486">
        <v>1</v>
      </c>
      <c r="X231" s="505" t="s">
        <v>2782</v>
      </c>
      <c r="Y231" s="505" t="s">
        <v>2783</v>
      </c>
      <c r="Z231" s="510">
        <v>0.5</v>
      </c>
      <c r="AA231" s="500" t="s">
        <v>206</v>
      </c>
      <c r="AB231" s="500" t="s">
        <v>206</v>
      </c>
      <c r="AC231" s="500" t="s">
        <v>206</v>
      </c>
      <c r="AD231" s="500" t="s">
        <v>206</v>
      </c>
      <c r="AE231" s="500" t="s">
        <v>206</v>
      </c>
      <c r="AF231" s="500" t="s">
        <v>206</v>
      </c>
      <c r="AG231" s="500" t="s">
        <v>2113</v>
      </c>
      <c r="AH231" s="500" t="s">
        <v>206</v>
      </c>
      <c r="AI231" s="500" t="s">
        <v>206</v>
      </c>
      <c r="AJ231" s="500" t="s">
        <v>206</v>
      </c>
      <c r="AK231" s="500" t="s">
        <v>206</v>
      </c>
      <c r="AL231" s="500" t="s">
        <v>206</v>
      </c>
      <c r="AM231" s="500" t="s">
        <v>206</v>
      </c>
      <c r="AN231" s="500" t="s">
        <v>206</v>
      </c>
      <c r="AO231" s="500" t="s">
        <v>206</v>
      </c>
      <c r="AP231" s="500" t="s">
        <v>206</v>
      </c>
      <c r="AQ231" s="500" t="s">
        <v>2113</v>
      </c>
      <c r="AR231" s="500" t="s">
        <v>2113</v>
      </c>
      <c r="AS231" s="500" t="s">
        <v>206</v>
      </c>
      <c r="AT231" s="500" t="s">
        <v>206</v>
      </c>
      <c r="AU231" s="500" t="s">
        <v>2113</v>
      </c>
      <c r="AV231" s="500" t="s">
        <v>206</v>
      </c>
      <c r="AW231" s="500" t="s">
        <v>206</v>
      </c>
      <c r="AX231" s="500" t="s">
        <v>206</v>
      </c>
      <c r="AY231" s="500" t="s">
        <v>206</v>
      </c>
      <c r="AZ231" s="500" t="s">
        <v>2784</v>
      </c>
      <c r="BA231" s="500" t="s">
        <v>206</v>
      </c>
      <c r="BB231" s="500" t="s">
        <v>206</v>
      </c>
      <c r="BC231" s="500" t="s">
        <v>206</v>
      </c>
      <c r="BD231" s="500" t="s">
        <v>206</v>
      </c>
      <c r="BE231" s="500" t="s">
        <v>206</v>
      </c>
      <c r="BF231" s="500" t="s">
        <v>206</v>
      </c>
      <c r="BG231" s="500" t="s">
        <v>206</v>
      </c>
      <c r="BH231" s="500" t="s">
        <v>2113</v>
      </c>
      <c r="BI231" s="500" t="s">
        <v>2113</v>
      </c>
      <c r="BJ231" s="501" t="s">
        <v>2114</v>
      </c>
      <c r="BK231" s="496" t="s">
        <v>2114</v>
      </c>
    </row>
    <row r="232" spans="1:63" s="363" customFormat="1" ht="82.5" customHeight="1" x14ac:dyDescent="0.35">
      <c r="A232" s="507"/>
      <c r="B232" s="509"/>
      <c r="C232" s="501"/>
      <c r="D232" s="505"/>
      <c r="E232" s="505"/>
      <c r="F232" s="505"/>
      <c r="G232" s="505"/>
      <c r="H232" s="505"/>
      <c r="I232" s="501"/>
      <c r="J232" s="505"/>
      <c r="K232" s="505"/>
      <c r="L232" s="505"/>
      <c r="M232" s="505"/>
      <c r="N232" s="505"/>
      <c r="O232" s="505"/>
      <c r="P232" s="505"/>
      <c r="Q232" s="505"/>
      <c r="R232" s="505"/>
      <c r="S232" s="357" t="s">
        <v>2626</v>
      </c>
      <c r="T232" s="503"/>
      <c r="U232" s="503"/>
      <c r="V232" s="505"/>
      <c r="W232" s="488"/>
      <c r="X232" s="505"/>
      <c r="Y232" s="505"/>
      <c r="Z232" s="510"/>
      <c r="AA232" s="500"/>
      <c r="AB232" s="500"/>
      <c r="AC232" s="500"/>
      <c r="AD232" s="500"/>
      <c r="AE232" s="500"/>
      <c r="AF232" s="500"/>
      <c r="AG232" s="500"/>
      <c r="AH232" s="500"/>
      <c r="AI232" s="500"/>
      <c r="AJ232" s="500"/>
      <c r="AK232" s="500"/>
      <c r="AL232" s="500"/>
      <c r="AM232" s="500"/>
      <c r="AN232" s="500"/>
      <c r="AO232" s="500"/>
      <c r="AP232" s="500"/>
      <c r="AQ232" s="500"/>
      <c r="AR232" s="500"/>
      <c r="AS232" s="500"/>
      <c r="AT232" s="500"/>
      <c r="AU232" s="500"/>
      <c r="AV232" s="500"/>
      <c r="AW232" s="500"/>
      <c r="AX232" s="500"/>
      <c r="AY232" s="500"/>
      <c r="AZ232" s="500"/>
      <c r="BA232" s="500"/>
      <c r="BB232" s="500"/>
      <c r="BC232" s="500"/>
      <c r="BD232" s="500"/>
      <c r="BE232" s="500"/>
      <c r="BF232" s="500"/>
      <c r="BG232" s="500"/>
      <c r="BH232" s="500"/>
      <c r="BI232" s="500"/>
      <c r="BJ232" s="501"/>
      <c r="BK232" s="496"/>
    </row>
    <row r="233" spans="1:63" s="363" customFormat="1" ht="252" x14ac:dyDescent="0.35">
      <c r="A233" s="364" t="s">
        <v>2785</v>
      </c>
      <c r="B233" s="356">
        <v>21</v>
      </c>
      <c r="C233" s="357" t="s">
        <v>99</v>
      </c>
      <c r="D233" s="358" t="s">
        <v>2166</v>
      </c>
      <c r="E233" s="358" t="s">
        <v>2167</v>
      </c>
      <c r="F233" s="358" t="s">
        <v>2100</v>
      </c>
      <c r="G233" s="358" t="s">
        <v>2185</v>
      </c>
      <c r="H233" s="358" t="s">
        <v>199</v>
      </c>
      <c r="I233" s="357" t="s">
        <v>2391</v>
      </c>
      <c r="J233" s="358" t="s">
        <v>2392</v>
      </c>
      <c r="K233" s="358" t="s">
        <v>2763</v>
      </c>
      <c r="L233" s="358" t="s">
        <v>2732</v>
      </c>
      <c r="M233" s="358" t="s">
        <v>2786</v>
      </c>
      <c r="N233" s="358" t="s">
        <v>2106</v>
      </c>
      <c r="O233" s="358" t="s">
        <v>2172</v>
      </c>
      <c r="P233" s="358" t="s">
        <v>2172</v>
      </c>
      <c r="Q233" s="358" t="s">
        <v>2172</v>
      </c>
      <c r="R233" s="358" t="s">
        <v>2787</v>
      </c>
      <c r="S233" s="358" t="s">
        <v>2788</v>
      </c>
      <c r="T233" s="359">
        <v>45931</v>
      </c>
      <c r="U233" s="359">
        <v>46006</v>
      </c>
      <c r="V233" s="358" t="s">
        <v>2789</v>
      </c>
      <c r="W233" s="360" t="s">
        <v>2172</v>
      </c>
      <c r="X233" s="358" t="s">
        <v>1885</v>
      </c>
      <c r="Y233" s="358" t="s">
        <v>2790</v>
      </c>
      <c r="Z233" s="366">
        <v>0.2</v>
      </c>
      <c r="AA233" s="360" t="s">
        <v>206</v>
      </c>
      <c r="AB233" s="360" t="s">
        <v>206</v>
      </c>
      <c r="AC233" s="360" t="s">
        <v>206</v>
      </c>
      <c r="AD233" s="360" t="s">
        <v>206</v>
      </c>
      <c r="AE233" s="360" t="s">
        <v>206</v>
      </c>
      <c r="AF233" s="360" t="s">
        <v>206</v>
      </c>
      <c r="AG233" s="360" t="s">
        <v>2113</v>
      </c>
      <c r="AH233" s="360" t="s">
        <v>206</v>
      </c>
      <c r="AI233" s="360" t="s">
        <v>206</v>
      </c>
      <c r="AJ233" s="360" t="s">
        <v>206</v>
      </c>
      <c r="AK233" s="360" t="s">
        <v>2113</v>
      </c>
      <c r="AL233" s="360" t="s">
        <v>206</v>
      </c>
      <c r="AM233" s="360" t="s">
        <v>206</v>
      </c>
      <c r="AN233" s="360" t="s">
        <v>206</v>
      </c>
      <c r="AO233" s="360" t="s">
        <v>206</v>
      </c>
      <c r="AP233" s="360" t="s">
        <v>206</v>
      </c>
      <c r="AQ233" s="360" t="s">
        <v>206</v>
      </c>
      <c r="AR233" s="360" t="s">
        <v>2113</v>
      </c>
      <c r="AS233" s="360" t="s">
        <v>206</v>
      </c>
      <c r="AT233" s="360" t="s">
        <v>206</v>
      </c>
      <c r="AU233" s="360" t="s">
        <v>2113</v>
      </c>
      <c r="AV233" s="360" t="s">
        <v>206</v>
      </c>
      <c r="AW233" s="360" t="s">
        <v>206</v>
      </c>
      <c r="AX233" s="360" t="s">
        <v>206</v>
      </c>
      <c r="AY233" s="360" t="s">
        <v>206</v>
      </c>
      <c r="AZ233" s="360" t="s">
        <v>206</v>
      </c>
      <c r="BA233" s="360" t="s">
        <v>206</v>
      </c>
      <c r="BB233" s="360" t="s">
        <v>206</v>
      </c>
      <c r="BC233" s="360" t="s">
        <v>206</v>
      </c>
      <c r="BD233" s="360" t="s">
        <v>206</v>
      </c>
      <c r="BE233" s="360" t="s">
        <v>206</v>
      </c>
      <c r="BF233" s="360" t="s">
        <v>206</v>
      </c>
      <c r="BG233" s="360" t="s">
        <v>206</v>
      </c>
      <c r="BH233" s="360" t="s">
        <v>2113</v>
      </c>
      <c r="BI233" s="360" t="s">
        <v>2113</v>
      </c>
      <c r="BJ233" s="357" t="s">
        <v>2114</v>
      </c>
      <c r="BK233" s="365" t="s">
        <v>199</v>
      </c>
    </row>
    <row r="234" spans="1:63" s="363" customFormat="1" ht="252" x14ac:dyDescent="0.35">
      <c r="A234" s="364" t="s">
        <v>2791</v>
      </c>
      <c r="B234" s="356">
        <v>25</v>
      </c>
      <c r="C234" s="357" t="s">
        <v>99</v>
      </c>
      <c r="D234" s="358" t="s">
        <v>2166</v>
      </c>
      <c r="E234" s="358" t="s">
        <v>2167</v>
      </c>
      <c r="F234" s="358" t="s">
        <v>2100</v>
      </c>
      <c r="G234" s="358" t="s">
        <v>2185</v>
      </c>
      <c r="H234" s="358" t="s">
        <v>199</v>
      </c>
      <c r="I234" s="357" t="s">
        <v>2391</v>
      </c>
      <c r="J234" s="358" t="s">
        <v>2392</v>
      </c>
      <c r="K234" s="358" t="s">
        <v>2763</v>
      </c>
      <c r="L234" s="358" t="s">
        <v>2732</v>
      </c>
      <c r="M234" s="358" t="s">
        <v>2786</v>
      </c>
      <c r="N234" s="358" t="s">
        <v>2106</v>
      </c>
      <c r="O234" s="358" t="s">
        <v>2172</v>
      </c>
      <c r="P234" s="358" t="s">
        <v>2172</v>
      </c>
      <c r="Q234" s="358" t="s">
        <v>2172</v>
      </c>
      <c r="R234" s="358" t="s">
        <v>2792</v>
      </c>
      <c r="S234" s="358" t="s">
        <v>2788</v>
      </c>
      <c r="T234" s="359">
        <v>45689</v>
      </c>
      <c r="U234" s="359">
        <v>45746</v>
      </c>
      <c r="V234" s="358" t="s">
        <v>2793</v>
      </c>
      <c r="W234" s="366">
        <v>1</v>
      </c>
      <c r="X234" s="358" t="s">
        <v>1885</v>
      </c>
      <c r="Y234" s="358" t="s">
        <v>2790</v>
      </c>
      <c r="Z234" s="366">
        <v>0.2</v>
      </c>
      <c r="AA234" s="360" t="s">
        <v>2113</v>
      </c>
      <c r="AB234" s="360" t="s">
        <v>206</v>
      </c>
      <c r="AC234" s="360" t="s">
        <v>206</v>
      </c>
      <c r="AD234" s="360" t="s">
        <v>206</v>
      </c>
      <c r="AE234" s="360" t="s">
        <v>206</v>
      </c>
      <c r="AF234" s="360" t="s">
        <v>206</v>
      </c>
      <c r="AG234" s="360" t="s">
        <v>2113</v>
      </c>
      <c r="AH234" s="360" t="s">
        <v>206</v>
      </c>
      <c r="AI234" s="360" t="s">
        <v>206</v>
      </c>
      <c r="AJ234" s="360" t="s">
        <v>206</v>
      </c>
      <c r="AK234" s="360" t="s">
        <v>2113</v>
      </c>
      <c r="AL234" s="360" t="s">
        <v>206</v>
      </c>
      <c r="AM234" s="360" t="s">
        <v>206</v>
      </c>
      <c r="AN234" s="360" t="s">
        <v>206</v>
      </c>
      <c r="AO234" s="360" t="s">
        <v>206</v>
      </c>
      <c r="AP234" s="360" t="s">
        <v>206</v>
      </c>
      <c r="AQ234" s="360" t="s">
        <v>206</v>
      </c>
      <c r="AR234" s="360" t="s">
        <v>206</v>
      </c>
      <c r="AS234" s="360" t="s">
        <v>206</v>
      </c>
      <c r="AT234" s="360" t="s">
        <v>206</v>
      </c>
      <c r="AU234" s="360" t="s">
        <v>2113</v>
      </c>
      <c r="AV234" s="360" t="s">
        <v>206</v>
      </c>
      <c r="AW234" s="360" t="s">
        <v>206</v>
      </c>
      <c r="AX234" s="360" t="s">
        <v>206</v>
      </c>
      <c r="AY234" s="360" t="s">
        <v>206</v>
      </c>
      <c r="AZ234" s="360" t="s">
        <v>206</v>
      </c>
      <c r="BA234" s="360" t="s">
        <v>206</v>
      </c>
      <c r="BB234" s="360" t="s">
        <v>206</v>
      </c>
      <c r="BC234" s="360" t="s">
        <v>206</v>
      </c>
      <c r="BD234" s="360" t="s">
        <v>206</v>
      </c>
      <c r="BE234" s="360" t="s">
        <v>206</v>
      </c>
      <c r="BF234" s="360" t="s">
        <v>206</v>
      </c>
      <c r="BG234" s="360" t="s">
        <v>206</v>
      </c>
      <c r="BH234" s="360" t="s">
        <v>2113</v>
      </c>
      <c r="BI234" s="360" t="s">
        <v>2113</v>
      </c>
      <c r="BJ234" s="357" t="s">
        <v>2114</v>
      </c>
      <c r="BK234" s="365" t="s">
        <v>199</v>
      </c>
    </row>
    <row r="235" spans="1:63" s="363" customFormat="1" ht="252" x14ac:dyDescent="0.35">
      <c r="A235" s="364" t="s">
        <v>2794</v>
      </c>
      <c r="B235" s="356">
        <v>26</v>
      </c>
      <c r="C235" s="357" t="s">
        <v>99</v>
      </c>
      <c r="D235" s="358" t="s">
        <v>2166</v>
      </c>
      <c r="E235" s="358" t="s">
        <v>2167</v>
      </c>
      <c r="F235" s="358" t="s">
        <v>2100</v>
      </c>
      <c r="G235" s="358" t="s">
        <v>2185</v>
      </c>
      <c r="H235" s="358" t="s">
        <v>199</v>
      </c>
      <c r="I235" s="357" t="s">
        <v>2391</v>
      </c>
      <c r="J235" s="358" t="s">
        <v>2392</v>
      </c>
      <c r="K235" s="358" t="s">
        <v>2763</v>
      </c>
      <c r="L235" s="358" t="s">
        <v>2732</v>
      </c>
      <c r="M235" s="358" t="s">
        <v>2786</v>
      </c>
      <c r="N235" s="358" t="s">
        <v>2106</v>
      </c>
      <c r="O235" s="358" t="s">
        <v>2172</v>
      </c>
      <c r="P235" s="358" t="s">
        <v>2172</v>
      </c>
      <c r="Q235" s="358" t="s">
        <v>2172</v>
      </c>
      <c r="R235" s="358" t="s">
        <v>2795</v>
      </c>
      <c r="S235" s="358" t="s">
        <v>2788</v>
      </c>
      <c r="T235" s="359">
        <v>45689</v>
      </c>
      <c r="U235" s="359">
        <v>46006</v>
      </c>
      <c r="V235" s="358" t="s">
        <v>2796</v>
      </c>
      <c r="W235" s="360" t="s">
        <v>2172</v>
      </c>
      <c r="X235" s="358" t="s">
        <v>1885</v>
      </c>
      <c r="Y235" s="358" t="s">
        <v>2790</v>
      </c>
      <c r="Z235" s="366">
        <v>0.2</v>
      </c>
      <c r="AA235" s="360" t="s">
        <v>2113</v>
      </c>
      <c r="AB235" s="360" t="s">
        <v>206</v>
      </c>
      <c r="AC235" s="360" t="s">
        <v>206</v>
      </c>
      <c r="AD235" s="360" t="s">
        <v>206</v>
      </c>
      <c r="AE235" s="360" t="s">
        <v>206</v>
      </c>
      <c r="AF235" s="360" t="s">
        <v>206</v>
      </c>
      <c r="AG235" s="360" t="s">
        <v>2113</v>
      </c>
      <c r="AH235" s="360" t="s">
        <v>206</v>
      </c>
      <c r="AI235" s="360" t="s">
        <v>206</v>
      </c>
      <c r="AJ235" s="360" t="s">
        <v>206</v>
      </c>
      <c r="AK235" s="360" t="s">
        <v>2113</v>
      </c>
      <c r="AL235" s="360" t="s">
        <v>206</v>
      </c>
      <c r="AM235" s="360" t="s">
        <v>206</v>
      </c>
      <c r="AN235" s="360" t="s">
        <v>206</v>
      </c>
      <c r="AO235" s="360" t="s">
        <v>206</v>
      </c>
      <c r="AP235" s="360" t="s">
        <v>206</v>
      </c>
      <c r="AQ235" s="360" t="s">
        <v>206</v>
      </c>
      <c r="AR235" s="360" t="s">
        <v>206</v>
      </c>
      <c r="AS235" s="360" t="s">
        <v>206</v>
      </c>
      <c r="AT235" s="360" t="s">
        <v>206</v>
      </c>
      <c r="AU235" s="360" t="s">
        <v>2113</v>
      </c>
      <c r="AV235" s="360" t="s">
        <v>206</v>
      </c>
      <c r="AW235" s="360" t="s">
        <v>206</v>
      </c>
      <c r="AX235" s="360" t="s">
        <v>206</v>
      </c>
      <c r="AY235" s="360" t="s">
        <v>206</v>
      </c>
      <c r="AZ235" s="360" t="s">
        <v>206</v>
      </c>
      <c r="BA235" s="360" t="s">
        <v>206</v>
      </c>
      <c r="BB235" s="360" t="s">
        <v>206</v>
      </c>
      <c r="BC235" s="360" t="s">
        <v>206</v>
      </c>
      <c r="BD235" s="360" t="s">
        <v>206</v>
      </c>
      <c r="BE235" s="360" t="s">
        <v>206</v>
      </c>
      <c r="BF235" s="360" t="s">
        <v>206</v>
      </c>
      <c r="BG235" s="360" t="s">
        <v>206</v>
      </c>
      <c r="BH235" s="360" t="s">
        <v>2113</v>
      </c>
      <c r="BI235" s="360" t="s">
        <v>2113</v>
      </c>
      <c r="BJ235" s="357" t="s">
        <v>2114</v>
      </c>
      <c r="BK235" s="365" t="s">
        <v>199</v>
      </c>
    </row>
    <row r="236" spans="1:63" s="363" customFormat="1" ht="252" x14ac:dyDescent="0.35">
      <c r="A236" s="364" t="s">
        <v>2797</v>
      </c>
      <c r="B236" s="356">
        <v>27</v>
      </c>
      <c r="C236" s="357" t="s">
        <v>99</v>
      </c>
      <c r="D236" s="358" t="s">
        <v>2166</v>
      </c>
      <c r="E236" s="358" t="s">
        <v>2167</v>
      </c>
      <c r="F236" s="358" t="s">
        <v>2100</v>
      </c>
      <c r="G236" s="358" t="s">
        <v>2185</v>
      </c>
      <c r="H236" s="358" t="s">
        <v>199</v>
      </c>
      <c r="I236" s="357" t="s">
        <v>2391</v>
      </c>
      <c r="J236" s="358" t="s">
        <v>2392</v>
      </c>
      <c r="K236" s="358" t="s">
        <v>2763</v>
      </c>
      <c r="L236" s="358" t="s">
        <v>2732</v>
      </c>
      <c r="M236" s="358" t="s">
        <v>2786</v>
      </c>
      <c r="N236" s="358" t="s">
        <v>2106</v>
      </c>
      <c r="O236" s="358" t="s">
        <v>2172</v>
      </c>
      <c r="P236" s="358" t="s">
        <v>2172</v>
      </c>
      <c r="Q236" s="358" t="s">
        <v>2172</v>
      </c>
      <c r="R236" s="358" t="s">
        <v>2798</v>
      </c>
      <c r="S236" s="358" t="s">
        <v>2788</v>
      </c>
      <c r="T236" s="359">
        <v>45748</v>
      </c>
      <c r="U236" s="359">
        <v>45838</v>
      </c>
      <c r="V236" s="358" t="s">
        <v>2799</v>
      </c>
      <c r="W236" s="366">
        <v>1</v>
      </c>
      <c r="X236" s="358" t="s">
        <v>1885</v>
      </c>
      <c r="Y236" s="358" t="s">
        <v>2790</v>
      </c>
      <c r="Z236" s="366">
        <v>0.2</v>
      </c>
      <c r="AA236" s="360" t="s">
        <v>2113</v>
      </c>
      <c r="AB236" s="360" t="s">
        <v>206</v>
      </c>
      <c r="AC236" s="360" t="s">
        <v>206</v>
      </c>
      <c r="AD236" s="360" t="s">
        <v>206</v>
      </c>
      <c r="AE236" s="360" t="s">
        <v>206</v>
      </c>
      <c r="AF236" s="360" t="s">
        <v>206</v>
      </c>
      <c r="AG236" s="360" t="s">
        <v>2113</v>
      </c>
      <c r="AH236" s="360" t="s">
        <v>206</v>
      </c>
      <c r="AI236" s="360" t="s">
        <v>206</v>
      </c>
      <c r="AJ236" s="360" t="s">
        <v>206</v>
      </c>
      <c r="AK236" s="360" t="s">
        <v>2113</v>
      </c>
      <c r="AL236" s="360" t="s">
        <v>206</v>
      </c>
      <c r="AM236" s="360" t="s">
        <v>206</v>
      </c>
      <c r="AN236" s="360" t="s">
        <v>206</v>
      </c>
      <c r="AO236" s="360" t="s">
        <v>206</v>
      </c>
      <c r="AP236" s="360" t="s">
        <v>206</v>
      </c>
      <c r="AQ236" s="360" t="s">
        <v>206</v>
      </c>
      <c r="AR236" s="360" t="s">
        <v>206</v>
      </c>
      <c r="AS236" s="360" t="s">
        <v>206</v>
      </c>
      <c r="AT236" s="360" t="s">
        <v>206</v>
      </c>
      <c r="AU236" s="360" t="s">
        <v>2113</v>
      </c>
      <c r="AV236" s="360" t="s">
        <v>206</v>
      </c>
      <c r="AW236" s="360" t="s">
        <v>206</v>
      </c>
      <c r="AX236" s="360" t="s">
        <v>206</v>
      </c>
      <c r="AY236" s="360" t="s">
        <v>206</v>
      </c>
      <c r="AZ236" s="360" t="s">
        <v>206</v>
      </c>
      <c r="BA236" s="360" t="s">
        <v>206</v>
      </c>
      <c r="BB236" s="360" t="s">
        <v>206</v>
      </c>
      <c r="BC236" s="360" t="s">
        <v>206</v>
      </c>
      <c r="BD236" s="360" t="s">
        <v>206</v>
      </c>
      <c r="BE236" s="360" t="s">
        <v>206</v>
      </c>
      <c r="BF236" s="360" t="s">
        <v>206</v>
      </c>
      <c r="BG236" s="360" t="s">
        <v>206</v>
      </c>
      <c r="BH236" s="360" t="s">
        <v>2113</v>
      </c>
      <c r="BI236" s="360" t="s">
        <v>2113</v>
      </c>
      <c r="BJ236" s="357" t="s">
        <v>2114</v>
      </c>
      <c r="BK236" s="365" t="s">
        <v>199</v>
      </c>
    </row>
    <row r="237" spans="1:63" s="363" customFormat="1" ht="252" x14ac:dyDescent="0.35">
      <c r="A237" s="364" t="s">
        <v>2800</v>
      </c>
      <c r="B237" s="356">
        <v>28</v>
      </c>
      <c r="C237" s="357" t="s">
        <v>99</v>
      </c>
      <c r="D237" s="358" t="s">
        <v>2166</v>
      </c>
      <c r="E237" s="358" t="s">
        <v>2167</v>
      </c>
      <c r="F237" s="358" t="s">
        <v>2100</v>
      </c>
      <c r="G237" s="358" t="s">
        <v>2185</v>
      </c>
      <c r="H237" s="358" t="s">
        <v>199</v>
      </c>
      <c r="I237" s="357" t="s">
        <v>2391</v>
      </c>
      <c r="J237" s="358" t="s">
        <v>2392</v>
      </c>
      <c r="K237" s="358" t="s">
        <v>2763</v>
      </c>
      <c r="L237" s="358" t="s">
        <v>2732</v>
      </c>
      <c r="M237" s="358" t="s">
        <v>2786</v>
      </c>
      <c r="N237" s="358" t="s">
        <v>2106</v>
      </c>
      <c r="O237" s="358" t="s">
        <v>2172</v>
      </c>
      <c r="P237" s="358" t="s">
        <v>2172</v>
      </c>
      <c r="Q237" s="358" t="s">
        <v>2172</v>
      </c>
      <c r="R237" s="358" t="s">
        <v>2801</v>
      </c>
      <c r="S237" s="358" t="s">
        <v>2788</v>
      </c>
      <c r="T237" s="359">
        <v>45689</v>
      </c>
      <c r="U237" s="359">
        <v>46006</v>
      </c>
      <c r="V237" s="358" t="s">
        <v>2802</v>
      </c>
      <c r="W237" s="360" t="s">
        <v>2172</v>
      </c>
      <c r="X237" s="358" t="s">
        <v>1885</v>
      </c>
      <c r="Y237" s="358" t="s">
        <v>2790</v>
      </c>
      <c r="Z237" s="366">
        <v>0.2</v>
      </c>
      <c r="AA237" s="360" t="s">
        <v>2113</v>
      </c>
      <c r="AB237" s="360" t="s">
        <v>206</v>
      </c>
      <c r="AC237" s="360" t="s">
        <v>206</v>
      </c>
      <c r="AD237" s="360" t="s">
        <v>206</v>
      </c>
      <c r="AE237" s="360" t="s">
        <v>206</v>
      </c>
      <c r="AF237" s="360" t="s">
        <v>206</v>
      </c>
      <c r="AG237" s="360" t="s">
        <v>2113</v>
      </c>
      <c r="AH237" s="360" t="s">
        <v>206</v>
      </c>
      <c r="AI237" s="360" t="s">
        <v>206</v>
      </c>
      <c r="AJ237" s="360" t="s">
        <v>206</v>
      </c>
      <c r="AK237" s="360" t="s">
        <v>2113</v>
      </c>
      <c r="AL237" s="360" t="s">
        <v>206</v>
      </c>
      <c r="AM237" s="360" t="s">
        <v>206</v>
      </c>
      <c r="AN237" s="360" t="s">
        <v>206</v>
      </c>
      <c r="AO237" s="360" t="s">
        <v>206</v>
      </c>
      <c r="AP237" s="360" t="s">
        <v>206</v>
      </c>
      <c r="AQ237" s="360" t="s">
        <v>206</v>
      </c>
      <c r="AR237" s="360" t="s">
        <v>206</v>
      </c>
      <c r="AS237" s="360" t="s">
        <v>206</v>
      </c>
      <c r="AT237" s="360" t="s">
        <v>206</v>
      </c>
      <c r="AU237" s="360" t="s">
        <v>2113</v>
      </c>
      <c r="AV237" s="360" t="s">
        <v>206</v>
      </c>
      <c r="AW237" s="360" t="s">
        <v>206</v>
      </c>
      <c r="AX237" s="360" t="s">
        <v>206</v>
      </c>
      <c r="AY237" s="360" t="s">
        <v>206</v>
      </c>
      <c r="AZ237" s="360" t="s">
        <v>206</v>
      </c>
      <c r="BA237" s="360" t="s">
        <v>206</v>
      </c>
      <c r="BB237" s="360" t="s">
        <v>206</v>
      </c>
      <c r="BC237" s="360" t="s">
        <v>206</v>
      </c>
      <c r="BD237" s="360" t="s">
        <v>206</v>
      </c>
      <c r="BE237" s="360" t="s">
        <v>206</v>
      </c>
      <c r="BF237" s="360" t="s">
        <v>206</v>
      </c>
      <c r="BG237" s="360" t="s">
        <v>206</v>
      </c>
      <c r="BH237" s="360" t="s">
        <v>206</v>
      </c>
      <c r="BI237" s="360" t="s">
        <v>2113</v>
      </c>
      <c r="BJ237" s="357" t="s">
        <v>2114</v>
      </c>
      <c r="BK237" s="365" t="s">
        <v>199</v>
      </c>
    </row>
    <row r="238" spans="1:63" s="363" customFormat="1" ht="52.5" customHeight="1" x14ac:dyDescent="0.35">
      <c r="A238" s="507" t="s">
        <v>2803</v>
      </c>
      <c r="B238" s="509">
        <v>29</v>
      </c>
      <c r="C238" s="501" t="s">
        <v>99</v>
      </c>
      <c r="D238" s="505" t="s">
        <v>2166</v>
      </c>
      <c r="E238" s="505" t="s">
        <v>2167</v>
      </c>
      <c r="F238" s="505" t="s">
        <v>2100</v>
      </c>
      <c r="G238" s="505" t="s">
        <v>2185</v>
      </c>
      <c r="H238" s="358" t="s">
        <v>199</v>
      </c>
      <c r="I238" s="501" t="s">
        <v>2391</v>
      </c>
      <c r="J238" s="505" t="s">
        <v>2392</v>
      </c>
      <c r="K238" s="505" t="s">
        <v>2763</v>
      </c>
      <c r="L238" s="505" t="s">
        <v>2732</v>
      </c>
      <c r="M238" s="505" t="s">
        <v>2786</v>
      </c>
      <c r="N238" s="505" t="s">
        <v>2106</v>
      </c>
      <c r="O238" s="358" t="s">
        <v>2172</v>
      </c>
      <c r="P238" s="358" t="s">
        <v>2172</v>
      </c>
      <c r="Q238" s="358" t="s">
        <v>2172</v>
      </c>
      <c r="R238" s="505" t="s">
        <v>2804</v>
      </c>
      <c r="S238" s="357" t="s">
        <v>2788</v>
      </c>
      <c r="T238" s="503">
        <v>45689</v>
      </c>
      <c r="U238" s="503">
        <v>46006</v>
      </c>
      <c r="V238" s="505" t="s">
        <v>2805</v>
      </c>
      <c r="W238" s="495" t="s">
        <v>2172</v>
      </c>
      <c r="X238" s="505" t="s">
        <v>1885</v>
      </c>
      <c r="Y238" s="505" t="s">
        <v>2790</v>
      </c>
      <c r="Z238" s="510">
        <v>0.2</v>
      </c>
      <c r="AA238" s="500" t="s">
        <v>2113</v>
      </c>
      <c r="AB238" s="495" t="s">
        <v>206</v>
      </c>
      <c r="AC238" s="495" t="s">
        <v>206</v>
      </c>
      <c r="AD238" s="495" t="s">
        <v>206</v>
      </c>
      <c r="AE238" s="495" t="s">
        <v>206</v>
      </c>
      <c r="AF238" s="495" t="s">
        <v>206</v>
      </c>
      <c r="AG238" s="500" t="s">
        <v>2113</v>
      </c>
      <c r="AH238" s="495" t="s">
        <v>206</v>
      </c>
      <c r="AI238" s="495" t="s">
        <v>206</v>
      </c>
      <c r="AJ238" s="495" t="s">
        <v>206</v>
      </c>
      <c r="AK238" s="500" t="s">
        <v>2113</v>
      </c>
      <c r="AL238" s="495" t="s">
        <v>206</v>
      </c>
      <c r="AM238" s="495" t="s">
        <v>206</v>
      </c>
      <c r="AN238" s="495" t="s">
        <v>206</v>
      </c>
      <c r="AO238" s="495" t="s">
        <v>206</v>
      </c>
      <c r="AP238" s="495" t="s">
        <v>206</v>
      </c>
      <c r="AQ238" s="495" t="s">
        <v>206</v>
      </c>
      <c r="AR238" s="495" t="s">
        <v>206</v>
      </c>
      <c r="AS238" s="495" t="s">
        <v>206</v>
      </c>
      <c r="AT238" s="495" t="s">
        <v>206</v>
      </c>
      <c r="AU238" s="500" t="s">
        <v>2113</v>
      </c>
      <c r="AV238" s="495" t="s">
        <v>206</v>
      </c>
      <c r="AW238" s="495" t="s">
        <v>206</v>
      </c>
      <c r="AX238" s="495" t="s">
        <v>206</v>
      </c>
      <c r="AY238" s="495" t="s">
        <v>206</v>
      </c>
      <c r="AZ238" s="495" t="s">
        <v>206</v>
      </c>
      <c r="BA238" s="495" t="s">
        <v>206</v>
      </c>
      <c r="BB238" s="495" t="s">
        <v>206</v>
      </c>
      <c r="BC238" s="495" t="s">
        <v>206</v>
      </c>
      <c r="BD238" s="495" t="s">
        <v>206</v>
      </c>
      <c r="BE238" s="495" t="s">
        <v>206</v>
      </c>
      <c r="BF238" s="495" t="s">
        <v>206</v>
      </c>
      <c r="BG238" s="495" t="s">
        <v>206</v>
      </c>
      <c r="BH238" s="495" t="s">
        <v>206</v>
      </c>
      <c r="BI238" s="500" t="s">
        <v>2113</v>
      </c>
      <c r="BJ238" s="501" t="s">
        <v>2114</v>
      </c>
      <c r="BK238" s="496" t="s">
        <v>199</v>
      </c>
    </row>
    <row r="239" spans="1:63" s="363" customFormat="1" ht="156" customHeight="1" x14ac:dyDescent="0.35">
      <c r="A239" s="507"/>
      <c r="B239" s="509"/>
      <c r="C239" s="501"/>
      <c r="D239" s="505"/>
      <c r="E239" s="505"/>
      <c r="F239" s="505"/>
      <c r="G239" s="505"/>
      <c r="H239" s="358" t="s">
        <v>199</v>
      </c>
      <c r="I239" s="501"/>
      <c r="J239" s="505"/>
      <c r="K239" s="505"/>
      <c r="L239" s="505"/>
      <c r="M239" s="505"/>
      <c r="N239" s="505"/>
      <c r="O239" s="358" t="s">
        <v>2172</v>
      </c>
      <c r="P239" s="358" t="s">
        <v>2172</v>
      </c>
      <c r="Q239" s="358" t="s">
        <v>2172</v>
      </c>
      <c r="R239" s="505"/>
      <c r="S239" s="357" t="s">
        <v>2806</v>
      </c>
      <c r="T239" s="503"/>
      <c r="U239" s="503"/>
      <c r="V239" s="505"/>
      <c r="W239" s="488"/>
      <c r="X239" s="505"/>
      <c r="Y239" s="505"/>
      <c r="Z239" s="510"/>
      <c r="AA239" s="500"/>
      <c r="AB239" s="488"/>
      <c r="AC239" s="488"/>
      <c r="AD239" s="488"/>
      <c r="AE239" s="488"/>
      <c r="AF239" s="488"/>
      <c r="AG239" s="500"/>
      <c r="AH239" s="488"/>
      <c r="AI239" s="488"/>
      <c r="AJ239" s="488"/>
      <c r="AK239" s="500"/>
      <c r="AL239" s="488"/>
      <c r="AM239" s="488"/>
      <c r="AN239" s="488"/>
      <c r="AO239" s="488"/>
      <c r="AP239" s="488"/>
      <c r="AQ239" s="488"/>
      <c r="AR239" s="488"/>
      <c r="AS239" s="488"/>
      <c r="AT239" s="488"/>
      <c r="AU239" s="500"/>
      <c r="AV239" s="488"/>
      <c r="AW239" s="488"/>
      <c r="AX239" s="488"/>
      <c r="AY239" s="488"/>
      <c r="AZ239" s="488"/>
      <c r="BA239" s="488"/>
      <c r="BB239" s="488"/>
      <c r="BC239" s="488"/>
      <c r="BD239" s="488"/>
      <c r="BE239" s="488"/>
      <c r="BF239" s="488"/>
      <c r="BG239" s="488"/>
      <c r="BH239" s="488"/>
      <c r="BI239" s="500"/>
      <c r="BJ239" s="501"/>
      <c r="BK239" s="496"/>
    </row>
    <row r="240" spans="1:63" s="363" customFormat="1" ht="252" x14ac:dyDescent="0.35">
      <c r="A240" s="364" t="s">
        <v>2807</v>
      </c>
      <c r="B240" s="356">
        <v>30</v>
      </c>
      <c r="C240" s="357" t="s">
        <v>99</v>
      </c>
      <c r="D240" s="358" t="s">
        <v>2166</v>
      </c>
      <c r="E240" s="358" t="s">
        <v>2167</v>
      </c>
      <c r="F240" s="358" t="s">
        <v>2100</v>
      </c>
      <c r="G240" s="358" t="s">
        <v>2185</v>
      </c>
      <c r="H240" s="358" t="s">
        <v>199</v>
      </c>
      <c r="I240" s="357" t="s">
        <v>2391</v>
      </c>
      <c r="J240" s="358" t="s">
        <v>2392</v>
      </c>
      <c r="K240" s="358" t="s">
        <v>2763</v>
      </c>
      <c r="L240" s="358" t="s">
        <v>2732</v>
      </c>
      <c r="M240" s="358" t="s">
        <v>2786</v>
      </c>
      <c r="N240" s="358" t="s">
        <v>2106</v>
      </c>
      <c r="O240" s="358" t="s">
        <v>2172</v>
      </c>
      <c r="P240" s="358" t="s">
        <v>2172</v>
      </c>
      <c r="Q240" s="358" t="s">
        <v>2172</v>
      </c>
      <c r="R240" s="358" t="s">
        <v>2808</v>
      </c>
      <c r="S240" s="358" t="s">
        <v>2788</v>
      </c>
      <c r="T240" s="359">
        <v>45689</v>
      </c>
      <c r="U240" s="359">
        <v>46006</v>
      </c>
      <c r="V240" s="358" t="s">
        <v>2809</v>
      </c>
      <c r="W240" s="360" t="s">
        <v>2172</v>
      </c>
      <c r="X240" s="358" t="s">
        <v>1885</v>
      </c>
      <c r="Y240" s="358" t="s">
        <v>2790</v>
      </c>
      <c r="Z240" s="366">
        <v>0.2</v>
      </c>
      <c r="AA240" s="360" t="s">
        <v>2113</v>
      </c>
      <c r="AB240" s="360" t="s">
        <v>206</v>
      </c>
      <c r="AC240" s="360" t="s">
        <v>206</v>
      </c>
      <c r="AD240" s="360" t="s">
        <v>206</v>
      </c>
      <c r="AE240" s="360" t="s">
        <v>206</v>
      </c>
      <c r="AF240" s="360" t="s">
        <v>206</v>
      </c>
      <c r="AG240" s="360" t="s">
        <v>2113</v>
      </c>
      <c r="AH240" s="360" t="s">
        <v>206</v>
      </c>
      <c r="AI240" s="360" t="s">
        <v>206</v>
      </c>
      <c r="AJ240" s="360" t="s">
        <v>206</v>
      </c>
      <c r="AK240" s="360" t="s">
        <v>2113</v>
      </c>
      <c r="AL240" s="360" t="s">
        <v>206</v>
      </c>
      <c r="AM240" s="360" t="s">
        <v>206</v>
      </c>
      <c r="AN240" s="360" t="s">
        <v>206</v>
      </c>
      <c r="AO240" s="360" t="s">
        <v>206</v>
      </c>
      <c r="AP240" s="360" t="s">
        <v>206</v>
      </c>
      <c r="AQ240" s="360" t="s">
        <v>206</v>
      </c>
      <c r="AR240" s="360" t="s">
        <v>206</v>
      </c>
      <c r="AS240" s="360" t="s">
        <v>206</v>
      </c>
      <c r="AT240" s="360" t="s">
        <v>206</v>
      </c>
      <c r="AU240" s="360" t="s">
        <v>2113</v>
      </c>
      <c r="AV240" s="360" t="s">
        <v>206</v>
      </c>
      <c r="AW240" s="360" t="s">
        <v>206</v>
      </c>
      <c r="AX240" s="360" t="s">
        <v>206</v>
      </c>
      <c r="AY240" s="360" t="s">
        <v>206</v>
      </c>
      <c r="AZ240" s="360" t="s">
        <v>206</v>
      </c>
      <c r="BA240" s="360" t="s">
        <v>206</v>
      </c>
      <c r="BB240" s="360" t="s">
        <v>206</v>
      </c>
      <c r="BC240" s="360" t="s">
        <v>206</v>
      </c>
      <c r="BD240" s="360" t="s">
        <v>206</v>
      </c>
      <c r="BE240" s="360" t="s">
        <v>206</v>
      </c>
      <c r="BF240" s="360" t="s">
        <v>206</v>
      </c>
      <c r="BG240" s="360" t="s">
        <v>206</v>
      </c>
      <c r="BH240" s="360" t="s">
        <v>2113</v>
      </c>
      <c r="BI240" s="360" t="s">
        <v>2113</v>
      </c>
      <c r="BJ240" s="357" t="s">
        <v>2114</v>
      </c>
      <c r="BK240" s="365" t="s">
        <v>199</v>
      </c>
    </row>
    <row r="241" spans="1:63" s="363" customFormat="1" ht="252" x14ac:dyDescent="0.35">
      <c r="A241" s="364" t="s">
        <v>2810</v>
      </c>
      <c r="B241" s="356">
        <v>31</v>
      </c>
      <c r="C241" s="357" t="s">
        <v>99</v>
      </c>
      <c r="D241" s="358" t="s">
        <v>2166</v>
      </c>
      <c r="E241" s="358" t="s">
        <v>2167</v>
      </c>
      <c r="F241" s="358" t="s">
        <v>2100</v>
      </c>
      <c r="G241" s="358" t="s">
        <v>2185</v>
      </c>
      <c r="H241" s="358" t="s">
        <v>199</v>
      </c>
      <c r="I241" s="357" t="s">
        <v>2391</v>
      </c>
      <c r="J241" s="358" t="s">
        <v>2392</v>
      </c>
      <c r="K241" s="358" t="s">
        <v>2763</v>
      </c>
      <c r="L241" s="358" t="s">
        <v>2732</v>
      </c>
      <c r="M241" s="358" t="s">
        <v>2786</v>
      </c>
      <c r="N241" s="358" t="s">
        <v>2106</v>
      </c>
      <c r="O241" s="358" t="s">
        <v>2172</v>
      </c>
      <c r="P241" s="358" t="s">
        <v>2172</v>
      </c>
      <c r="Q241" s="358" t="s">
        <v>2172</v>
      </c>
      <c r="R241" s="358" t="s">
        <v>2811</v>
      </c>
      <c r="S241" s="358" t="s">
        <v>2788</v>
      </c>
      <c r="T241" s="359">
        <v>45689</v>
      </c>
      <c r="U241" s="359">
        <v>46006</v>
      </c>
      <c r="V241" s="358" t="s">
        <v>2812</v>
      </c>
      <c r="W241" s="360" t="s">
        <v>2172</v>
      </c>
      <c r="X241" s="358" t="s">
        <v>1885</v>
      </c>
      <c r="Y241" s="358" t="s">
        <v>2790</v>
      </c>
      <c r="Z241" s="366">
        <v>0.2</v>
      </c>
      <c r="AA241" s="360" t="s">
        <v>2113</v>
      </c>
      <c r="AB241" s="360" t="s">
        <v>206</v>
      </c>
      <c r="AC241" s="360" t="s">
        <v>206</v>
      </c>
      <c r="AD241" s="360" t="s">
        <v>206</v>
      </c>
      <c r="AE241" s="360" t="s">
        <v>206</v>
      </c>
      <c r="AF241" s="360" t="s">
        <v>206</v>
      </c>
      <c r="AG241" s="360" t="s">
        <v>2113</v>
      </c>
      <c r="AH241" s="360" t="s">
        <v>206</v>
      </c>
      <c r="AI241" s="360" t="s">
        <v>206</v>
      </c>
      <c r="AJ241" s="360" t="s">
        <v>206</v>
      </c>
      <c r="AK241" s="360" t="s">
        <v>2113</v>
      </c>
      <c r="AL241" s="360" t="s">
        <v>206</v>
      </c>
      <c r="AM241" s="360" t="s">
        <v>206</v>
      </c>
      <c r="AN241" s="360" t="s">
        <v>206</v>
      </c>
      <c r="AO241" s="360" t="s">
        <v>206</v>
      </c>
      <c r="AP241" s="360" t="s">
        <v>206</v>
      </c>
      <c r="AQ241" s="360" t="s">
        <v>206</v>
      </c>
      <c r="AR241" s="360" t="s">
        <v>206</v>
      </c>
      <c r="AS241" s="360" t="s">
        <v>206</v>
      </c>
      <c r="AT241" s="360" t="s">
        <v>206</v>
      </c>
      <c r="AU241" s="360" t="s">
        <v>2113</v>
      </c>
      <c r="AV241" s="360" t="s">
        <v>206</v>
      </c>
      <c r="AW241" s="360" t="s">
        <v>206</v>
      </c>
      <c r="AX241" s="360" t="s">
        <v>206</v>
      </c>
      <c r="AY241" s="360" t="s">
        <v>206</v>
      </c>
      <c r="AZ241" s="360" t="s">
        <v>206</v>
      </c>
      <c r="BA241" s="360" t="s">
        <v>206</v>
      </c>
      <c r="BB241" s="360" t="s">
        <v>206</v>
      </c>
      <c r="BC241" s="360" t="s">
        <v>206</v>
      </c>
      <c r="BD241" s="360" t="s">
        <v>206</v>
      </c>
      <c r="BE241" s="360" t="s">
        <v>206</v>
      </c>
      <c r="BF241" s="360" t="s">
        <v>206</v>
      </c>
      <c r="BG241" s="360" t="s">
        <v>206</v>
      </c>
      <c r="BH241" s="360" t="s">
        <v>2113</v>
      </c>
      <c r="BI241" s="360" t="s">
        <v>2113</v>
      </c>
      <c r="BJ241" s="357" t="s">
        <v>2114</v>
      </c>
      <c r="BK241" s="365" t="s">
        <v>199</v>
      </c>
    </row>
    <row r="242" spans="1:63" s="363" customFormat="1" ht="252" x14ac:dyDescent="0.35">
      <c r="A242" s="364" t="s">
        <v>2813</v>
      </c>
      <c r="B242" s="356">
        <v>32</v>
      </c>
      <c r="C242" s="357" t="s">
        <v>99</v>
      </c>
      <c r="D242" s="358" t="s">
        <v>2166</v>
      </c>
      <c r="E242" s="358" t="s">
        <v>2167</v>
      </c>
      <c r="F242" s="358" t="s">
        <v>2100</v>
      </c>
      <c r="G242" s="358" t="s">
        <v>2185</v>
      </c>
      <c r="H242" s="358" t="s">
        <v>199</v>
      </c>
      <c r="I242" s="357" t="s">
        <v>2391</v>
      </c>
      <c r="J242" s="358" t="s">
        <v>2392</v>
      </c>
      <c r="K242" s="358" t="s">
        <v>2763</v>
      </c>
      <c r="L242" s="358" t="s">
        <v>2732</v>
      </c>
      <c r="M242" s="358" t="s">
        <v>2786</v>
      </c>
      <c r="N242" s="358" t="s">
        <v>2106</v>
      </c>
      <c r="O242" s="358" t="s">
        <v>2172</v>
      </c>
      <c r="P242" s="358" t="s">
        <v>2172</v>
      </c>
      <c r="Q242" s="358" t="s">
        <v>2172</v>
      </c>
      <c r="R242" s="358" t="s">
        <v>2814</v>
      </c>
      <c r="S242" s="358" t="s">
        <v>2788</v>
      </c>
      <c r="T242" s="359">
        <v>45839</v>
      </c>
      <c r="U242" s="359">
        <v>45900</v>
      </c>
      <c r="V242" s="358" t="s">
        <v>2815</v>
      </c>
      <c r="W242" s="366">
        <v>1</v>
      </c>
      <c r="X242" s="358" t="s">
        <v>1885</v>
      </c>
      <c r="Y242" s="358" t="s">
        <v>2790</v>
      </c>
      <c r="Z242" s="366">
        <v>0.2</v>
      </c>
      <c r="AA242" s="360" t="s">
        <v>2113</v>
      </c>
      <c r="AB242" s="360" t="s">
        <v>206</v>
      </c>
      <c r="AC242" s="360" t="s">
        <v>206</v>
      </c>
      <c r="AD242" s="360" t="s">
        <v>206</v>
      </c>
      <c r="AE242" s="360" t="s">
        <v>206</v>
      </c>
      <c r="AF242" s="360" t="s">
        <v>206</v>
      </c>
      <c r="AG242" s="360" t="s">
        <v>2113</v>
      </c>
      <c r="AH242" s="360" t="s">
        <v>206</v>
      </c>
      <c r="AI242" s="360" t="s">
        <v>206</v>
      </c>
      <c r="AJ242" s="360" t="s">
        <v>206</v>
      </c>
      <c r="AK242" s="360" t="s">
        <v>2113</v>
      </c>
      <c r="AL242" s="360" t="s">
        <v>206</v>
      </c>
      <c r="AM242" s="360" t="s">
        <v>206</v>
      </c>
      <c r="AN242" s="360" t="s">
        <v>206</v>
      </c>
      <c r="AO242" s="360" t="s">
        <v>206</v>
      </c>
      <c r="AP242" s="360" t="s">
        <v>206</v>
      </c>
      <c r="AQ242" s="360" t="s">
        <v>206</v>
      </c>
      <c r="AR242" s="360" t="s">
        <v>206</v>
      </c>
      <c r="AS242" s="360" t="s">
        <v>206</v>
      </c>
      <c r="AT242" s="360" t="s">
        <v>206</v>
      </c>
      <c r="AU242" s="360" t="s">
        <v>2113</v>
      </c>
      <c r="AV242" s="360" t="s">
        <v>206</v>
      </c>
      <c r="AW242" s="360" t="s">
        <v>206</v>
      </c>
      <c r="AX242" s="360" t="s">
        <v>206</v>
      </c>
      <c r="AY242" s="360" t="s">
        <v>206</v>
      </c>
      <c r="AZ242" s="360" t="s">
        <v>206</v>
      </c>
      <c r="BA242" s="360" t="s">
        <v>206</v>
      </c>
      <c r="BB242" s="360" t="s">
        <v>206</v>
      </c>
      <c r="BC242" s="360" t="s">
        <v>206</v>
      </c>
      <c r="BD242" s="360" t="s">
        <v>206</v>
      </c>
      <c r="BE242" s="360" t="s">
        <v>206</v>
      </c>
      <c r="BF242" s="360" t="s">
        <v>206</v>
      </c>
      <c r="BG242" s="360" t="s">
        <v>206</v>
      </c>
      <c r="BH242" s="360" t="s">
        <v>2113</v>
      </c>
      <c r="BI242" s="360" t="s">
        <v>2113</v>
      </c>
      <c r="BJ242" s="357" t="s">
        <v>2114</v>
      </c>
      <c r="BK242" s="365" t="s">
        <v>199</v>
      </c>
    </row>
    <row r="243" spans="1:63" s="363" customFormat="1" ht="252" x14ac:dyDescent="0.35">
      <c r="A243" s="364" t="s">
        <v>2816</v>
      </c>
      <c r="B243" s="356">
        <v>33</v>
      </c>
      <c r="C243" s="357" t="s">
        <v>99</v>
      </c>
      <c r="D243" s="358" t="s">
        <v>2166</v>
      </c>
      <c r="E243" s="358" t="s">
        <v>2167</v>
      </c>
      <c r="F243" s="358" t="s">
        <v>2100</v>
      </c>
      <c r="G243" s="358" t="s">
        <v>2185</v>
      </c>
      <c r="H243" s="358" t="s">
        <v>199</v>
      </c>
      <c r="I243" s="357" t="s">
        <v>2391</v>
      </c>
      <c r="J243" s="358" t="s">
        <v>2392</v>
      </c>
      <c r="K243" s="358" t="s">
        <v>2763</v>
      </c>
      <c r="L243" s="358" t="s">
        <v>2732</v>
      </c>
      <c r="M243" s="358" t="s">
        <v>2786</v>
      </c>
      <c r="N243" s="358" t="s">
        <v>2106</v>
      </c>
      <c r="O243" s="358" t="s">
        <v>2172</v>
      </c>
      <c r="P243" s="358" t="s">
        <v>2172</v>
      </c>
      <c r="Q243" s="358" t="s">
        <v>2172</v>
      </c>
      <c r="R243" s="358" t="s">
        <v>2817</v>
      </c>
      <c r="S243" s="358" t="s">
        <v>2788</v>
      </c>
      <c r="T243" s="359">
        <v>45689</v>
      </c>
      <c r="U243" s="359">
        <v>46006</v>
      </c>
      <c r="V243" s="358" t="s">
        <v>2818</v>
      </c>
      <c r="W243" s="360" t="s">
        <v>2172</v>
      </c>
      <c r="X243" s="358" t="s">
        <v>1885</v>
      </c>
      <c r="Y243" s="358" t="s">
        <v>2790</v>
      </c>
      <c r="Z243" s="366">
        <v>0.2</v>
      </c>
      <c r="AA243" s="360" t="s">
        <v>2113</v>
      </c>
      <c r="AB243" s="360" t="s">
        <v>206</v>
      </c>
      <c r="AC243" s="360" t="s">
        <v>206</v>
      </c>
      <c r="AD243" s="360" t="s">
        <v>206</v>
      </c>
      <c r="AE243" s="360" t="s">
        <v>206</v>
      </c>
      <c r="AF243" s="360" t="s">
        <v>206</v>
      </c>
      <c r="AG243" s="360" t="s">
        <v>2113</v>
      </c>
      <c r="AH243" s="360" t="s">
        <v>206</v>
      </c>
      <c r="AI243" s="360" t="s">
        <v>206</v>
      </c>
      <c r="AJ243" s="360" t="s">
        <v>206</v>
      </c>
      <c r="AK243" s="360" t="s">
        <v>2113</v>
      </c>
      <c r="AL243" s="360" t="s">
        <v>206</v>
      </c>
      <c r="AM243" s="360" t="s">
        <v>206</v>
      </c>
      <c r="AN243" s="360" t="s">
        <v>206</v>
      </c>
      <c r="AO243" s="360" t="s">
        <v>206</v>
      </c>
      <c r="AP243" s="360" t="s">
        <v>206</v>
      </c>
      <c r="AQ243" s="360" t="s">
        <v>206</v>
      </c>
      <c r="AR243" s="360" t="s">
        <v>206</v>
      </c>
      <c r="AS243" s="360" t="s">
        <v>206</v>
      </c>
      <c r="AT243" s="360" t="s">
        <v>206</v>
      </c>
      <c r="AU243" s="360" t="s">
        <v>2113</v>
      </c>
      <c r="AV243" s="360" t="s">
        <v>206</v>
      </c>
      <c r="AW243" s="360" t="s">
        <v>206</v>
      </c>
      <c r="AX243" s="360" t="s">
        <v>206</v>
      </c>
      <c r="AY243" s="360" t="s">
        <v>206</v>
      </c>
      <c r="AZ243" s="360" t="s">
        <v>206</v>
      </c>
      <c r="BA243" s="360" t="s">
        <v>206</v>
      </c>
      <c r="BB243" s="360" t="s">
        <v>206</v>
      </c>
      <c r="BC243" s="360" t="s">
        <v>206</v>
      </c>
      <c r="BD243" s="360" t="s">
        <v>206</v>
      </c>
      <c r="BE243" s="360" t="s">
        <v>206</v>
      </c>
      <c r="BF243" s="360" t="s">
        <v>206</v>
      </c>
      <c r="BG243" s="360" t="s">
        <v>206</v>
      </c>
      <c r="BH243" s="360" t="s">
        <v>2113</v>
      </c>
      <c r="BI243" s="360" t="s">
        <v>2113</v>
      </c>
      <c r="BJ243" s="357" t="s">
        <v>2114</v>
      </c>
      <c r="BK243" s="365" t="s">
        <v>199</v>
      </c>
    </row>
    <row r="244" spans="1:63" s="363" customFormat="1" ht="87.75" customHeight="1" x14ac:dyDescent="0.35">
      <c r="A244" s="507" t="s">
        <v>2819</v>
      </c>
      <c r="B244" s="509">
        <v>60</v>
      </c>
      <c r="C244" s="501" t="s">
        <v>99</v>
      </c>
      <c r="D244" s="505" t="s">
        <v>2166</v>
      </c>
      <c r="E244" s="505" t="s">
        <v>2167</v>
      </c>
      <c r="F244" s="505" t="s">
        <v>2100</v>
      </c>
      <c r="G244" s="505" t="s">
        <v>2691</v>
      </c>
      <c r="H244" s="358" t="s">
        <v>199</v>
      </c>
      <c r="I244" s="501" t="s">
        <v>2391</v>
      </c>
      <c r="J244" s="505" t="s">
        <v>2392</v>
      </c>
      <c r="K244" s="505" t="s">
        <v>2763</v>
      </c>
      <c r="L244" s="505" t="s">
        <v>2732</v>
      </c>
      <c r="M244" s="505" t="s">
        <v>2786</v>
      </c>
      <c r="N244" s="505" t="s">
        <v>2106</v>
      </c>
      <c r="O244" s="358" t="s">
        <v>2172</v>
      </c>
      <c r="P244" s="358" t="s">
        <v>2172</v>
      </c>
      <c r="Q244" s="358" t="s">
        <v>2172</v>
      </c>
      <c r="R244" s="505" t="s">
        <v>2820</v>
      </c>
      <c r="S244" s="357" t="s">
        <v>2386</v>
      </c>
      <c r="T244" s="503">
        <v>45717</v>
      </c>
      <c r="U244" s="503">
        <v>45838</v>
      </c>
      <c r="V244" s="505" t="s">
        <v>2821</v>
      </c>
      <c r="W244" s="486">
        <v>1</v>
      </c>
      <c r="X244" s="505" t="s">
        <v>2822</v>
      </c>
      <c r="Y244" s="505" t="s">
        <v>2823</v>
      </c>
      <c r="Z244" s="500">
        <v>5</v>
      </c>
      <c r="AA244" s="500" t="s">
        <v>206</v>
      </c>
      <c r="AB244" s="500" t="s">
        <v>206</v>
      </c>
      <c r="AC244" s="500" t="s">
        <v>206</v>
      </c>
      <c r="AD244" s="500" t="s">
        <v>206</v>
      </c>
      <c r="AE244" s="500" t="s">
        <v>206</v>
      </c>
      <c r="AF244" s="500" t="s">
        <v>206</v>
      </c>
      <c r="AG244" s="500" t="s">
        <v>206</v>
      </c>
      <c r="AH244" s="500" t="s">
        <v>206</v>
      </c>
      <c r="AI244" s="500" t="s">
        <v>206</v>
      </c>
      <c r="AJ244" s="500" t="s">
        <v>206</v>
      </c>
      <c r="AK244" s="500" t="s">
        <v>206</v>
      </c>
      <c r="AL244" s="500" t="s">
        <v>206</v>
      </c>
      <c r="AM244" s="500" t="s">
        <v>206</v>
      </c>
      <c r="AN244" s="500" t="s">
        <v>206</v>
      </c>
      <c r="AO244" s="500" t="s">
        <v>206</v>
      </c>
      <c r="AP244" s="500" t="s">
        <v>206</v>
      </c>
      <c r="AQ244" s="500" t="s">
        <v>206</v>
      </c>
      <c r="AR244" s="500" t="s">
        <v>206</v>
      </c>
      <c r="AS244" s="500" t="s">
        <v>206</v>
      </c>
      <c r="AT244" s="500" t="s">
        <v>206</v>
      </c>
      <c r="AU244" s="500" t="s">
        <v>2113</v>
      </c>
      <c r="AV244" s="500" t="s">
        <v>206</v>
      </c>
      <c r="AW244" s="500" t="s">
        <v>206</v>
      </c>
      <c r="AX244" s="500" t="s">
        <v>206</v>
      </c>
      <c r="AY244" s="500" t="s">
        <v>206</v>
      </c>
      <c r="AZ244" s="500" t="s">
        <v>206</v>
      </c>
      <c r="BA244" s="500" t="s">
        <v>206</v>
      </c>
      <c r="BB244" s="500" t="s">
        <v>206</v>
      </c>
      <c r="BC244" s="500" t="s">
        <v>206</v>
      </c>
      <c r="BD244" s="500" t="s">
        <v>206</v>
      </c>
      <c r="BE244" s="500" t="s">
        <v>206</v>
      </c>
      <c r="BF244" s="500" t="s">
        <v>206</v>
      </c>
      <c r="BG244" s="500" t="s">
        <v>206</v>
      </c>
      <c r="BH244" s="500" t="s">
        <v>206</v>
      </c>
      <c r="BI244" s="500" t="s">
        <v>2113</v>
      </c>
      <c r="BJ244" s="501" t="s">
        <v>2114</v>
      </c>
      <c r="BK244" s="496" t="s">
        <v>2114</v>
      </c>
    </row>
    <row r="245" spans="1:63" s="363" customFormat="1" ht="36" x14ac:dyDescent="0.35">
      <c r="A245" s="507"/>
      <c r="B245" s="509"/>
      <c r="C245" s="501"/>
      <c r="D245" s="505"/>
      <c r="E245" s="505"/>
      <c r="F245" s="505"/>
      <c r="G245" s="505"/>
      <c r="H245" s="358" t="s">
        <v>199</v>
      </c>
      <c r="I245" s="501"/>
      <c r="J245" s="505"/>
      <c r="K245" s="505"/>
      <c r="L245" s="505"/>
      <c r="M245" s="505"/>
      <c r="N245" s="505"/>
      <c r="O245" s="358" t="s">
        <v>2172</v>
      </c>
      <c r="P245" s="358" t="s">
        <v>2172</v>
      </c>
      <c r="Q245" s="358" t="s">
        <v>2172</v>
      </c>
      <c r="R245" s="505"/>
      <c r="S245" s="357" t="s">
        <v>2777</v>
      </c>
      <c r="T245" s="503"/>
      <c r="U245" s="503"/>
      <c r="V245" s="505"/>
      <c r="W245" s="488"/>
      <c r="X245" s="505"/>
      <c r="Y245" s="505"/>
      <c r="Z245" s="500"/>
      <c r="AA245" s="500"/>
      <c r="AB245" s="500"/>
      <c r="AC245" s="500"/>
      <c r="AD245" s="500"/>
      <c r="AE245" s="500"/>
      <c r="AF245" s="500"/>
      <c r="AG245" s="500"/>
      <c r="AH245" s="500"/>
      <c r="AI245" s="500"/>
      <c r="AJ245" s="500"/>
      <c r="AK245" s="500"/>
      <c r="AL245" s="500"/>
      <c r="AM245" s="500"/>
      <c r="AN245" s="500"/>
      <c r="AO245" s="500"/>
      <c r="AP245" s="500"/>
      <c r="AQ245" s="500"/>
      <c r="AR245" s="500"/>
      <c r="AS245" s="500"/>
      <c r="AT245" s="500"/>
      <c r="AU245" s="500"/>
      <c r="AV245" s="500"/>
      <c r="AW245" s="500"/>
      <c r="AX245" s="500"/>
      <c r="AY245" s="500"/>
      <c r="AZ245" s="500"/>
      <c r="BA245" s="500"/>
      <c r="BB245" s="500"/>
      <c r="BC245" s="500"/>
      <c r="BD245" s="500"/>
      <c r="BE245" s="500"/>
      <c r="BF245" s="500"/>
      <c r="BG245" s="500"/>
      <c r="BH245" s="500"/>
      <c r="BI245" s="500"/>
      <c r="BJ245" s="501"/>
      <c r="BK245" s="496"/>
    </row>
    <row r="246" spans="1:63" s="363" customFormat="1" ht="234" x14ac:dyDescent="0.35">
      <c r="A246" s="355" t="s">
        <v>2824</v>
      </c>
      <c r="B246" s="356">
        <v>1</v>
      </c>
      <c r="C246" s="357" t="s">
        <v>280</v>
      </c>
      <c r="D246" s="358" t="s">
        <v>1574</v>
      </c>
      <c r="E246" s="358" t="s">
        <v>2825</v>
      </c>
      <c r="F246" s="358" t="s">
        <v>2390</v>
      </c>
      <c r="G246" s="358" t="s">
        <v>2826</v>
      </c>
      <c r="H246" s="358" t="s">
        <v>2827</v>
      </c>
      <c r="I246" s="357" t="s">
        <v>2391</v>
      </c>
      <c r="J246" s="358" t="s">
        <v>2392</v>
      </c>
      <c r="K246" s="358" t="s">
        <v>2828</v>
      </c>
      <c r="L246" s="358" t="s">
        <v>2829</v>
      </c>
      <c r="M246" s="358" t="s">
        <v>2830</v>
      </c>
      <c r="N246" s="358" t="s">
        <v>2831</v>
      </c>
      <c r="O246" s="358" t="s">
        <v>2832</v>
      </c>
      <c r="P246" s="358" t="s">
        <v>2833</v>
      </c>
      <c r="Q246" s="358">
        <v>0.09</v>
      </c>
      <c r="R246" s="357" t="s">
        <v>2834</v>
      </c>
      <c r="S246" s="358" t="s">
        <v>958</v>
      </c>
      <c r="T246" s="359">
        <v>45658</v>
      </c>
      <c r="U246" s="359">
        <v>45716</v>
      </c>
      <c r="V246" s="357" t="s">
        <v>2835</v>
      </c>
      <c r="W246" s="366">
        <v>1</v>
      </c>
      <c r="X246" s="358" t="s">
        <v>2172</v>
      </c>
      <c r="Y246" s="358" t="s">
        <v>2172</v>
      </c>
      <c r="Z246" s="360" t="s">
        <v>2172</v>
      </c>
      <c r="AA246" s="360" t="s">
        <v>2113</v>
      </c>
      <c r="AB246" s="360" t="s">
        <v>206</v>
      </c>
      <c r="AC246" s="360" t="s">
        <v>206</v>
      </c>
      <c r="AD246" s="360" t="s">
        <v>206</v>
      </c>
      <c r="AE246" s="360" t="s">
        <v>206</v>
      </c>
      <c r="AF246" s="360" t="s">
        <v>2113</v>
      </c>
      <c r="AG246" s="360" t="s">
        <v>2113</v>
      </c>
      <c r="AH246" s="360" t="s">
        <v>206</v>
      </c>
      <c r="AI246" s="360" t="s">
        <v>206</v>
      </c>
      <c r="AJ246" s="360" t="s">
        <v>206</v>
      </c>
      <c r="AK246" s="360" t="s">
        <v>206</v>
      </c>
      <c r="AL246" s="360" t="s">
        <v>206</v>
      </c>
      <c r="AM246" s="360" t="s">
        <v>206</v>
      </c>
      <c r="AN246" s="360" t="s">
        <v>206</v>
      </c>
      <c r="AO246" s="360" t="s">
        <v>206</v>
      </c>
      <c r="AP246" s="360" t="s">
        <v>206</v>
      </c>
      <c r="AQ246" s="360" t="s">
        <v>206</v>
      </c>
      <c r="AR246" s="360" t="s">
        <v>206</v>
      </c>
      <c r="AS246" s="360" t="s">
        <v>206</v>
      </c>
      <c r="AT246" s="360" t="s">
        <v>206</v>
      </c>
      <c r="AU246" s="360" t="s">
        <v>2113</v>
      </c>
      <c r="AV246" s="360" t="s">
        <v>206</v>
      </c>
      <c r="AW246" s="360" t="s">
        <v>206</v>
      </c>
      <c r="AX246" s="360" t="s">
        <v>206</v>
      </c>
      <c r="AY246" s="360" t="s">
        <v>206</v>
      </c>
      <c r="AZ246" s="360" t="s">
        <v>206</v>
      </c>
      <c r="BA246" s="360" t="s">
        <v>206</v>
      </c>
      <c r="BB246" s="360" t="s">
        <v>206</v>
      </c>
      <c r="BC246" s="360" t="s">
        <v>2113</v>
      </c>
      <c r="BD246" s="360" t="s">
        <v>206</v>
      </c>
      <c r="BE246" s="360" t="s">
        <v>206</v>
      </c>
      <c r="BF246" s="360" t="s">
        <v>206</v>
      </c>
      <c r="BG246" s="360" t="s">
        <v>206</v>
      </c>
      <c r="BH246" s="360" t="s">
        <v>2113</v>
      </c>
      <c r="BI246" s="360" t="s">
        <v>2113</v>
      </c>
      <c r="BJ246" s="358" t="s">
        <v>2114</v>
      </c>
      <c r="BK246" s="362" t="s">
        <v>199</v>
      </c>
    </row>
    <row r="247" spans="1:63" s="363" customFormat="1" ht="234" x14ac:dyDescent="0.35">
      <c r="A247" s="355" t="s">
        <v>2836</v>
      </c>
      <c r="B247" s="356">
        <v>1</v>
      </c>
      <c r="C247" s="357" t="s">
        <v>280</v>
      </c>
      <c r="D247" s="358" t="s">
        <v>1574</v>
      </c>
      <c r="E247" s="358" t="s">
        <v>2825</v>
      </c>
      <c r="F247" s="358" t="s">
        <v>2390</v>
      </c>
      <c r="G247" s="358" t="s">
        <v>2826</v>
      </c>
      <c r="H247" s="358" t="s">
        <v>2827</v>
      </c>
      <c r="I247" s="357" t="s">
        <v>2391</v>
      </c>
      <c r="J247" s="358" t="s">
        <v>2392</v>
      </c>
      <c r="K247" s="358" t="s">
        <v>2828</v>
      </c>
      <c r="L247" s="358" t="s">
        <v>2837</v>
      </c>
      <c r="M247" s="358" t="s">
        <v>2838</v>
      </c>
      <c r="N247" s="358" t="s">
        <v>2831</v>
      </c>
      <c r="O247" s="358" t="s">
        <v>2832</v>
      </c>
      <c r="P247" s="358" t="s">
        <v>2397</v>
      </c>
      <c r="Q247" s="358">
        <v>0.2</v>
      </c>
      <c r="R247" s="357" t="s">
        <v>2839</v>
      </c>
      <c r="S247" s="358" t="s">
        <v>958</v>
      </c>
      <c r="T247" s="359">
        <v>45717</v>
      </c>
      <c r="U247" s="359">
        <v>45777</v>
      </c>
      <c r="V247" s="357" t="s">
        <v>2840</v>
      </c>
      <c r="W247" s="382">
        <v>1</v>
      </c>
      <c r="X247" s="358" t="s">
        <v>2172</v>
      </c>
      <c r="Y247" s="358" t="s">
        <v>2172</v>
      </c>
      <c r="Z247" s="360" t="s">
        <v>2172</v>
      </c>
      <c r="AA247" s="360" t="s">
        <v>2113</v>
      </c>
      <c r="AB247" s="360" t="s">
        <v>206</v>
      </c>
      <c r="AC247" s="360" t="s">
        <v>206</v>
      </c>
      <c r="AD247" s="360" t="s">
        <v>206</v>
      </c>
      <c r="AE247" s="360" t="s">
        <v>206</v>
      </c>
      <c r="AF247" s="360" t="s">
        <v>2113</v>
      </c>
      <c r="AG247" s="360" t="s">
        <v>2113</v>
      </c>
      <c r="AH247" s="360" t="s">
        <v>206</v>
      </c>
      <c r="AI247" s="360" t="s">
        <v>206</v>
      </c>
      <c r="AJ247" s="360" t="s">
        <v>206</v>
      </c>
      <c r="AK247" s="360" t="s">
        <v>206</v>
      </c>
      <c r="AL247" s="360" t="s">
        <v>206</v>
      </c>
      <c r="AM247" s="360" t="s">
        <v>206</v>
      </c>
      <c r="AN247" s="360" t="s">
        <v>206</v>
      </c>
      <c r="AO247" s="360" t="s">
        <v>206</v>
      </c>
      <c r="AP247" s="360" t="s">
        <v>206</v>
      </c>
      <c r="AQ247" s="360" t="s">
        <v>206</v>
      </c>
      <c r="AR247" s="360" t="s">
        <v>206</v>
      </c>
      <c r="AS247" s="360" t="s">
        <v>206</v>
      </c>
      <c r="AT247" s="360" t="s">
        <v>206</v>
      </c>
      <c r="AU247" s="360" t="s">
        <v>2113</v>
      </c>
      <c r="AV247" s="360" t="s">
        <v>206</v>
      </c>
      <c r="AW247" s="360" t="s">
        <v>206</v>
      </c>
      <c r="AX247" s="360" t="s">
        <v>206</v>
      </c>
      <c r="AY247" s="360" t="s">
        <v>206</v>
      </c>
      <c r="AZ247" s="360" t="s">
        <v>2436</v>
      </c>
      <c r="BA247" s="360" t="s">
        <v>206</v>
      </c>
      <c r="BB247" s="360" t="s">
        <v>206</v>
      </c>
      <c r="BC247" s="360" t="s">
        <v>2113</v>
      </c>
      <c r="BD247" s="360" t="s">
        <v>206</v>
      </c>
      <c r="BE247" s="360" t="s">
        <v>206</v>
      </c>
      <c r="BF247" s="360" t="s">
        <v>206</v>
      </c>
      <c r="BG247" s="360" t="s">
        <v>206</v>
      </c>
      <c r="BH247" s="360" t="s">
        <v>2113</v>
      </c>
      <c r="BI247" s="360" t="s">
        <v>2113</v>
      </c>
      <c r="BJ247" s="358" t="s">
        <v>2114</v>
      </c>
      <c r="BK247" s="362" t="s">
        <v>199</v>
      </c>
    </row>
    <row r="248" spans="1:63" s="363" customFormat="1" ht="234" x14ac:dyDescent="0.35">
      <c r="A248" s="364" t="s">
        <v>2841</v>
      </c>
      <c r="B248" s="356">
        <v>25</v>
      </c>
      <c r="C248" s="357" t="s">
        <v>2448</v>
      </c>
      <c r="D248" s="358" t="s">
        <v>1583</v>
      </c>
      <c r="E248" s="358" t="s">
        <v>2551</v>
      </c>
      <c r="F248" s="358" t="s">
        <v>2390</v>
      </c>
      <c r="G248" s="358" t="s">
        <v>2450</v>
      </c>
      <c r="H248" s="368" t="s">
        <v>199</v>
      </c>
      <c r="I248" s="357" t="s">
        <v>2391</v>
      </c>
      <c r="J248" s="358" t="s">
        <v>2392</v>
      </c>
      <c r="K248" s="358" t="s">
        <v>2828</v>
      </c>
      <c r="L248" s="358" t="s">
        <v>2829</v>
      </c>
      <c r="M248" s="358" t="s">
        <v>2830</v>
      </c>
      <c r="N248" s="358" t="s">
        <v>2106</v>
      </c>
      <c r="O248" s="358" t="s">
        <v>2832</v>
      </c>
      <c r="P248" s="358" t="s">
        <v>2397</v>
      </c>
      <c r="Q248" s="358">
        <v>0.2</v>
      </c>
      <c r="R248" s="358" t="s">
        <v>2842</v>
      </c>
      <c r="S248" s="358" t="s">
        <v>1464</v>
      </c>
      <c r="T248" s="359">
        <v>45717</v>
      </c>
      <c r="U248" s="359">
        <v>45777</v>
      </c>
      <c r="V248" s="358" t="s">
        <v>2565</v>
      </c>
      <c r="W248" s="366">
        <v>1</v>
      </c>
      <c r="X248" s="358" t="s">
        <v>2565</v>
      </c>
      <c r="Y248" s="358" t="s">
        <v>2566</v>
      </c>
      <c r="Z248" s="360">
        <v>70</v>
      </c>
      <c r="AA248" s="360" t="s">
        <v>206</v>
      </c>
      <c r="AB248" s="360" t="s">
        <v>206</v>
      </c>
      <c r="AC248" s="360" t="s">
        <v>206</v>
      </c>
      <c r="AD248" s="360" t="s">
        <v>206</v>
      </c>
      <c r="AE248" s="360" t="s">
        <v>206</v>
      </c>
      <c r="AF248" s="360" t="s">
        <v>206</v>
      </c>
      <c r="AG248" s="360" t="s">
        <v>2113</v>
      </c>
      <c r="AH248" s="360" t="s">
        <v>206</v>
      </c>
      <c r="AI248" s="360" t="s">
        <v>206</v>
      </c>
      <c r="AJ248" s="360" t="s">
        <v>206</v>
      </c>
      <c r="AK248" s="360" t="s">
        <v>206</v>
      </c>
      <c r="AL248" s="360" t="s">
        <v>206</v>
      </c>
      <c r="AM248" s="360" t="s">
        <v>206</v>
      </c>
      <c r="AN248" s="360" t="s">
        <v>206</v>
      </c>
      <c r="AO248" s="360" t="s">
        <v>206</v>
      </c>
      <c r="AP248" s="360" t="s">
        <v>206</v>
      </c>
      <c r="AQ248" s="360" t="s">
        <v>206</v>
      </c>
      <c r="AR248" s="360" t="s">
        <v>206</v>
      </c>
      <c r="AS248" s="360" t="s">
        <v>206</v>
      </c>
      <c r="AT248" s="360" t="s">
        <v>206</v>
      </c>
      <c r="AU248" s="360" t="s">
        <v>2113</v>
      </c>
      <c r="AV248" s="360" t="s">
        <v>206</v>
      </c>
      <c r="AW248" s="360" t="s">
        <v>206</v>
      </c>
      <c r="AX248" s="360" t="s">
        <v>206</v>
      </c>
      <c r="AY248" s="360" t="s">
        <v>206</v>
      </c>
      <c r="AZ248" s="360" t="s">
        <v>206</v>
      </c>
      <c r="BA248" s="360" t="s">
        <v>206</v>
      </c>
      <c r="BB248" s="360" t="s">
        <v>206</v>
      </c>
      <c r="BC248" s="360" t="s">
        <v>2113</v>
      </c>
      <c r="BD248" s="360" t="s">
        <v>206</v>
      </c>
      <c r="BE248" s="360" t="s">
        <v>206</v>
      </c>
      <c r="BF248" s="360" t="s">
        <v>206</v>
      </c>
      <c r="BG248" s="360" t="s">
        <v>206</v>
      </c>
      <c r="BH248" s="360" t="s">
        <v>206</v>
      </c>
      <c r="BI248" s="360" t="s">
        <v>2113</v>
      </c>
      <c r="BJ248" s="358" t="s">
        <v>2114</v>
      </c>
      <c r="BK248" s="362" t="s">
        <v>199</v>
      </c>
    </row>
    <row r="249" spans="1:63" s="363" customFormat="1" ht="234" x14ac:dyDescent="0.35">
      <c r="A249" s="355" t="s">
        <v>2843</v>
      </c>
      <c r="B249" s="356" t="s">
        <v>2844</v>
      </c>
      <c r="C249" s="357" t="s">
        <v>280</v>
      </c>
      <c r="D249" s="358" t="s">
        <v>1574</v>
      </c>
      <c r="E249" s="358" t="s">
        <v>2825</v>
      </c>
      <c r="F249" s="358" t="s">
        <v>2390</v>
      </c>
      <c r="G249" s="358" t="s">
        <v>2826</v>
      </c>
      <c r="H249" s="358" t="s">
        <v>2827</v>
      </c>
      <c r="I249" s="357" t="s">
        <v>2391</v>
      </c>
      <c r="J249" s="358" t="s">
        <v>2392</v>
      </c>
      <c r="K249" s="358" t="s">
        <v>2828</v>
      </c>
      <c r="L249" s="358" t="s">
        <v>2829</v>
      </c>
      <c r="M249" s="358" t="s">
        <v>2830</v>
      </c>
      <c r="N249" s="358" t="s">
        <v>2831</v>
      </c>
      <c r="O249" s="358" t="s">
        <v>2832</v>
      </c>
      <c r="P249" s="358" t="s">
        <v>2397</v>
      </c>
      <c r="Q249" s="358">
        <v>0.2</v>
      </c>
      <c r="R249" s="357" t="s">
        <v>2845</v>
      </c>
      <c r="S249" s="358" t="s">
        <v>958</v>
      </c>
      <c r="T249" s="359">
        <v>45717</v>
      </c>
      <c r="U249" s="359">
        <v>45792</v>
      </c>
      <c r="V249" s="357" t="s">
        <v>2846</v>
      </c>
      <c r="W249" s="382">
        <v>1</v>
      </c>
      <c r="X249" s="358" t="s">
        <v>2172</v>
      </c>
      <c r="Y249" s="358" t="s">
        <v>2172</v>
      </c>
      <c r="Z249" s="360" t="s">
        <v>2172</v>
      </c>
      <c r="AA249" s="360" t="s">
        <v>2113</v>
      </c>
      <c r="AB249" s="360" t="s">
        <v>206</v>
      </c>
      <c r="AC249" s="360" t="s">
        <v>206</v>
      </c>
      <c r="AD249" s="360" t="s">
        <v>206</v>
      </c>
      <c r="AE249" s="360" t="s">
        <v>206</v>
      </c>
      <c r="AF249" s="360" t="s">
        <v>2113</v>
      </c>
      <c r="AG249" s="360" t="s">
        <v>2113</v>
      </c>
      <c r="AH249" s="360" t="s">
        <v>206</v>
      </c>
      <c r="AI249" s="360" t="s">
        <v>206</v>
      </c>
      <c r="AJ249" s="360" t="s">
        <v>206</v>
      </c>
      <c r="AK249" s="360" t="s">
        <v>206</v>
      </c>
      <c r="AL249" s="360" t="s">
        <v>206</v>
      </c>
      <c r="AM249" s="360" t="s">
        <v>206</v>
      </c>
      <c r="AN249" s="360" t="s">
        <v>206</v>
      </c>
      <c r="AO249" s="360" t="s">
        <v>206</v>
      </c>
      <c r="AP249" s="360" t="s">
        <v>206</v>
      </c>
      <c r="AQ249" s="360" t="s">
        <v>206</v>
      </c>
      <c r="AR249" s="360" t="s">
        <v>206</v>
      </c>
      <c r="AS249" s="360" t="s">
        <v>206</v>
      </c>
      <c r="AT249" s="360" t="s">
        <v>206</v>
      </c>
      <c r="AU249" s="360" t="s">
        <v>2113</v>
      </c>
      <c r="AV249" s="360" t="s">
        <v>206</v>
      </c>
      <c r="AW249" s="360" t="s">
        <v>206</v>
      </c>
      <c r="AX249" s="360" t="s">
        <v>206</v>
      </c>
      <c r="AY249" s="360" t="s">
        <v>206</v>
      </c>
      <c r="AZ249" s="360" t="s">
        <v>206</v>
      </c>
      <c r="BA249" s="360" t="s">
        <v>206</v>
      </c>
      <c r="BB249" s="360" t="s">
        <v>206</v>
      </c>
      <c r="BC249" s="360" t="s">
        <v>2113</v>
      </c>
      <c r="BD249" s="360" t="s">
        <v>206</v>
      </c>
      <c r="BE249" s="360" t="s">
        <v>206</v>
      </c>
      <c r="BF249" s="360" t="s">
        <v>206</v>
      </c>
      <c r="BG249" s="360" t="s">
        <v>206</v>
      </c>
      <c r="BH249" s="360" t="s">
        <v>2113</v>
      </c>
      <c r="BI249" s="360" t="s">
        <v>2113</v>
      </c>
      <c r="BJ249" s="358" t="s">
        <v>2114</v>
      </c>
      <c r="BK249" s="362" t="s">
        <v>199</v>
      </c>
    </row>
    <row r="250" spans="1:63" s="363" customFormat="1" ht="234" x14ac:dyDescent="0.35">
      <c r="A250" s="364" t="s">
        <v>2847</v>
      </c>
      <c r="B250" s="360">
        <v>26</v>
      </c>
      <c r="C250" s="357" t="s">
        <v>2448</v>
      </c>
      <c r="D250" s="358" t="s">
        <v>1583</v>
      </c>
      <c r="E250" s="358" t="s">
        <v>2551</v>
      </c>
      <c r="F250" s="358" t="s">
        <v>2390</v>
      </c>
      <c r="G250" s="358" t="s">
        <v>2450</v>
      </c>
      <c r="H250" s="368" t="s">
        <v>199</v>
      </c>
      <c r="I250" s="357" t="s">
        <v>2391</v>
      </c>
      <c r="J250" s="358" t="s">
        <v>2392</v>
      </c>
      <c r="K250" s="358" t="s">
        <v>2828</v>
      </c>
      <c r="L250" s="358" t="s">
        <v>2829</v>
      </c>
      <c r="M250" s="358" t="s">
        <v>2830</v>
      </c>
      <c r="N250" s="358" t="s">
        <v>2106</v>
      </c>
      <c r="O250" s="358" t="s">
        <v>2832</v>
      </c>
      <c r="P250" s="358" t="s">
        <v>2397</v>
      </c>
      <c r="Q250" s="358">
        <v>0.2</v>
      </c>
      <c r="R250" s="358" t="s">
        <v>2848</v>
      </c>
      <c r="S250" s="358" t="s">
        <v>1464</v>
      </c>
      <c r="T250" s="359">
        <v>45748</v>
      </c>
      <c r="U250" s="359">
        <v>45869</v>
      </c>
      <c r="V250" s="358" t="s">
        <v>2565</v>
      </c>
      <c r="W250" s="360" t="s">
        <v>2172</v>
      </c>
      <c r="X250" s="358" t="s">
        <v>2565</v>
      </c>
      <c r="Y250" s="358" t="s">
        <v>2566</v>
      </c>
      <c r="Z250" s="360">
        <v>70</v>
      </c>
      <c r="AA250" s="360" t="s">
        <v>206</v>
      </c>
      <c r="AB250" s="360" t="s">
        <v>206</v>
      </c>
      <c r="AC250" s="360" t="s">
        <v>206</v>
      </c>
      <c r="AD250" s="360" t="s">
        <v>206</v>
      </c>
      <c r="AE250" s="360" t="s">
        <v>206</v>
      </c>
      <c r="AF250" s="360" t="s">
        <v>206</v>
      </c>
      <c r="AG250" s="360" t="s">
        <v>206</v>
      </c>
      <c r="AH250" s="360" t="s">
        <v>206</v>
      </c>
      <c r="AI250" s="360" t="s">
        <v>206</v>
      </c>
      <c r="AJ250" s="360" t="s">
        <v>206</v>
      </c>
      <c r="AK250" s="360" t="s">
        <v>206</v>
      </c>
      <c r="AL250" s="360" t="s">
        <v>206</v>
      </c>
      <c r="AM250" s="360" t="s">
        <v>206</v>
      </c>
      <c r="AN250" s="360" t="s">
        <v>206</v>
      </c>
      <c r="AO250" s="360" t="s">
        <v>206</v>
      </c>
      <c r="AP250" s="360" t="s">
        <v>206</v>
      </c>
      <c r="AQ250" s="360" t="s">
        <v>206</v>
      </c>
      <c r="AR250" s="360" t="s">
        <v>206</v>
      </c>
      <c r="AS250" s="360" t="s">
        <v>206</v>
      </c>
      <c r="AT250" s="360" t="s">
        <v>206</v>
      </c>
      <c r="AU250" s="360" t="s">
        <v>206</v>
      </c>
      <c r="AV250" s="360" t="s">
        <v>206</v>
      </c>
      <c r="AW250" s="360" t="s">
        <v>206</v>
      </c>
      <c r="AX250" s="360" t="s">
        <v>206</v>
      </c>
      <c r="AY250" s="360" t="s">
        <v>206</v>
      </c>
      <c r="AZ250" s="360" t="s">
        <v>206</v>
      </c>
      <c r="BA250" s="360" t="s">
        <v>206</v>
      </c>
      <c r="BB250" s="360" t="s">
        <v>206</v>
      </c>
      <c r="BC250" s="360" t="s">
        <v>2113</v>
      </c>
      <c r="BD250" s="360" t="s">
        <v>206</v>
      </c>
      <c r="BE250" s="360" t="s">
        <v>206</v>
      </c>
      <c r="BF250" s="360" t="s">
        <v>206</v>
      </c>
      <c r="BG250" s="360" t="s">
        <v>206</v>
      </c>
      <c r="BH250" s="360" t="s">
        <v>206</v>
      </c>
      <c r="BI250" s="360" t="s">
        <v>2113</v>
      </c>
      <c r="BJ250" s="358" t="s">
        <v>2114</v>
      </c>
      <c r="BK250" s="362" t="s">
        <v>199</v>
      </c>
    </row>
    <row r="251" spans="1:63" s="363" customFormat="1" ht="234" x14ac:dyDescent="0.35">
      <c r="A251" s="364" t="s">
        <v>2849</v>
      </c>
      <c r="B251" s="356">
        <v>27</v>
      </c>
      <c r="C251" s="357" t="s">
        <v>2448</v>
      </c>
      <c r="D251" s="358" t="s">
        <v>1583</v>
      </c>
      <c r="E251" s="358" t="s">
        <v>2551</v>
      </c>
      <c r="F251" s="358" t="s">
        <v>2390</v>
      </c>
      <c r="G251" s="358" t="s">
        <v>2450</v>
      </c>
      <c r="H251" s="368" t="s">
        <v>199</v>
      </c>
      <c r="I251" s="357" t="s">
        <v>2391</v>
      </c>
      <c r="J251" s="358" t="s">
        <v>2392</v>
      </c>
      <c r="K251" s="358" t="s">
        <v>2828</v>
      </c>
      <c r="L251" s="358" t="s">
        <v>2829</v>
      </c>
      <c r="M251" s="358" t="s">
        <v>2830</v>
      </c>
      <c r="N251" s="358" t="s">
        <v>2106</v>
      </c>
      <c r="O251" s="358" t="s">
        <v>2832</v>
      </c>
      <c r="P251" s="358" t="s">
        <v>2397</v>
      </c>
      <c r="Q251" s="358">
        <v>0.2</v>
      </c>
      <c r="R251" s="358" t="s">
        <v>2850</v>
      </c>
      <c r="S251" s="358" t="s">
        <v>1464</v>
      </c>
      <c r="T251" s="359">
        <v>45839</v>
      </c>
      <c r="U251" s="359">
        <v>45961</v>
      </c>
      <c r="V251" s="358" t="s">
        <v>2565</v>
      </c>
      <c r="W251" s="360" t="s">
        <v>2172</v>
      </c>
      <c r="X251" s="358" t="s">
        <v>2565</v>
      </c>
      <c r="Y251" s="358" t="s">
        <v>2566</v>
      </c>
      <c r="Z251" s="360">
        <v>70</v>
      </c>
      <c r="AA251" s="360" t="s">
        <v>206</v>
      </c>
      <c r="AB251" s="360" t="s">
        <v>206</v>
      </c>
      <c r="AC251" s="360" t="s">
        <v>206</v>
      </c>
      <c r="AD251" s="360" t="s">
        <v>206</v>
      </c>
      <c r="AE251" s="360" t="s">
        <v>206</v>
      </c>
      <c r="AF251" s="360" t="s">
        <v>206</v>
      </c>
      <c r="AG251" s="360" t="s">
        <v>206</v>
      </c>
      <c r="AH251" s="360" t="s">
        <v>206</v>
      </c>
      <c r="AI251" s="360" t="s">
        <v>206</v>
      </c>
      <c r="AJ251" s="360" t="s">
        <v>206</v>
      </c>
      <c r="AK251" s="360" t="s">
        <v>206</v>
      </c>
      <c r="AL251" s="360" t="s">
        <v>206</v>
      </c>
      <c r="AM251" s="360" t="s">
        <v>206</v>
      </c>
      <c r="AN251" s="360" t="s">
        <v>206</v>
      </c>
      <c r="AO251" s="360" t="s">
        <v>206</v>
      </c>
      <c r="AP251" s="360" t="s">
        <v>206</v>
      </c>
      <c r="AQ251" s="360" t="s">
        <v>206</v>
      </c>
      <c r="AR251" s="360" t="s">
        <v>206</v>
      </c>
      <c r="AS251" s="360" t="s">
        <v>206</v>
      </c>
      <c r="AT251" s="360" t="s">
        <v>206</v>
      </c>
      <c r="AU251" s="360" t="s">
        <v>206</v>
      </c>
      <c r="AV251" s="360" t="s">
        <v>206</v>
      </c>
      <c r="AW251" s="360" t="s">
        <v>206</v>
      </c>
      <c r="AX251" s="360" t="s">
        <v>206</v>
      </c>
      <c r="AY251" s="360" t="s">
        <v>206</v>
      </c>
      <c r="AZ251" s="360" t="s">
        <v>206</v>
      </c>
      <c r="BA251" s="360" t="s">
        <v>206</v>
      </c>
      <c r="BB251" s="360" t="s">
        <v>206</v>
      </c>
      <c r="BC251" s="360" t="s">
        <v>2113</v>
      </c>
      <c r="BD251" s="360" t="s">
        <v>206</v>
      </c>
      <c r="BE251" s="360" t="s">
        <v>206</v>
      </c>
      <c r="BF251" s="360" t="s">
        <v>206</v>
      </c>
      <c r="BG251" s="360" t="s">
        <v>206</v>
      </c>
      <c r="BH251" s="360" t="s">
        <v>206</v>
      </c>
      <c r="BI251" s="360" t="s">
        <v>2113</v>
      </c>
      <c r="BJ251" s="358" t="s">
        <v>2114</v>
      </c>
      <c r="BK251" s="362" t="s">
        <v>199</v>
      </c>
    </row>
    <row r="252" spans="1:63" s="363" customFormat="1" ht="234" x14ac:dyDescent="0.35">
      <c r="A252" s="355" t="s">
        <v>2851</v>
      </c>
      <c r="B252" s="356" t="s">
        <v>2852</v>
      </c>
      <c r="C252" s="357" t="s">
        <v>280</v>
      </c>
      <c r="D252" s="358" t="s">
        <v>1574</v>
      </c>
      <c r="E252" s="358" t="s">
        <v>2825</v>
      </c>
      <c r="F252" s="358" t="s">
        <v>2390</v>
      </c>
      <c r="G252" s="358" t="s">
        <v>2826</v>
      </c>
      <c r="H252" s="358" t="s">
        <v>2827</v>
      </c>
      <c r="I252" s="357" t="s">
        <v>2391</v>
      </c>
      <c r="J252" s="358" t="s">
        <v>2392</v>
      </c>
      <c r="K252" s="358" t="s">
        <v>2828</v>
      </c>
      <c r="L252" s="358" t="s">
        <v>2829</v>
      </c>
      <c r="M252" s="358" t="s">
        <v>2853</v>
      </c>
      <c r="N252" s="358" t="s">
        <v>2831</v>
      </c>
      <c r="O252" s="358" t="s">
        <v>2832</v>
      </c>
      <c r="P252" s="358" t="s">
        <v>2397</v>
      </c>
      <c r="Q252" s="358">
        <v>0.2</v>
      </c>
      <c r="R252" s="357" t="s">
        <v>2854</v>
      </c>
      <c r="S252" s="358" t="s">
        <v>958</v>
      </c>
      <c r="T252" s="359">
        <v>45748</v>
      </c>
      <c r="U252" s="359">
        <v>45991</v>
      </c>
      <c r="V252" s="357" t="s">
        <v>2855</v>
      </c>
      <c r="W252" s="356" t="s">
        <v>2172</v>
      </c>
      <c r="X252" s="358" t="s">
        <v>2172</v>
      </c>
      <c r="Y252" s="358" t="s">
        <v>2172</v>
      </c>
      <c r="Z252" s="360" t="s">
        <v>2172</v>
      </c>
      <c r="AA252" s="360" t="s">
        <v>2113</v>
      </c>
      <c r="AB252" s="360" t="s">
        <v>206</v>
      </c>
      <c r="AC252" s="360" t="s">
        <v>206</v>
      </c>
      <c r="AD252" s="360" t="s">
        <v>206</v>
      </c>
      <c r="AE252" s="360" t="s">
        <v>206</v>
      </c>
      <c r="AF252" s="360" t="s">
        <v>2113</v>
      </c>
      <c r="AG252" s="360" t="s">
        <v>2113</v>
      </c>
      <c r="AH252" s="360" t="s">
        <v>206</v>
      </c>
      <c r="AI252" s="360" t="s">
        <v>206</v>
      </c>
      <c r="AJ252" s="360" t="s">
        <v>206</v>
      </c>
      <c r="AK252" s="360" t="s">
        <v>206</v>
      </c>
      <c r="AL252" s="360" t="s">
        <v>206</v>
      </c>
      <c r="AM252" s="360" t="s">
        <v>206</v>
      </c>
      <c r="AN252" s="360" t="s">
        <v>206</v>
      </c>
      <c r="AO252" s="360" t="s">
        <v>206</v>
      </c>
      <c r="AP252" s="360" t="s">
        <v>206</v>
      </c>
      <c r="AQ252" s="360" t="s">
        <v>206</v>
      </c>
      <c r="AR252" s="360" t="s">
        <v>206</v>
      </c>
      <c r="AS252" s="360" t="s">
        <v>206</v>
      </c>
      <c r="AT252" s="360" t="s">
        <v>206</v>
      </c>
      <c r="AU252" s="360" t="s">
        <v>2113</v>
      </c>
      <c r="AV252" s="360" t="s">
        <v>206</v>
      </c>
      <c r="AW252" s="360" t="s">
        <v>206</v>
      </c>
      <c r="AX252" s="360" t="s">
        <v>206</v>
      </c>
      <c r="AY252" s="360" t="s">
        <v>206</v>
      </c>
      <c r="AZ252" s="360" t="s">
        <v>206</v>
      </c>
      <c r="BA252" s="360" t="s">
        <v>206</v>
      </c>
      <c r="BB252" s="360" t="s">
        <v>206</v>
      </c>
      <c r="BC252" s="360" t="s">
        <v>2113</v>
      </c>
      <c r="BD252" s="360" t="s">
        <v>206</v>
      </c>
      <c r="BE252" s="360" t="s">
        <v>206</v>
      </c>
      <c r="BF252" s="360" t="s">
        <v>206</v>
      </c>
      <c r="BG252" s="360" t="s">
        <v>206</v>
      </c>
      <c r="BH252" s="360" t="s">
        <v>2113</v>
      </c>
      <c r="BI252" s="360" t="s">
        <v>2113</v>
      </c>
      <c r="BJ252" s="358" t="s">
        <v>2114</v>
      </c>
      <c r="BK252" s="362" t="s">
        <v>199</v>
      </c>
    </row>
    <row r="253" spans="1:63" s="363" customFormat="1" ht="234" x14ac:dyDescent="0.35">
      <c r="A253" s="355" t="s">
        <v>2836</v>
      </c>
      <c r="B253" s="356">
        <v>1</v>
      </c>
      <c r="C253" s="357" t="s">
        <v>280</v>
      </c>
      <c r="D253" s="358" t="s">
        <v>1574</v>
      </c>
      <c r="E253" s="358" t="s">
        <v>2825</v>
      </c>
      <c r="F253" s="358" t="s">
        <v>2390</v>
      </c>
      <c r="G253" s="358" t="s">
        <v>2826</v>
      </c>
      <c r="H253" s="358" t="s">
        <v>2827</v>
      </c>
      <c r="I253" s="357" t="s">
        <v>2391</v>
      </c>
      <c r="J253" s="358" t="s">
        <v>2392</v>
      </c>
      <c r="K253" s="358" t="s">
        <v>2828</v>
      </c>
      <c r="L253" s="358" t="s">
        <v>2837</v>
      </c>
      <c r="M253" s="358" t="s">
        <v>2856</v>
      </c>
      <c r="N253" s="358" t="s">
        <v>2831</v>
      </c>
      <c r="O253" s="358" t="s">
        <v>2832</v>
      </c>
      <c r="P253" s="358" t="s">
        <v>2397</v>
      </c>
      <c r="Q253" s="358">
        <v>0.2</v>
      </c>
      <c r="R253" s="357" t="s">
        <v>2857</v>
      </c>
      <c r="S253" s="358" t="s">
        <v>958</v>
      </c>
      <c r="T253" s="359">
        <v>45717</v>
      </c>
      <c r="U253" s="359">
        <v>45991</v>
      </c>
      <c r="V253" s="357" t="s">
        <v>2858</v>
      </c>
      <c r="W253" s="356" t="s">
        <v>2172</v>
      </c>
      <c r="X253" s="358" t="s">
        <v>2172</v>
      </c>
      <c r="Y253" s="358" t="s">
        <v>2172</v>
      </c>
      <c r="Z253" s="360" t="s">
        <v>2172</v>
      </c>
      <c r="AA253" s="360" t="s">
        <v>2113</v>
      </c>
      <c r="AB253" s="360" t="s">
        <v>206</v>
      </c>
      <c r="AC253" s="360" t="s">
        <v>206</v>
      </c>
      <c r="AD253" s="360" t="s">
        <v>206</v>
      </c>
      <c r="AE253" s="360" t="s">
        <v>206</v>
      </c>
      <c r="AF253" s="360" t="s">
        <v>2113</v>
      </c>
      <c r="AG253" s="360" t="s">
        <v>2113</v>
      </c>
      <c r="AH253" s="360" t="s">
        <v>206</v>
      </c>
      <c r="AI253" s="360" t="s">
        <v>206</v>
      </c>
      <c r="AJ253" s="360" t="s">
        <v>206</v>
      </c>
      <c r="AK253" s="360" t="s">
        <v>206</v>
      </c>
      <c r="AL253" s="360" t="s">
        <v>206</v>
      </c>
      <c r="AM253" s="360" t="s">
        <v>206</v>
      </c>
      <c r="AN253" s="360" t="s">
        <v>206</v>
      </c>
      <c r="AO253" s="360" t="s">
        <v>206</v>
      </c>
      <c r="AP253" s="360" t="s">
        <v>206</v>
      </c>
      <c r="AQ253" s="360" t="s">
        <v>206</v>
      </c>
      <c r="AR253" s="360" t="s">
        <v>206</v>
      </c>
      <c r="AS253" s="360" t="s">
        <v>206</v>
      </c>
      <c r="AT253" s="360" t="s">
        <v>206</v>
      </c>
      <c r="AU253" s="360" t="s">
        <v>2113</v>
      </c>
      <c r="AV253" s="360" t="s">
        <v>206</v>
      </c>
      <c r="AW253" s="360" t="s">
        <v>206</v>
      </c>
      <c r="AX253" s="360" t="s">
        <v>206</v>
      </c>
      <c r="AY253" s="360" t="s">
        <v>206</v>
      </c>
      <c r="AZ253" s="360" t="s">
        <v>206</v>
      </c>
      <c r="BA253" s="360" t="s">
        <v>206</v>
      </c>
      <c r="BB253" s="360" t="s">
        <v>206</v>
      </c>
      <c r="BC253" s="360" t="s">
        <v>2113</v>
      </c>
      <c r="BD253" s="360" t="s">
        <v>206</v>
      </c>
      <c r="BE253" s="360" t="s">
        <v>206</v>
      </c>
      <c r="BF253" s="360" t="s">
        <v>206</v>
      </c>
      <c r="BG253" s="360" t="s">
        <v>206</v>
      </c>
      <c r="BH253" s="360" t="s">
        <v>2113</v>
      </c>
      <c r="BI253" s="360" t="s">
        <v>2113</v>
      </c>
      <c r="BJ253" s="358" t="s">
        <v>2114</v>
      </c>
      <c r="BK253" s="362" t="s">
        <v>199</v>
      </c>
    </row>
    <row r="254" spans="1:63" s="363" customFormat="1" ht="234" x14ac:dyDescent="0.35">
      <c r="A254" s="355" t="s">
        <v>2859</v>
      </c>
      <c r="B254" s="356" t="s">
        <v>2860</v>
      </c>
      <c r="C254" s="357" t="s">
        <v>280</v>
      </c>
      <c r="D254" s="358" t="s">
        <v>1574</v>
      </c>
      <c r="E254" s="358" t="s">
        <v>2825</v>
      </c>
      <c r="F254" s="358" t="s">
        <v>2390</v>
      </c>
      <c r="G254" s="358" t="s">
        <v>2826</v>
      </c>
      <c r="H254" s="358" t="s">
        <v>2827</v>
      </c>
      <c r="I254" s="357" t="s">
        <v>2391</v>
      </c>
      <c r="J254" s="358" t="s">
        <v>2392</v>
      </c>
      <c r="K254" s="358" t="s">
        <v>2828</v>
      </c>
      <c r="L254" s="358" t="s">
        <v>2829</v>
      </c>
      <c r="M254" s="358" t="s">
        <v>2853</v>
      </c>
      <c r="N254" s="358" t="s">
        <v>2831</v>
      </c>
      <c r="O254" s="358" t="s">
        <v>2832</v>
      </c>
      <c r="P254" s="358" t="s">
        <v>2483</v>
      </c>
      <c r="Q254" s="358">
        <v>0.05</v>
      </c>
      <c r="R254" s="357" t="s">
        <v>2861</v>
      </c>
      <c r="S254" s="358" t="s">
        <v>958</v>
      </c>
      <c r="T254" s="359">
        <v>45717</v>
      </c>
      <c r="U254" s="359">
        <v>45962</v>
      </c>
      <c r="V254" s="357" t="s">
        <v>2862</v>
      </c>
      <c r="W254" s="356" t="s">
        <v>2172</v>
      </c>
      <c r="X254" s="358" t="s">
        <v>2172</v>
      </c>
      <c r="Y254" s="358" t="s">
        <v>2172</v>
      </c>
      <c r="Z254" s="360" t="s">
        <v>2172</v>
      </c>
      <c r="AA254" s="360" t="s">
        <v>2113</v>
      </c>
      <c r="AB254" s="360" t="s">
        <v>206</v>
      </c>
      <c r="AC254" s="360" t="s">
        <v>206</v>
      </c>
      <c r="AD254" s="360" t="s">
        <v>206</v>
      </c>
      <c r="AE254" s="360" t="s">
        <v>206</v>
      </c>
      <c r="AF254" s="360" t="s">
        <v>2113</v>
      </c>
      <c r="AG254" s="360" t="s">
        <v>2113</v>
      </c>
      <c r="AH254" s="360" t="s">
        <v>206</v>
      </c>
      <c r="AI254" s="360" t="s">
        <v>206</v>
      </c>
      <c r="AJ254" s="360" t="s">
        <v>206</v>
      </c>
      <c r="AK254" s="360" t="s">
        <v>206</v>
      </c>
      <c r="AL254" s="360" t="s">
        <v>206</v>
      </c>
      <c r="AM254" s="360" t="s">
        <v>206</v>
      </c>
      <c r="AN254" s="360" t="s">
        <v>206</v>
      </c>
      <c r="AO254" s="360" t="s">
        <v>206</v>
      </c>
      <c r="AP254" s="360" t="s">
        <v>206</v>
      </c>
      <c r="AQ254" s="360" t="s">
        <v>206</v>
      </c>
      <c r="AR254" s="360" t="s">
        <v>206</v>
      </c>
      <c r="AS254" s="360" t="s">
        <v>206</v>
      </c>
      <c r="AT254" s="360" t="s">
        <v>206</v>
      </c>
      <c r="AU254" s="360" t="s">
        <v>2113</v>
      </c>
      <c r="AV254" s="360" t="s">
        <v>206</v>
      </c>
      <c r="AW254" s="360" t="s">
        <v>206</v>
      </c>
      <c r="AX254" s="360" t="s">
        <v>206</v>
      </c>
      <c r="AY254" s="360" t="s">
        <v>206</v>
      </c>
      <c r="AZ254" s="360" t="s">
        <v>206</v>
      </c>
      <c r="BA254" s="360" t="s">
        <v>206</v>
      </c>
      <c r="BB254" s="360" t="s">
        <v>206</v>
      </c>
      <c r="BC254" s="360" t="s">
        <v>206</v>
      </c>
      <c r="BD254" s="360" t="s">
        <v>206</v>
      </c>
      <c r="BE254" s="360" t="s">
        <v>206</v>
      </c>
      <c r="BF254" s="360" t="s">
        <v>206</v>
      </c>
      <c r="BG254" s="360" t="s">
        <v>2113</v>
      </c>
      <c r="BH254" s="360" t="s">
        <v>2113</v>
      </c>
      <c r="BI254" s="360" t="s">
        <v>2113</v>
      </c>
      <c r="BJ254" s="358" t="s">
        <v>2114</v>
      </c>
      <c r="BK254" s="362" t="s">
        <v>199</v>
      </c>
    </row>
    <row r="255" spans="1:63" s="363" customFormat="1" ht="234" x14ac:dyDescent="0.35">
      <c r="A255" s="364" t="s">
        <v>2863</v>
      </c>
      <c r="B255" s="356">
        <v>28</v>
      </c>
      <c r="C255" s="357" t="s">
        <v>2448</v>
      </c>
      <c r="D255" s="358" t="s">
        <v>1583</v>
      </c>
      <c r="E255" s="358" t="s">
        <v>2551</v>
      </c>
      <c r="F255" s="358" t="s">
        <v>2390</v>
      </c>
      <c r="G255" s="358" t="s">
        <v>2450</v>
      </c>
      <c r="H255" s="368" t="s">
        <v>199</v>
      </c>
      <c r="I255" s="357" t="s">
        <v>2391</v>
      </c>
      <c r="J255" s="358" t="s">
        <v>2392</v>
      </c>
      <c r="K255" s="358" t="s">
        <v>2828</v>
      </c>
      <c r="L255" s="358" t="s">
        <v>2829</v>
      </c>
      <c r="M255" s="358" t="s">
        <v>2830</v>
      </c>
      <c r="N255" s="358" t="s">
        <v>2106</v>
      </c>
      <c r="O255" s="358" t="s">
        <v>2832</v>
      </c>
      <c r="P255" s="358" t="s">
        <v>2621</v>
      </c>
      <c r="Q255" s="358">
        <v>0.65</v>
      </c>
      <c r="R255" s="358" t="s">
        <v>2864</v>
      </c>
      <c r="S255" s="358" t="s">
        <v>1464</v>
      </c>
      <c r="T255" s="359">
        <v>45962</v>
      </c>
      <c r="U255" s="359">
        <v>46006</v>
      </c>
      <c r="V255" s="358" t="s">
        <v>2865</v>
      </c>
      <c r="W255" s="360" t="s">
        <v>2172</v>
      </c>
      <c r="X255" s="358" t="s">
        <v>3474</v>
      </c>
      <c r="Y255" s="358" t="s">
        <v>2570</v>
      </c>
      <c r="Z255" s="360">
        <v>100</v>
      </c>
      <c r="AA255" s="360" t="s">
        <v>206</v>
      </c>
      <c r="AB255" s="360" t="s">
        <v>206</v>
      </c>
      <c r="AC255" s="360" t="s">
        <v>206</v>
      </c>
      <c r="AD255" s="360" t="s">
        <v>206</v>
      </c>
      <c r="AE255" s="360" t="s">
        <v>206</v>
      </c>
      <c r="AF255" s="360" t="s">
        <v>206</v>
      </c>
      <c r="AG255" s="360" t="s">
        <v>2113</v>
      </c>
      <c r="AH255" s="360" t="s">
        <v>206</v>
      </c>
      <c r="AI255" s="360" t="s">
        <v>206</v>
      </c>
      <c r="AJ255" s="360" t="s">
        <v>206</v>
      </c>
      <c r="AK255" s="360" t="s">
        <v>206</v>
      </c>
      <c r="AL255" s="360" t="s">
        <v>206</v>
      </c>
      <c r="AM255" s="360" t="s">
        <v>206</v>
      </c>
      <c r="AN255" s="360" t="s">
        <v>206</v>
      </c>
      <c r="AO255" s="360" t="s">
        <v>206</v>
      </c>
      <c r="AP255" s="360" t="s">
        <v>206</v>
      </c>
      <c r="AQ255" s="360" t="s">
        <v>206</v>
      </c>
      <c r="AR255" s="360" t="s">
        <v>206</v>
      </c>
      <c r="AS255" s="360" t="s">
        <v>206</v>
      </c>
      <c r="AT255" s="360" t="s">
        <v>206</v>
      </c>
      <c r="AU255" s="360" t="s">
        <v>2113</v>
      </c>
      <c r="AV255" s="360" t="s">
        <v>206</v>
      </c>
      <c r="AW255" s="360" t="s">
        <v>206</v>
      </c>
      <c r="AX255" s="360" t="s">
        <v>206</v>
      </c>
      <c r="AY255" s="360" t="s">
        <v>206</v>
      </c>
      <c r="AZ255" s="360" t="s">
        <v>206</v>
      </c>
      <c r="BA255" s="360" t="s">
        <v>206</v>
      </c>
      <c r="BB255" s="360" t="s">
        <v>206</v>
      </c>
      <c r="BC255" s="360" t="s">
        <v>2113</v>
      </c>
      <c r="BD255" s="360" t="s">
        <v>206</v>
      </c>
      <c r="BE255" s="360" t="s">
        <v>206</v>
      </c>
      <c r="BF255" s="360" t="s">
        <v>206</v>
      </c>
      <c r="BG255" s="360" t="s">
        <v>206</v>
      </c>
      <c r="BH255" s="360" t="s">
        <v>206</v>
      </c>
      <c r="BI255" s="360" t="s">
        <v>2113</v>
      </c>
      <c r="BJ255" s="358" t="s">
        <v>2114</v>
      </c>
      <c r="BK255" s="362" t="s">
        <v>199</v>
      </c>
    </row>
    <row r="256" spans="1:63" s="363" customFormat="1" ht="234" x14ac:dyDescent="0.35">
      <c r="A256" s="355" t="s">
        <v>2866</v>
      </c>
      <c r="B256" s="356">
        <v>1</v>
      </c>
      <c r="C256" s="357" t="s">
        <v>280</v>
      </c>
      <c r="D256" s="358" t="s">
        <v>1574</v>
      </c>
      <c r="E256" s="358" t="s">
        <v>2825</v>
      </c>
      <c r="F256" s="358" t="s">
        <v>2390</v>
      </c>
      <c r="G256" s="358" t="s">
        <v>2826</v>
      </c>
      <c r="H256" s="358" t="s">
        <v>2827</v>
      </c>
      <c r="I256" s="357" t="s">
        <v>2391</v>
      </c>
      <c r="J256" s="358" t="s">
        <v>2392</v>
      </c>
      <c r="K256" s="358" t="s">
        <v>2828</v>
      </c>
      <c r="L256" s="358" t="s">
        <v>2837</v>
      </c>
      <c r="M256" s="358" t="s">
        <v>2867</v>
      </c>
      <c r="N256" s="358" t="s">
        <v>2831</v>
      </c>
      <c r="O256" s="358" t="s">
        <v>2832</v>
      </c>
      <c r="P256" s="358" t="s">
        <v>2868</v>
      </c>
      <c r="Q256" s="358">
        <v>0.05</v>
      </c>
      <c r="R256" s="357" t="s">
        <v>2869</v>
      </c>
      <c r="S256" s="358" t="s">
        <v>958</v>
      </c>
      <c r="T256" s="359">
        <v>45717</v>
      </c>
      <c r="U256" s="359">
        <v>45962</v>
      </c>
      <c r="V256" s="357" t="s">
        <v>2870</v>
      </c>
      <c r="W256" s="356" t="s">
        <v>2172</v>
      </c>
      <c r="X256" s="358" t="s">
        <v>2172</v>
      </c>
      <c r="Y256" s="358" t="s">
        <v>2172</v>
      </c>
      <c r="Z256" s="360" t="s">
        <v>2172</v>
      </c>
      <c r="AA256" s="360" t="s">
        <v>2113</v>
      </c>
      <c r="AB256" s="360" t="s">
        <v>206</v>
      </c>
      <c r="AC256" s="360" t="s">
        <v>206</v>
      </c>
      <c r="AD256" s="360" t="s">
        <v>206</v>
      </c>
      <c r="AE256" s="360" t="s">
        <v>206</v>
      </c>
      <c r="AF256" s="360" t="s">
        <v>2113</v>
      </c>
      <c r="AG256" s="360" t="s">
        <v>2113</v>
      </c>
      <c r="AH256" s="360" t="s">
        <v>206</v>
      </c>
      <c r="AI256" s="360" t="s">
        <v>206</v>
      </c>
      <c r="AJ256" s="360" t="s">
        <v>206</v>
      </c>
      <c r="AK256" s="360" t="s">
        <v>206</v>
      </c>
      <c r="AL256" s="360" t="s">
        <v>206</v>
      </c>
      <c r="AM256" s="360" t="s">
        <v>206</v>
      </c>
      <c r="AN256" s="360" t="s">
        <v>206</v>
      </c>
      <c r="AO256" s="360" t="s">
        <v>206</v>
      </c>
      <c r="AP256" s="360" t="s">
        <v>206</v>
      </c>
      <c r="AQ256" s="360" t="s">
        <v>206</v>
      </c>
      <c r="AR256" s="360" t="s">
        <v>206</v>
      </c>
      <c r="AS256" s="360" t="s">
        <v>206</v>
      </c>
      <c r="AT256" s="360" t="s">
        <v>206</v>
      </c>
      <c r="AU256" s="360" t="s">
        <v>2113</v>
      </c>
      <c r="AV256" s="360" t="s">
        <v>206</v>
      </c>
      <c r="AW256" s="360" t="s">
        <v>206</v>
      </c>
      <c r="AX256" s="360" t="s">
        <v>206</v>
      </c>
      <c r="AY256" s="360" t="s">
        <v>206</v>
      </c>
      <c r="AZ256" s="360" t="s">
        <v>206</v>
      </c>
      <c r="BA256" s="360" t="s">
        <v>206</v>
      </c>
      <c r="BB256" s="360" t="s">
        <v>206</v>
      </c>
      <c r="BC256" s="360" t="s">
        <v>206</v>
      </c>
      <c r="BD256" s="360" t="s">
        <v>206</v>
      </c>
      <c r="BE256" s="360" t="s">
        <v>206</v>
      </c>
      <c r="BF256" s="360" t="s">
        <v>206</v>
      </c>
      <c r="BG256" s="360" t="s">
        <v>206</v>
      </c>
      <c r="BH256" s="360" t="s">
        <v>2113</v>
      </c>
      <c r="BI256" s="360" t="s">
        <v>2113</v>
      </c>
      <c r="BJ256" s="358"/>
      <c r="BK256" s="362"/>
    </row>
    <row r="257" spans="1:63" s="363" customFormat="1" ht="288" x14ac:dyDescent="0.35">
      <c r="A257" s="371" t="s">
        <v>2871</v>
      </c>
      <c r="B257" s="372">
        <v>21</v>
      </c>
      <c r="C257" s="373" t="s">
        <v>84</v>
      </c>
      <c r="D257" s="367" t="s">
        <v>1595</v>
      </c>
      <c r="E257" s="368" t="s">
        <v>2872</v>
      </c>
      <c r="F257" s="368" t="s">
        <v>2100</v>
      </c>
      <c r="G257" s="368" t="s">
        <v>2210</v>
      </c>
      <c r="H257" s="368" t="s">
        <v>2873</v>
      </c>
      <c r="I257" s="374" t="s">
        <v>2874</v>
      </c>
      <c r="J257" s="367" t="s">
        <v>2875</v>
      </c>
      <c r="K257" s="367" t="s">
        <v>2876</v>
      </c>
      <c r="L257" s="367" t="s">
        <v>2877</v>
      </c>
      <c r="M257" s="368" t="s">
        <v>2878</v>
      </c>
      <c r="N257" s="368" t="s">
        <v>2228</v>
      </c>
      <c r="O257" s="358" t="s">
        <v>2879</v>
      </c>
      <c r="P257" s="358" t="s">
        <v>2397</v>
      </c>
      <c r="Q257" s="358">
        <v>0.2</v>
      </c>
      <c r="R257" s="410" t="s">
        <v>3499</v>
      </c>
      <c r="S257" s="411" t="s">
        <v>3500</v>
      </c>
      <c r="T257" s="375">
        <v>45691</v>
      </c>
      <c r="U257" s="375">
        <v>45991</v>
      </c>
      <c r="V257" s="410" t="s">
        <v>3501</v>
      </c>
      <c r="W257" s="381" t="s">
        <v>2172</v>
      </c>
      <c r="X257" s="412" t="s">
        <v>3502</v>
      </c>
      <c r="Y257" s="412" t="s">
        <v>3503</v>
      </c>
      <c r="Z257" s="366">
        <v>0.85</v>
      </c>
      <c r="AA257" s="376" t="s">
        <v>206</v>
      </c>
      <c r="AB257" s="376" t="s">
        <v>206</v>
      </c>
      <c r="AC257" s="376" t="s">
        <v>206</v>
      </c>
      <c r="AD257" s="376" t="s">
        <v>206</v>
      </c>
      <c r="AE257" s="376" t="s">
        <v>206</v>
      </c>
      <c r="AF257" s="376" t="s">
        <v>206</v>
      </c>
      <c r="AG257" s="376" t="s">
        <v>2113</v>
      </c>
      <c r="AH257" s="376" t="s">
        <v>206</v>
      </c>
      <c r="AI257" s="376" t="s">
        <v>206</v>
      </c>
      <c r="AJ257" s="376" t="s">
        <v>206</v>
      </c>
      <c r="AK257" s="376" t="s">
        <v>2113</v>
      </c>
      <c r="AL257" s="376" t="s">
        <v>2113</v>
      </c>
      <c r="AM257" s="376" t="s">
        <v>206</v>
      </c>
      <c r="AN257" s="376" t="s">
        <v>206</v>
      </c>
      <c r="AO257" s="376" t="s">
        <v>206</v>
      </c>
      <c r="AP257" s="376" t="s">
        <v>206</v>
      </c>
      <c r="AQ257" s="376" t="s">
        <v>206</v>
      </c>
      <c r="AR257" s="376" t="s">
        <v>206</v>
      </c>
      <c r="AS257" s="376" t="s">
        <v>206</v>
      </c>
      <c r="AT257" s="376" t="s">
        <v>206</v>
      </c>
      <c r="AU257" s="376" t="s">
        <v>2113</v>
      </c>
      <c r="AV257" s="376" t="s">
        <v>206</v>
      </c>
      <c r="AW257" s="376" t="s">
        <v>206</v>
      </c>
      <c r="AX257" s="376" t="s">
        <v>206</v>
      </c>
      <c r="AY257" s="376" t="s">
        <v>206</v>
      </c>
      <c r="AZ257" s="376" t="s">
        <v>206</v>
      </c>
      <c r="BA257" s="376" t="s">
        <v>206</v>
      </c>
      <c r="BB257" s="376" t="s">
        <v>206</v>
      </c>
      <c r="BC257" s="376" t="s">
        <v>206</v>
      </c>
      <c r="BD257" s="376" t="s">
        <v>206</v>
      </c>
      <c r="BE257" s="376" t="s">
        <v>206</v>
      </c>
      <c r="BF257" s="376" t="s">
        <v>206</v>
      </c>
      <c r="BG257" s="376" t="s">
        <v>2113</v>
      </c>
      <c r="BH257" s="376" t="s">
        <v>206</v>
      </c>
      <c r="BI257" s="376" t="s">
        <v>206</v>
      </c>
      <c r="BJ257" s="373" t="s">
        <v>2114</v>
      </c>
      <c r="BK257" s="377" t="s">
        <v>199</v>
      </c>
    </row>
    <row r="258" spans="1:63" s="363" customFormat="1" ht="288" x14ac:dyDescent="0.35">
      <c r="A258" s="364" t="s">
        <v>2881</v>
      </c>
      <c r="B258" s="360">
        <v>29</v>
      </c>
      <c r="C258" s="357" t="s">
        <v>2448</v>
      </c>
      <c r="D258" s="358" t="s">
        <v>1583</v>
      </c>
      <c r="E258" s="358" t="s">
        <v>2551</v>
      </c>
      <c r="F258" s="358" t="s">
        <v>2390</v>
      </c>
      <c r="G258" s="358" t="s">
        <v>2450</v>
      </c>
      <c r="H258" s="368" t="s">
        <v>199</v>
      </c>
      <c r="I258" s="374" t="s">
        <v>2874</v>
      </c>
      <c r="J258" s="367" t="s">
        <v>2875</v>
      </c>
      <c r="K258" s="367" t="s">
        <v>2876</v>
      </c>
      <c r="L258" s="367" t="s">
        <v>2877</v>
      </c>
      <c r="M258" s="368" t="s">
        <v>2878</v>
      </c>
      <c r="N258" s="368" t="s">
        <v>2228</v>
      </c>
      <c r="O258" s="358" t="s">
        <v>2879</v>
      </c>
      <c r="P258" s="358" t="s">
        <v>2397</v>
      </c>
      <c r="Q258" s="358">
        <v>0.2</v>
      </c>
      <c r="R258" s="358" t="s">
        <v>2882</v>
      </c>
      <c r="S258" s="358" t="s">
        <v>1464</v>
      </c>
      <c r="T258" s="359">
        <v>45717</v>
      </c>
      <c r="U258" s="359">
        <v>45777</v>
      </c>
      <c r="V258" s="358" t="s">
        <v>2883</v>
      </c>
      <c r="W258" s="366">
        <v>1</v>
      </c>
      <c r="X258" s="358" t="s">
        <v>2565</v>
      </c>
      <c r="Y258" s="358" t="s">
        <v>2566</v>
      </c>
      <c r="Z258" s="360">
        <v>70</v>
      </c>
      <c r="AA258" s="360" t="s">
        <v>206</v>
      </c>
      <c r="AB258" s="360" t="s">
        <v>206</v>
      </c>
      <c r="AC258" s="360" t="s">
        <v>206</v>
      </c>
      <c r="AD258" s="360" t="s">
        <v>206</v>
      </c>
      <c r="AE258" s="360" t="s">
        <v>206</v>
      </c>
      <c r="AF258" s="360" t="s">
        <v>206</v>
      </c>
      <c r="AG258" s="360" t="s">
        <v>2113</v>
      </c>
      <c r="AH258" s="360" t="s">
        <v>206</v>
      </c>
      <c r="AI258" s="360" t="s">
        <v>206</v>
      </c>
      <c r="AJ258" s="360" t="s">
        <v>206</v>
      </c>
      <c r="AK258" s="360" t="s">
        <v>206</v>
      </c>
      <c r="AL258" s="360" t="s">
        <v>206</v>
      </c>
      <c r="AM258" s="360" t="s">
        <v>206</v>
      </c>
      <c r="AN258" s="360" t="s">
        <v>206</v>
      </c>
      <c r="AO258" s="360" t="s">
        <v>206</v>
      </c>
      <c r="AP258" s="360" t="s">
        <v>206</v>
      </c>
      <c r="AQ258" s="360" t="s">
        <v>206</v>
      </c>
      <c r="AR258" s="360" t="s">
        <v>206</v>
      </c>
      <c r="AS258" s="360" t="s">
        <v>206</v>
      </c>
      <c r="AT258" s="360" t="s">
        <v>206</v>
      </c>
      <c r="AU258" s="360" t="s">
        <v>2113</v>
      </c>
      <c r="AV258" s="360" t="s">
        <v>206</v>
      </c>
      <c r="AW258" s="360" t="s">
        <v>206</v>
      </c>
      <c r="AX258" s="360" t="s">
        <v>206</v>
      </c>
      <c r="AY258" s="360" t="s">
        <v>206</v>
      </c>
      <c r="AZ258" s="360" t="s">
        <v>206</v>
      </c>
      <c r="BA258" s="360" t="s">
        <v>206</v>
      </c>
      <c r="BB258" s="360" t="s">
        <v>206</v>
      </c>
      <c r="BC258" s="360" t="s">
        <v>2113</v>
      </c>
      <c r="BD258" s="360" t="s">
        <v>206</v>
      </c>
      <c r="BE258" s="360" t="s">
        <v>206</v>
      </c>
      <c r="BF258" s="360" t="s">
        <v>206</v>
      </c>
      <c r="BG258" s="360" t="s">
        <v>206</v>
      </c>
      <c r="BH258" s="360" t="s">
        <v>206</v>
      </c>
      <c r="BI258" s="360" t="s">
        <v>2113</v>
      </c>
      <c r="BJ258" s="358" t="s">
        <v>2114</v>
      </c>
      <c r="BK258" s="362" t="s">
        <v>199</v>
      </c>
    </row>
    <row r="259" spans="1:63" s="363" customFormat="1" ht="288" x14ac:dyDescent="0.35">
      <c r="A259" s="364" t="s">
        <v>2884</v>
      </c>
      <c r="B259" s="356">
        <v>30</v>
      </c>
      <c r="C259" s="357" t="s">
        <v>2448</v>
      </c>
      <c r="D259" s="358" t="s">
        <v>1583</v>
      </c>
      <c r="E259" s="358" t="s">
        <v>2551</v>
      </c>
      <c r="F259" s="358" t="s">
        <v>2390</v>
      </c>
      <c r="G259" s="358" t="s">
        <v>2450</v>
      </c>
      <c r="H259" s="368" t="s">
        <v>199</v>
      </c>
      <c r="I259" s="374" t="s">
        <v>2874</v>
      </c>
      <c r="J259" s="367" t="s">
        <v>2875</v>
      </c>
      <c r="K259" s="367" t="s">
        <v>2876</v>
      </c>
      <c r="L259" s="367" t="s">
        <v>2877</v>
      </c>
      <c r="M259" s="368" t="s">
        <v>2878</v>
      </c>
      <c r="N259" s="368" t="s">
        <v>2228</v>
      </c>
      <c r="O259" s="358" t="s">
        <v>2879</v>
      </c>
      <c r="P259" s="358" t="s">
        <v>2397</v>
      </c>
      <c r="Q259" s="358">
        <v>0.2</v>
      </c>
      <c r="R259" s="358" t="s">
        <v>2885</v>
      </c>
      <c r="S259" s="358" t="s">
        <v>1464</v>
      </c>
      <c r="T259" s="359">
        <v>45748</v>
      </c>
      <c r="U259" s="359">
        <v>45869</v>
      </c>
      <c r="V259" s="358" t="s">
        <v>2886</v>
      </c>
      <c r="W259" s="366">
        <v>1</v>
      </c>
      <c r="X259" s="358" t="s">
        <v>2886</v>
      </c>
      <c r="Y259" s="358" t="s">
        <v>2566</v>
      </c>
      <c r="Z259" s="360">
        <v>70</v>
      </c>
      <c r="AA259" s="360" t="s">
        <v>206</v>
      </c>
      <c r="AB259" s="360" t="s">
        <v>206</v>
      </c>
      <c r="AC259" s="360" t="s">
        <v>206</v>
      </c>
      <c r="AD259" s="360" t="s">
        <v>206</v>
      </c>
      <c r="AE259" s="360" t="s">
        <v>206</v>
      </c>
      <c r="AF259" s="360" t="s">
        <v>206</v>
      </c>
      <c r="AG259" s="360" t="s">
        <v>206</v>
      </c>
      <c r="AH259" s="360" t="s">
        <v>206</v>
      </c>
      <c r="AI259" s="360" t="s">
        <v>206</v>
      </c>
      <c r="AJ259" s="360" t="s">
        <v>206</v>
      </c>
      <c r="AK259" s="360" t="s">
        <v>206</v>
      </c>
      <c r="AL259" s="360" t="s">
        <v>206</v>
      </c>
      <c r="AM259" s="360" t="s">
        <v>206</v>
      </c>
      <c r="AN259" s="360" t="s">
        <v>206</v>
      </c>
      <c r="AO259" s="360" t="s">
        <v>206</v>
      </c>
      <c r="AP259" s="360" t="s">
        <v>206</v>
      </c>
      <c r="AQ259" s="360" t="s">
        <v>206</v>
      </c>
      <c r="AR259" s="360" t="s">
        <v>206</v>
      </c>
      <c r="AS259" s="360" t="s">
        <v>206</v>
      </c>
      <c r="AT259" s="360" t="s">
        <v>206</v>
      </c>
      <c r="AU259" s="360" t="s">
        <v>206</v>
      </c>
      <c r="AV259" s="360" t="s">
        <v>206</v>
      </c>
      <c r="AW259" s="360" t="s">
        <v>206</v>
      </c>
      <c r="AX259" s="360" t="s">
        <v>206</v>
      </c>
      <c r="AY259" s="360" t="s">
        <v>206</v>
      </c>
      <c r="AZ259" s="360" t="s">
        <v>206</v>
      </c>
      <c r="BA259" s="360" t="s">
        <v>206</v>
      </c>
      <c r="BB259" s="360" t="s">
        <v>206</v>
      </c>
      <c r="BC259" s="360" t="s">
        <v>2113</v>
      </c>
      <c r="BD259" s="360" t="s">
        <v>206</v>
      </c>
      <c r="BE259" s="360" t="s">
        <v>206</v>
      </c>
      <c r="BF259" s="360" t="s">
        <v>206</v>
      </c>
      <c r="BG259" s="360" t="s">
        <v>206</v>
      </c>
      <c r="BH259" s="360" t="s">
        <v>206</v>
      </c>
      <c r="BI259" s="360" t="s">
        <v>2113</v>
      </c>
      <c r="BJ259" s="358" t="s">
        <v>2114</v>
      </c>
      <c r="BK259" s="362" t="s">
        <v>199</v>
      </c>
    </row>
    <row r="260" spans="1:63" s="363" customFormat="1" ht="288" x14ac:dyDescent="0.35">
      <c r="A260" s="364" t="s">
        <v>2887</v>
      </c>
      <c r="B260" s="360">
        <v>31</v>
      </c>
      <c r="C260" s="357" t="s">
        <v>2448</v>
      </c>
      <c r="D260" s="358" t="s">
        <v>1583</v>
      </c>
      <c r="E260" s="358" t="s">
        <v>2551</v>
      </c>
      <c r="F260" s="358" t="s">
        <v>2390</v>
      </c>
      <c r="G260" s="358" t="s">
        <v>2450</v>
      </c>
      <c r="H260" s="368" t="s">
        <v>199</v>
      </c>
      <c r="I260" s="374" t="s">
        <v>2874</v>
      </c>
      <c r="J260" s="367" t="s">
        <v>2875</v>
      </c>
      <c r="K260" s="367" t="s">
        <v>2876</v>
      </c>
      <c r="L260" s="367" t="s">
        <v>2877</v>
      </c>
      <c r="M260" s="368" t="s">
        <v>2878</v>
      </c>
      <c r="N260" s="368" t="s">
        <v>2228</v>
      </c>
      <c r="O260" s="358" t="s">
        <v>2879</v>
      </c>
      <c r="P260" s="358" t="s">
        <v>2397</v>
      </c>
      <c r="Q260" s="358">
        <v>0.2</v>
      </c>
      <c r="R260" s="358" t="s">
        <v>2888</v>
      </c>
      <c r="S260" s="358" t="s">
        <v>1464</v>
      </c>
      <c r="T260" s="359">
        <v>45839</v>
      </c>
      <c r="U260" s="359">
        <v>45961</v>
      </c>
      <c r="V260" s="358" t="s">
        <v>2889</v>
      </c>
      <c r="W260" s="360" t="s">
        <v>2172</v>
      </c>
      <c r="X260" s="358" t="s">
        <v>2889</v>
      </c>
      <c r="Y260" s="358" t="s">
        <v>2566</v>
      </c>
      <c r="Z260" s="360">
        <v>70</v>
      </c>
      <c r="AA260" s="360" t="s">
        <v>206</v>
      </c>
      <c r="AB260" s="360" t="s">
        <v>206</v>
      </c>
      <c r="AC260" s="360" t="s">
        <v>206</v>
      </c>
      <c r="AD260" s="360" t="s">
        <v>206</v>
      </c>
      <c r="AE260" s="360" t="s">
        <v>206</v>
      </c>
      <c r="AF260" s="360" t="s">
        <v>206</v>
      </c>
      <c r="AG260" s="360" t="s">
        <v>206</v>
      </c>
      <c r="AH260" s="360" t="s">
        <v>206</v>
      </c>
      <c r="AI260" s="360" t="s">
        <v>206</v>
      </c>
      <c r="AJ260" s="360" t="s">
        <v>206</v>
      </c>
      <c r="AK260" s="360" t="s">
        <v>206</v>
      </c>
      <c r="AL260" s="360" t="s">
        <v>206</v>
      </c>
      <c r="AM260" s="360" t="s">
        <v>206</v>
      </c>
      <c r="AN260" s="360" t="s">
        <v>206</v>
      </c>
      <c r="AO260" s="360" t="s">
        <v>206</v>
      </c>
      <c r="AP260" s="360" t="s">
        <v>206</v>
      </c>
      <c r="AQ260" s="360" t="s">
        <v>206</v>
      </c>
      <c r="AR260" s="360" t="s">
        <v>206</v>
      </c>
      <c r="AS260" s="360" t="s">
        <v>206</v>
      </c>
      <c r="AT260" s="360" t="s">
        <v>206</v>
      </c>
      <c r="AU260" s="360" t="s">
        <v>206</v>
      </c>
      <c r="AV260" s="360" t="s">
        <v>206</v>
      </c>
      <c r="AW260" s="360" t="s">
        <v>206</v>
      </c>
      <c r="AX260" s="360" t="s">
        <v>206</v>
      </c>
      <c r="AY260" s="360" t="s">
        <v>206</v>
      </c>
      <c r="AZ260" s="360" t="s">
        <v>206</v>
      </c>
      <c r="BA260" s="360" t="s">
        <v>206</v>
      </c>
      <c r="BB260" s="360" t="s">
        <v>206</v>
      </c>
      <c r="BC260" s="360" t="s">
        <v>2113</v>
      </c>
      <c r="BD260" s="360" t="s">
        <v>206</v>
      </c>
      <c r="BE260" s="360" t="s">
        <v>206</v>
      </c>
      <c r="BF260" s="360" t="s">
        <v>206</v>
      </c>
      <c r="BG260" s="360" t="s">
        <v>206</v>
      </c>
      <c r="BH260" s="360" t="s">
        <v>206</v>
      </c>
      <c r="BI260" s="360" t="s">
        <v>2113</v>
      </c>
      <c r="BJ260" s="358" t="s">
        <v>2114</v>
      </c>
      <c r="BK260" s="362" t="s">
        <v>199</v>
      </c>
    </row>
    <row r="261" spans="1:63" s="363" customFormat="1" ht="288" x14ac:dyDescent="0.35">
      <c r="A261" s="371" t="s">
        <v>2890</v>
      </c>
      <c r="B261" s="381">
        <v>22</v>
      </c>
      <c r="C261" s="373" t="s">
        <v>84</v>
      </c>
      <c r="D261" s="367" t="s">
        <v>1595</v>
      </c>
      <c r="E261" s="368" t="s">
        <v>2872</v>
      </c>
      <c r="F261" s="368" t="s">
        <v>2100</v>
      </c>
      <c r="G261" s="368" t="s">
        <v>2210</v>
      </c>
      <c r="H261" s="368" t="s">
        <v>2873</v>
      </c>
      <c r="I261" s="374" t="s">
        <v>2874</v>
      </c>
      <c r="J261" s="367" t="s">
        <v>2875</v>
      </c>
      <c r="K261" s="367" t="s">
        <v>2876</v>
      </c>
      <c r="L261" s="367" t="s">
        <v>2877</v>
      </c>
      <c r="M261" s="368" t="s">
        <v>2878</v>
      </c>
      <c r="N261" s="368" t="s">
        <v>2228</v>
      </c>
      <c r="O261" s="358" t="s">
        <v>2879</v>
      </c>
      <c r="P261" s="358" t="s">
        <v>2397</v>
      </c>
      <c r="Q261" s="358">
        <v>0.2</v>
      </c>
      <c r="R261" s="411" t="s">
        <v>3504</v>
      </c>
      <c r="S261" s="368" t="s">
        <v>2880</v>
      </c>
      <c r="T261" s="375">
        <v>45691</v>
      </c>
      <c r="U261" s="375">
        <v>45991</v>
      </c>
      <c r="V261" s="411" t="s">
        <v>3505</v>
      </c>
      <c r="W261" s="376" t="s">
        <v>2172</v>
      </c>
      <c r="X261" s="358" t="s">
        <v>1944</v>
      </c>
      <c r="Y261" s="358" t="s">
        <v>2891</v>
      </c>
      <c r="Z261" s="366" t="s">
        <v>1948</v>
      </c>
      <c r="AA261" s="376" t="s">
        <v>206</v>
      </c>
      <c r="AB261" s="376" t="s">
        <v>206</v>
      </c>
      <c r="AC261" s="376" t="s">
        <v>206</v>
      </c>
      <c r="AD261" s="376" t="s">
        <v>206</v>
      </c>
      <c r="AE261" s="376" t="s">
        <v>206</v>
      </c>
      <c r="AF261" s="376" t="s">
        <v>206</v>
      </c>
      <c r="AG261" s="376" t="s">
        <v>2113</v>
      </c>
      <c r="AH261" s="376" t="s">
        <v>206</v>
      </c>
      <c r="AI261" s="376" t="s">
        <v>206</v>
      </c>
      <c r="AJ261" s="376" t="s">
        <v>206</v>
      </c>
      <c r="AK261" s="376" t="s">
        <v>2113</v>
      </c>
      <c r="AL261" s="376" t="s">
        <v>2113</v>
      </c>
      <c r="AM261" s="376" t="s">
        <v>206</v>
      </c>
      <c r="AN261" s="376" t="s">
        <v>206</v>
      </c>
      <c r="AO261" s="376" t="s">
        <v>206</v>
      </c>
      <c r="AP261" s="376" t="s">
        <v>206</v>
      </c>
      <c r="AQ261" s="376" t="s">
        <v>206</v>
      </c>
      <c r="AR261" s="376" t="s">
        <v>206</v>
      </c>
      <c r="AS261" s="376" t="s">
        <v>206</v>
      </c>
      <c r="AT261" s="376" t="s">
        <v>206</v>
      </c>
      <c r="AU261" s="376" t="s">
        <v>206</v>
      </c>
      <c r="AV261" s="376" t="s">
        <v>206</v>
      </c>
      <c r="AW261" s="376" t="s">
        <v>206</v>
      </c>
      <c r="AX261" s="376" t="s">
        <v>206</v>
      </c>
      <c r="AY261" s="376" t="s">
        <v>206</v>
      </c>
      <c r="AZ261" s="376" t="s">
        <v>206</v>
      </c>
      <c r="BA261" s="376" t="s">
        <v>206</v>
      </c>
      <c r="BB261" s="376" t="s">
        <v>206</v>
      </c>
      <c r="BC261" s="376" t="s">
        <v>2113</v>
      </c>
      <c r="BD261" s="376" t="s">
        <v>206</v>
      </c>
      <c r="BE261" s="376" t="s">
        <v>206</v>
      </c>
      <c r="BF261" s="376" t="s">
        <v>206</v>
      </c>
      <c r="BG261" s="376" t="s">
        <v>206</v>
      </c>
      <c r="BH261" s="376" t="s">
        <v>2113</v>
      </c>
      <c r="BI261" s="376" t="s">
        <v>2113</v>
      </c>
      <c r="BJ261" s="373" t="s">
        <v>2114</v>
      </c>
      <c r="BK261" s="377" t="s">
        <v>199</v>
      </c>
    </row>
    <row r="262" spans="1:63" s="363" customFormat="1" ht="288" x14ac:dyDescent="0.35">
      <c r="A262" s="371" t="s">
        <v>2892</v>
      </c>
      <c r="B262" s="372">
        <v>1</v>
      </c>
      <c r="C262" s="373" t="s">
        <v>72</v>
      </c>
      <c r="D262" s="367" t="s">
        <v>1589</v>
      </c>
      <c r="E262" s="368" t="s">
        <v>2657</v>
      </c>
      <c r="F262" s="368" t="s">
        <v>2390</v>
      </c>
      <c r="G262" s="368" t="s">
        <v>2210</v>
      </c>
      <c r="H262" s="368"/>
      <c r="I262" s="374" t="s">
        <v>2874</v>
      </c>
      <c r="J262" s="367" t="s">
        <v>2875</v>
      </c>
      <c r="K262" s="367" t="s">
        <v>2876</v>
      </c>
      <c r="L262" s="367" t="s">
        <v>2877</v>
      </c>
      <c r="M262" s="368" t="s">
        <v>2878</v>
      </c>
      <c r="N262" s="368" t="s">
        <v>2228</v>
      </c>
      <c r="O262" s="368" t="s">
        <v>2879</v>
      </c>
      <c r="P262" s="368" t="s">
        <v>2397</v>
      </c>
      <c r="Q262" s="368">
        <v>0.2</v>
      </c>
      <c r="R262" s="373" t="s">
        <v>2893</v>
      </c>
      <c r="S262" s="368" t="s">
        <v>2230</v>
      </c>
      <c r="T262" s="383">
        <v>45717</v>
      </c>
      <c r="U262" s="383">
        <v>45975</v>
      </c>
      <c r="V262" s="373" t="s">
        <v>2894</v>
      </c>
      <c r="W262" s="381" t="s">
        <v>2172</v>
      </c>
      <c r="X262" s="358" t="s">
        <v>2895</v>
      </c>
      <c r="Y262" s="358" t="s">
        <v>2896</v>
      </c>
      <c r="Z262" s="366">
        <v>1</v>
      </c>
      <c r="AA262" s="376" t="s">
        <v>206</v>
      </c>
      <c r="AB262" s="376" t="s">
        <v>206</v>
      </c>
      <c r="AC262" s="376" t="s">
        <v>2113</v>
      </c>
      <c r="AD262" s="376" t="s">
        <v>206</v>
      </c>
      <c r="AE262" s="376" t="s">
        <v>206</v>
      </c>
      <c r="AF262" s="376" t="s">
        <v>206</v>
      </c>
      <c r="AG262" s="376" t="s">
        <v>2113</v>
      </c>
      <c r="AH262" s="376" t="s">
        <v>206</v>
      </c>
      <c r="AI262" s="376" t="s">
        <v>206</v>
      </c>
      <c r="AJ262" s="376" t="s">
        <v>206</v>
      </c>
      <c r="AK262" s="376" t="s">
        <v>206</v>
      </c>
      <c r="AL262" s="376" t="s">
        <v>206</v>
      </c>
      <c r="AM262" s="376" t="s">
        <v>206</v>
      </c>
      <c r="AN262" s="376" t="s">
        <v>206</v>
      </c>
      <c r="AO262" s="376" t="s">
        <v>206</v>
      </c>
      <c r="AP262" s="376" t="s">
        <v>206</v>
      </c>
      <c r="AQ262" s="376" t="s">
        <v>206</v>
      </c>
      <c r="AR262" s="376" t="s">
        <v>206</v>
      </c>
      <c r="AS262" s="376" t="s">
        <v>206</v>
      </c>
      <c r="AT262" s="376" t="s">
        <v>206</v>
      </c>
      <c r="AU262" s="376" t="s">
        <v>2113</v>
      </c>
      <c r="AV262" s="376" t="s">
        <v>206</v>
      </c>
      <c r="AW262" s="376" t="s">
        <v>206</v>
      </c>
      <c r="AX262" s="376" t="s">
        <v>206</v>
      </c>
      <c r="AY262" s="376" t="s">
        <v>206</v>
      </c>
      <c r="AZ262" s="376" t="s">
        <v>206</v>
      </c>
      <c r="BA262" s="376" t="s">
        <v>206</v>
      </c>
      <c r="BB262" s="376" t="s">
        <v>206</v>
      </c>
      <c r="BC262" s="376" t="s">
        <v>2113</v>
      </c>
      <c r="BD262" s="376" t="s">
        <v>206</v>
      </c>
      <c r="BE262" s="376" t="s">
        <v>206</v>
      </c>
      <c r="BF262" s="376" t="s">
        <v>206</v>
      </c>
      <c r="BG262" s="376" t="s">
        <v>206</v>
      </c>
      <c r="BH262" s="376" t="s">
        <v>2113</v>
      </c>
      <c r="BI262" s="376" t="s">
        <v>2113</v>
      </c>
      <c r="BJ262" s="373" t="s">
        <v>2114</v>
      </c>
      <c r="BK262" s="377" t="s">
        <v>199</v>
      </c>
    </row>
    <row r="263" spans="1:63" s="363" customFormat="1" ht="288" x14ac:dyDescent="0.35">
      <c r="A263" s="371" t="s">
        <v>2897</v>
      </c>
      <c r="B263" s="372">
        <v>2</v>
      </c>
      <c r="C263" s="373" t="s">
        <v>72</v>
      </c>
      <c r="D263" s="367" t="s">
        <v>1589</v>
      </c>
      <c r="E263" s="368" t="s">
        <v>2657</v>
      </c>
      <c r="F263" s="368" t="s">
        <v>2390</v>
      </c>
      <c r="G263" s="368" t="s">
        <v>2210</v>
      </c>
      <c r="H263" s="368"/>
      <c r="I263" s="374" t="s">
        <v>2874</v>
      </c>
      <c r="J263" s="367" t="s">
        <v>2875</v>
      </c>
      <c r="K263" s="367" t="s">
        <v>2876</v>
      </c>
      <c r="L263" s="367" t="s">
        <v>2877</v>
      </c>
      <c r="M263" s="368" t="s">
        <v>2878</v>
      </c>
      <c r="N263" s="368" t="s">
        <v>2228</v>
      </c>
      <c r="O263" s="368" t="s">
        <v>2879</v>
      </c>
      <c r="P263" s="368" t="s">
        <v>2483</v>
      </c>
      <c r="Q263" s="368">
        <v>0.05</v>
      </c>
      <c r="R263" s="373" t="s">
        <v>2898</v>
      </c>
      <c r="S263" s="368" t="s">
        <v>2230</v>
      </c>
      <c r="T263" s="383">
        <v>45717</v>
      </c>
      <c r="U263" s="383">
        <v>45975</v>
      </c>
      <c r="V263" s="373" t="s">
        <v>2899</v>
      </c>
      <c r="W263" s="381" t="s">
        <v>2172</v>
      </c>
      <c r="X263" s="358" t="s">
        <v>2900</v>
      </c>
      <c r="Y263" s="358" t="s">
        <v>2896</v>
      </c>
      <c r="Z263" s="366">
        <v>1</v>
      </c>
      <c r="AA263" s="376" t="s">
        <v>206</v>
      </c>
      <c r="AB263" s="376" t="s">
        <v>206</v>
      </c>
      <c r="AC263" s="376" t="s">
        <v>2113</v>
      </c>
      <c r="AD263" s="376" t="s">
        <v>206</v>
      </c>
      <c r="AE263" s="376" t="s">
        <v>206</v>
      </c>
      <c r="AF263" s="376" t="s">
        <v>206</v>
      </c>
      <c r="AG263" s="376" t="s">
        <v>2113</v>
      </c>
      <c r="AH263" s="376" t="s">
        <v>206</v>
      </c>
      <c r="AI263" s="376" t="s">
        <v>206</v>
      </c>
      <c r="AJ263" s="376" t="s">
        <v>206</v>
      </c>
      <c r="AK263" s="376" t="s">
        <v>206</v>
      </c>
      <c r="AL263" s="376" t="s">
        <v>206</v>
      </c>
      <c r="AM263" s="376" t="s">
        <v>206</v>
      </c>
      <c r="AN263" s="376" t="s">
        <v>206</v>
      </c>
      <c r="AO263" s="376" t="s">
        <v>206</v>
      </c>
      <c r="AP263" s="376" t="s">
        <v>206</v>
      </c>
      <c r="AQ263" s="376" t="s">
        <v>206</v>
      </c>
      <c r="AR263" s="376" t="s">
        <v>2436</v>
      </c>
      <c r="AS263" s="376" t="s">
        <v>206</v>
      </c>
      <c r="AT263" s="376" t="s">
        <v>206</v>
      </c>
      <c r="AU263" s="376" t="s">
        <v>2113</v>
      </c>
      <c r="AV263" s="376" t="s">
        <v>206</v>
      </c>
      <c r="AW263" s="376" t="s">
        <v>206</v>
      </c>
      <c r="AX263" s="376" t="s">
        <v>206</v>
      </c>
      <c r="AY263" s="376" t="s">
        <v>206</v>
      </c>
      <c r="AZ263" s="376" t="s">
        <v>206</v>
      </c>
      <c r="BA263" s="376" t="s">
        <v>206</v>
      </c>
      <c r="BB263" s="376" t="s">
        <v>206</v>
      </c>
      <c r="BC263" s="376" t="s">
        <v>2113</v>
      </c>
      <c r="BD263" s="376" t="s">
        <v>206</v>
      </c>
      <c r="BE263" s="376" t="s">
        <v>206</v>
      </c>
      <c r="BF263" s="376" t="s">
        <v>206</v>
      </c>
      <c r="BG263" s="376" t="s">
        <v>206</v>
      </c>
      <c r="BH263" s="376" t="s">
        <v>2113</v>
      </c>
      <c r="BI263" s="376" t="s">
        <v>2113</v>
      </c>
      <c r="BJ263" s="373" t="s">
        <v>2114</v>
      </c>
      <c r="BK263" s="377" t="s">
        <v>199</v>
      </c>
    </row>
    <row r="264" spans="1:63" s="363" customFormat="1" ht="288" x14ac:dyDescent="0.35">
      <c r="A264" s="364" t="s">
        <v>2901</v>
      </c>
      <c r="B264" s="356">
        <v>32</v>
      </c>
      <c r="C264" s="357" t="s">
        <v>2448</v>
      </c>
      <c r="D264" s="358" t="s">
        <v>1583</v>
      </c>
      <c r="E264" s="358" t="s">
        <v>2551</v>
      </c>
      <c r="F264" s="358" t="s">
        <v>2390</v>
      </c>
      <c r="G264" s="358" t="s">
        <v>2450</v>
      </c>
      <c r="H264" s="368" t="s">
        <v>199</v>
      </c>
      <c r="I264" s="374" t="s">
        <v>2874</v>
      </c>
      <c r="J264" s="367" t="s">
        <v>2875</v>
      </c>
      <c r="K264" s="367" t="s">
        <v>2876</v>
      </c>
      <c r="L264" s="367" t="s">
        <v>2877</v>
      </c>
      <c r="M264" s="368" t="s">
        <v>2878</v>
      </c>
      <c r="N264" s="368" t="s">
        <v>2228</v>
      </c>
      <c r="O264" s="358" t="s">
        <v>2879</v>
      </c>
      <c r="P264" s="358" t="s">
        <v>2621</v>
      </c>
      <c r="Q264" s="358">
        <v>0.65</v>
      </c>
      <c r="R264" s="358" t="s">
        <v>2902</v>
      </c>
      <c r="S264" s="358" t="s">
        <v>1464</v>
      </c>
      <c r="T264" s="359">
        <v>45962</v>
      </c>
      <c r="U264" s="359">
        <v>46006</v>
      </c>
      <c r="V264" s="358" t="s">
        <v>2569</v>
      </c>
      <c r="W264" s="360" t="s">
        <v>2172</v>
      </c>
      <c r="X264" s="358" t="s">
        <v>3475</v>
      </c>
      <c r="Y264" s="358" t="s">
        <v>2570</v>
      </c>
      <c r="Z264" s="360">
        <v>100</v>
      </c>
      <c r="AA264" s="360" t="s">
        <v>206</v>
      </c>
      <c r="AB264" s="360" t="s">
        <v>206</v>
      </c>
      <c r="AC264" s="360" t="s">
        <v>206</v>
      </c>
      <c r="AD264" s="360" t="s">
        <v>206</v>
      </c>
      <c r="AE264" s="360" t="s">
        <v>206</v>
      </c>
      <c r="AF264" s="360" t="s">
        <v>206</v>
      </c>
      <c r="AG264" s="360" t="s">
        <v>2113</v>
      </c>
      <c r="AH264" s="360" t="s">
        <v>206</v>
      </c>
      <c r="AI264" s="360" t="s">
        <v>206</v>
      </c>
      <c r="AJ264" s="360" t="s">
        <v>206</v>
      </c>
      <c r="AK264" s="360" t="s">
        <v>206</v>
      </c>
      <c r="AL264" s="360" t="s">
        <v>206</v>
      </c>
      <c r="AM264" s="360" t="s">
        <v>206</v>
      </c>
      <c r="AN264" s="360" t="s">
        <v>206</v>
      </c>
      <c r="AO264" s="360" t="s">
        <v>206</v>
      </c>
      <c r="AP264" s="360" t="s">
        <v>206</v>
      </c>
      <c r="AQ264" s="360" t="s">
        <v>206</v>
      </c>
      <c r="AR264" s="360" t="s">
        <v>206</v>
      </c>
      <c r="AS264" s="360" t="s">
        <v>206</v>
      </c>
      <c r="AT264" s="360" t="s">
        <v>206</v>
      </c>
      <c r="AU264" s="360" t="s">
        <v>2113</v>
      </c>
      <c r="AV264" s="360" t="s">
        <v>206</v>
      </c>
      <c r="AW264" s="360" t="s">
        <v>206</v>
      </c>
      <c r="AX264" s="360" t="s">
        <v>206</v>
      </c>
      <c r="AY264" s="360" t="s">
        <v>206</v>
      </c>
      <c r="AZ264" s="360" t="s">
        <v>206</v>
      </c>
      <c r="BA264" s="360" t="s">
        <v>206</v>
      </c>
      <c r="BB264" s="360" t="s">
        <v>206</v>
      </c>
      <c r="BC264" s="360" t="s">
        <v>2113</v>
      </c>
      <c r="BD264" s="360" t="s">
        <v>206</v>
      </c>
      <c r="BE264" s="360" t="s">
        <v>206</v>
      </c>
      <c r="BF264" s="360" t="s">
        <v>206</v>
      </c>
      <c r="BG264" s="360" t="s">
        <v>206</v>
      </c>
      <c r="BH264" s="360" t="s">
        <v>206</v>
      </c>
      <c r="BI264" s="360" t="s">
        <v>2113</v>
      </c>
      <c r="BJ264" s="358" t="s">
        <v>2114</v>
      </c>
      <c r="BK264" s="362" t="s">
        <v>199</v>
      </c>
    </row>
    <row r="265" spans="1:63" s="363" customFormat="1" ht="288" x14ac:dyDescent="0.35">
      <c r="A265" s="371" t="s">
        <v>2903</v>
      </c>
      <c r="B265" s="372">
        <v>18</v>
      </c>
      <c r="C265" s="373" t="s">
        <v>84</v>
      </c>
      <c r="D265" s="367" t="s">
        <v>1595</v>
      </c>
      <c r="E265" s="368" t="s">
        <v>2872</v>
      </c>
      <c r="F265" s="368" t="s">
        <v>2100</v>
      </c>
      <c r="G265" s="368" t="s">
        <v>2210</v>
      </c>
      <c r="H265" s="368" t="s">
        <v>2873</v>
      </c>
      <c r="I265" s="374" t="s">
        <v>2874</v>
      </c>
      <c r="J265" s="367" t="s">
        <v>2875</v>
      </c>
      <c r="K265" s="367" t="s">
        <v>2876</v>
      </c>
      <c r="L265" s="367" t="s">
        <v>2877</v>
      </c>
      <c r="M265" s="368" t="s">
        <v>2904</v>
      </c>
      <c r="N265" s="368" t="s">
        <v>2228</v>
      </c>
      <c r="O265" s="358" t="s">
        <v>2879</v>
      </c>
      <c r="P265" s="358" t="s">
        <v>2397</v>
      </c>
      <c r="Q265" s="358">
        <v>0.2</v>
      </c>
      <c r="R265" s="373" t="s">
        <v>2905</v>
      </c>
      <c r="S265" s="368" t="s">
        <v>2880</v>
      </c>
      <c r="T265" s="383">
        <v>45691</v>
      </c>
      <c r="U265" s="383">
        <v>45991</v>
      </c>
      <c r="V265" s="357" t="s">
        <v>2906</v>
      </c>
      <c r="W265" s="356" t="s">
        <v>2172</v>
      </c>
      <c r="X265" s="357" t="s">
        <v>2907</v>
      </c>
      <c r="Y265" s="357" t="s">
        <v>2908</v>
      </c>
      <c r="Z265" s="382">
        <v>0.85</v>
      </c>
      <c r="AA265" s="376" t="s">
        <v>206</v>
      </c>
      <c r="AB265" s="376" t="s">
        <v>206</v>
      </c>
      <c r="AC265" s="376" t="s">
        <v>206</v>
      </c>
      <c r="AD265" s="376" t="s">
        <v>206</v>
      </c>
      <c r="AE265" s="376" t="s">
        <v>206</v>
      </c>
      <c r="AF265" s="376" t="s">
        <v>206</v>
      </c>
      <c r="AG265" s="376" t="s">
        <v>2113</v>
      </c>
      <c r="AH265" s="376" t="s">
        <v>206</v>
      </c>
      <c r="AI265" s="376" t="s">
        <v>206</v>
      </c>
      <c r="AJ265" s="376" t="s">
        <v>206</v>
      </c>
      <c r="AK265" s="376" t="s">
        <v>2113</v>
      </c>
      <c r="AL265" s="376" t="s">
        <v>2113</v>
      </c>
      <c r="AM265" s="376" t="s">
        <v>206</v>
      </c>
      <c r="AN265" s="376" t="s">
        <v>206</v>
      </c>
      <c r="AO265" s="376" t="s">
        <v>206</v>
      </c>
      <c r="AP265" s="376" t="s">
        <v>206</v>
      </c>
      <c r="AQ265" s="376" t="s">
        <v>206</v>
      </c>
      <c r="AR265" s="376" t="s">
        <v>206</v>
      </c>
      <c r="AS265" s="376" t="s">
        <v>206</v>
      </c>
      <c r="AT265" s="376" t="s">
        <v>206</v>
      </c>
      <c r="AU265" s="376" t="s">
        <v>2113</v>
      </c>
      <c r="AV265" s="376" t="s">
        <v>206</v>
      </c>
      <c r="AW265" s="376" t="s">
        <v>206</v>
      </c>
      <c r="AX265" s="376" t="s">
        <v>206</v>
      </c>
      <c r="AY265" s="376" t="s">
        <v>206</v>
      </c>
      <c r="AZ265" s="376" t="s">
        <v>206</v>
      </c>
      <c r="BA265" s="376" t="s">
        <v>206</v>
      </c>
      <c r="BB265" s="376" t="s">
        <v>206</v>
      </c>
      <c r="BC265" s="376" t="s">
        <v>2113</v>
      </c>
      <c r="BD265" s="376" t="s">
        <v>206</v>
      </c>
      <c r="BE265" s="376" t="s">
        <v>206</v>
      </c>
      <c r="BF265" s="376" t="s">
        <v>206</v>
      </c>
      <c r="BG265" s="376" t="s">
        <v>206</v>
      </c>
      <c r="BH265" s="376" t="s">
        <v>2113</v>
      </c>
      <c r="BI265" s="376" t="s">
        <v>2113</v>
      </c>
      <c r="BJ265" s="373" t="s">
        <v>2114</v>
      </c>
      <c r="BK265" s="377" t="s">
        <v>199</v>
      </c>
    </row>
    <row r="266" spans="1:63" s="363" customFormat="1" ht="288" x14ac:dyDescent="0.35">
      <c r="A266" s="364" t="s">
        <v>2881</v>
      </c>
      <c r="B266" s="360">
        <v>29</v>
      </c>
      <c r="C266" s="357" t="s">
        <v>2448</v>
      </c>
      <c r="D266" s="358" t="s">
        <v>1583</v>
      </c>
      <c r="E266" s="358" t="s">
        <v>2551</v>
      </c>
      <c r="F266" s="358" t="s">
        <v>2390</v>
      </c>
      <c r="G266" s="358" t="s">
        <v>2450</v>
      </c>
      <c r="H266" s="368" t="s">
        <v>199</v>
      </c>
      <c r="I266" s="374" t="s">
        <v>2874</v>
      </c>
      <c r="J266" s="367" t="s">
        <v>2875</v>
      </c>
      <c r="K266" s="367" t="s">
        <v>2876</v>
      </c>
      <c r="L266" s="367" t="s">
        <v>2877</v>
      </c>
      <c r="M266" s="368" t="s">
        <v>2904</v>
      </c>
      <c r="N266" s="368" t="s">
        <v>2228</v>
      </c>
      <c r="O266" s="358" t="s">
        <v>2879</v>
      </c>
      <c r="P266" s="358" t="s">
        <v>2397</v>
      </c>
      <c r="Q266" s="358">
        <v>0.2</v>
      </c>
      <c r="R266" s="358" t="s">
        <v>2909</v>
      </c>
      <c r="S266" s="358" t="s">
        <v>1464</v>
      </c>
      <c r="T266" s="359">
        <v>45717</v>
      </c>
      <c r="U266" s="359">
        <v>45777</v>
      </c>
      <c r="V266" s="358" t="s">
        <v>2883</v>
      </c>
      <c r="W266" s="366">
        <v>1</v>
      </c>
      <c r="X266" s="358" t="s">
        <v>2565</v>
      </c>
      <c r="Y266" s="358" t="s">
        <v>2566</v>
      </c>
      <c r="Z266" s="360">
        <v>70</v>
      </c>
      <c r="AA266" s="360" t="s">
        <v>206</v>
      </c>
      <c r="AB266" s="360" t="s">
        <v>206</v>
      </c>
      <c r="AC266" s="360" t="s">
        <v>206</v>
      </c>
      <c r="AD266" s="360" t="s">
        <v>206</v>
      </c>
      <c r="AE266" s="360" t="s">
        <v>206</v>
      </c>
      <c r="AF266" s="360" t="s">
        <v>206</v>
      </c>
      <c r="AG266" s="360" t="s">
        <v>2113</v>
      </c>
      <c r="AH266" s="360" t="s">
        <v>206</v>
      </c>
      <c r="AI266" s="360" t="s">
        <v>206</v>
      </c>
      <c r="AJ266" s="360" t="s">
        <v>206</v>
      </c>
      <c r="AK266" s="360" t="s">
        <v>206</v>
      </c>
      <c r="AL266" s="360" t="s">
        <v>206</v>
      </c>
      <c r="AM266" s="360" t="s">
        <v>206</v>
      </c>
      <c r="AN266" s="360" t="s">
        <v>206</v>
      </c>
      <c r="AO266" s="360" t="s">
        <v>206</v>
      </c>
      <c r="AP266" s="360" t="s">
        <v>206</v>
      </c>
      <c r="AQ266" s="360" t="s">
        <v>206</v>
      </c>
      <c r="AR266" s="360" t="s">
        <v>206</v>
      </c>
      <c r="AS266" s="360" t="s">
        <v>206</v>
      </c>
      <c r="AT266" s="360" t="s">
        <v>206</v>
      </c>
      <c r="AU266" s="360" t="s">
        <v>2113</v>
      </c>
      <c r="AV266" s="360" t="s">
        <v>206</v>
      </c>
      <c r="AW266" s="360" t="s">
        <v>206</v>
      </c>
      <c r="AX266" s="360" t="s">
        <v>206</v>
      </c>
      <c r="AY266" s="360" t="s">
        <v>206</v>
      </c>
      <c r="AZ266" s="360" t="s">
        <v>206</v>
      </c>
      <c r="BA266" s="360" t="s">
        <v>206</v>
      </c>
      <c r="BB266" s="360" t="s">
        <v>206</v>
      </c>
      <c r="BC266" s="360" t="s">
        <v>2113</v>
      </c>
      <c r="BD266" s="360" t="s">
        <v>206</v>
      </c>
      <c r="BE266" s="360" t="s">
        <v>206</v>
      </c>
      <c r="BF266" s="360" t="s">
        <v>206</v>
      </c>
      <c r="BG266" s="360" t="s">
        <v>206</v>
      </c>
      <c r="BH266" s="360" t="s">
        <v>206</v>
      </c>
      <c r="BI266" s="360" t="s">
        <v>2113</v>
      </c>
      <c r="BJ266" s="358" t="s">
        <v>2114</v>
      </c>
      <c r="BK266" s="362" t="s">
        <v>199</v>
      </c>
    </row>
    <row r="267" spans="1:63" s="363" customFormat="1" ht="288" x14ac:dyDescent="0.35">
      <c r="A267" s="364" t="s">
        <v>2884</v>
      </c>
      <c r="B267" s="356">
        <v>30</v>
      </c>
      <c r="C267" s="357" t="s">
        <v>2448</v>
      </c>
      <c r="D267" s="358" t="s">
        <v>1583</v>
      </c>
      <c r="E267" s="358" t="s">
        <v>2551</v>
      </c>
      <c r="F267" s="358" t="s">
        <v>2390</v>
      </c>
      <c r="G267" s="358" t="s">
        <v>2450</v>
      </c>
      <c r="H267" s="368" t="s">
        <v>199</v>
      </c>
      <c r="I267" s="374" t="s">
        <v>2874</v>
      </c>
      <c r="J267" s="367" t="s">
        <v>2875</v>
      </c>
      <c r="K267" s="367" t="s">
        <v>2876</v>
      </c>
      <c r="L267" s="367" t="s">
        <v>2877</v>
      </c>
      <c r="M267" s="368" t="s">
        <v>2904</v>
      </c>
      <c r="N267" s="368" t="s">
        <v>2228</v>
      </c>
      <c r="O267" s="358" t="s">
        <v>2879</v>
      </c>
      <c r="P267" s="358" t="s">
        <v>2397</v>
      </c>
      <c r="Q267" s="358">
        <v>0.2</v>
      </c>
      <c r="R267" s="358" t="s">
        <v>2910</v>
      </c>
      <c r="S267" s="358" t="s">
        <v>1464</v>
      </c>
      <c r="T267" s="359">
        <v>45748</v>
      </c>
      <c r="U267" s="359">
        <v>45869</v>
      </c>
      <c r="V267" s="358" t="s">
        <v>2886</v>
      </c>
      <c r="W267" s="366">
        <v>0</v>
      </c>
      <c r="X267" s="358" t="s">
        <v>2886</v>
      </c>
      <c r="Y267" s="358" t="s">
        <v>2566</v>
      </c>
      <c r="Z267" s="360">
        <v>70</v>
      </c>
      <c r="AA267" s="360" t="s">
        <v>206</v>
      </c>
      <c r="AB267" s="360" t="s">
        <v>206</v>
      </c>
      <c r="AC267" s="360" t="s">
        <v>206</v>
      </c>
      <c r="AD267" s="360" t="s">
        <v>206</v>
      </c>
      <c r="AE267" s="360" t="s">
        <v>206</v>
      </c>
      <c r="AF267" s="360" t="s">
        <v>206</v>
      </c>
      <c r="AG267" s="360" t="s">
        <v>206</v>
      </c>
      <c r="AH267" s="360" t="s">
        <v>206</v>
      </c>
      <c r="AI267" s="360" t="s">
        <v>206</v>
      </c>
      <c r="AJ267" s="360" t="s">
        <v>206</v>
      </c>
      <c r="AK267" s="360" t="s">
        <v>206</v>
      </c>
      <c r="AL267" s="360" t="s">
        <v>206</v>
      </c>
      <c r="AM267" s="360" t="s">
        <v>206</v>
      </c>
      <c r="AN267" s="360" t="s">
        <v>206</v>
      </c>
      <c r="AO267" s="360" t="s">
        <v>206</v>
      </c>
      <c r="AP267" s="360" t="s">
        <v>206</v>
      </c>
      <c r="AQ267" s="360" t="s">
        <v>206</v>
      </c>
      <c r="AR267" s="360" t="s">
        <v>206</v>
      </c>
      <c r="AS267" s="360" t="s">
        <v>206</v>
      </c>
      <c r="AT267" s="360" t="s">
        <v>206</v>
      </c>
      <c r="AU267" s="360" t="s">
        <v>206</v>
      </c>
      <c r="AV267" s="360" t="s">
        <v>206</v>
      </c>
      <c r="AW267" s="360" t="s">
        <v>206</v>
      </c>
      <c r="AX267" s="360" t="s">
        <v>206</v>
      </c>
      <c r="AY267" s="360" t="s">
        <v>206</v>
      </c>
      <c r="AZ267" s="360" t="s">
        <v>206</v>
      </c>
      <c r="BA267" s="360" t="s">
        <v>206</v>
      </c>
      <c r="BB267" s="360" t="s">
        <v>206</v>
      </c>
      <c r="BC267" s="360" t="s">
        <v>2113</v>
      </c>
      <c r="BD267" s="360" t="s">
        <v>206</v>
      </c>
      <c r="BE267" s="360" t="s">
        <v>206</v>
      </c>
      <c r="BF267" s="360" t="s">
        <v>206</v>
      </c>
      <c r="BG267" s="360" t="s">
        <v>206</v>
      </c>
      <c r="BH267" s="360" t="s">
        <v>206</v>
      </c>
      <c r="BI267" s="360" t="s">
        <v>2113</v>
      </c>
      <c r="BJ267" s="358" t="s">
        <v>2114</v>
      </c>
      <c r="BK267" s="362" t="s">
        <v>199</v>
      </c>
    </row>
    <row r="268" spans="1:63" s="363" customFormat="1" ht="288" x14ac:dyDescent="0.35">
      <c r="A268" s="364" t="s">
        <v>2887</v>
      </c>
      <c r="B268" s="360">
        <v>31</v>
      </c>
      <c r="C268" s="357" t="s">
        <v>2448</v>
      </c>
      <c r="D268" s="358" t="s">
        <v>1583</v>
      </c>
      <c r="E268" s="358" t="s">
        <v>2551</v>
      </c>
      <c r="F268" s="358" t="s">
        <v>2390</v>
      </c>
      <c r="G268" s="358" t="s">
        <v>2450</v>
      </c>
      <c r="H268" s="368" t="s">
        <v>199</v>
      </c>
      <c r="I268" s="374" t="s">
        <v>2874</v>
      </c>
      <c r="J268" s="367" t="s">
        <v>2875</v>
      </c>
      <c r="K268" s="367" t="s">
        <v>2876</v>
      </c>
      <c r="L268" s="367" t="s">
        <v>2877</v>
      </c>
      <c r="M268" s="368" t="s">
        <v>2904</v>
      </c>
      <c r="N268" s="368" t="s">
        <v>2228</v>
      </c>
      <c r="O268" s="358" t="s">
        <v>2879</v>
      </c>
      <c r="P268" s="358" t="s">
        <v>2397</v>
      </c>
      <c r="Q268" s="358">
        <v>0.2</v>
      </c>
      <c r="R268" s="358" t="s">
        <v>2911</v>
      </c>
      <c r="S268" s="358" t="s">
        <v>1464</v>
      </c>
      <c r="T268" s="359">
        <v>45839</v>
      </c>
      <c r="U268" s="359">
        <v>45961</v>
      </c>
      <c r="V268" s="358" t="s">
        <v>2889</v>
      </c>
      <c r="W268" s="360" t="s">
        <v>2172</v>
      </c>
      <c r="X268" s="358" t="s">
        <v>2889</v>
      </c>
      <c r="Y268" s="358" t="s">
        <v>2566</v>
      </c>
      <c r="Z268" s="360">
        <v>70</v>
      </c>
      <c r="AA268" s="360" t="s">
        <v>206</v>
      </c>
      <c r="AB268" s="360" t="s">
        <v>206</v>
      </c>
      <c r="AC268" s="360" t="s">
        <v>206</v>
      </c>
      <c r="AD268" s="360" t="s">
        <v>206</v>
      </c>
      <c r="AE268" s="360" t="s">
        <v>206</v>
      </c>
      <c r="AF268" s="360" t="s">
        <v>206</v>
      </c>
      <c r="AG268" s="360" t="s">
        <v>206</v>
      </c>
      <c r="AH268" s="360" t="s">
        <v>206</v>
      </c>
      <c r="AI268" s="360" t="s">
        <v>206</v>
      </c>
      <c r="AJ268" s="360" t="s">
        <v>206</v>
      </c>
      <c r="AK268" s="360" t="s">
        <v>206</v>
      </c>
      <c r="AL268" s="360" t="s">
        <v>206</v>
      </c>
      <c r="AM268" s="360" t="s">
        <v>206</v>
      </c>
      <c r="AN268" s="360" t="s">
        <v>206</v>
      </c>
      <c r="AO268" s="360" t="s">
        <v>206</v>
      </c>
      <c r="AP268" s="360" t="s">
        <v>206</v>
      </c>
      <c r="AQ268" s="360" t="s">
        <v>206</v>
      </c>
      <c r="AR268" s="360" t="s">
        <v>206</v>
      </c>
      <c r="AS268" s="360" t="s">
        <v>206</v>
      </c>
      <c r="AT268" s="360" t="s">
        <v>206</v>
      </c>
      <c r="AU268" s="360" t="s">
        <v>206</v>
      </c>
      <c r="AV268" s="360" t="s">
        <v>206</v>
      </c>
      <c r="AW268" s="360" t="s">
        <v>206</v>
      </c>
      <c r="AX268" s="360" t="s">
        <v>206</v>
      </c>
      <c r="AY268" s="360" t="s">
        <v>206</v>
      </c>
      <c r="AZ268" s="360" t="s">
        <v>206</v>
      </c>
      <c r="BA268" s="360" t="s">
        <v>206</v>
      </c>
      <c r="BB268" s="360" t="s">
        <v>206</v>
      </c>
      <c r="BC268" s="360" t="s">
        <v>2113</v>
      </c>
      <c r="BD268" s="360" t="s">
        <v>206</v>
      </c>
      <c r="BE268" s="360" t="s">
        <v>206</v>
      </c>
      <c r="BF268" s="360" t="s">
        <v>206</v>
      </c>
      <c r="BG268" s="360" t="s">
        <v>206</v>
      </c>
      <c r="BH268" s="360" t="s">
        <v>206</v>
      </c>
      <c r="BI268" s="360" t="s">
        <v>2113</v>
      </c>
      <c r="BJ268" s="358" t="s">
        <v>2114</v>
      </c>
      <c r="BK268" s="362" t="s">
        <v>199</v>
      </c>
    </row>
    <row r="269" spans="1:63" s="363" customFormat="1" ht="288" x14ac:dyDescent="0.35">
      <c r="A269" s="371" t="s">
        <v>2912</v>
      </c>
      <c r="B269" s="372" t="s">
        <v>2913</v>
      </c>
      <c r="C269" s="373" t="s">
        <v>84</v>
      </c>
      <c r="D269" s="367" t="s">
        <v>1595</v>
      </c>
      <c r="E269" s="368" t="s">
        <v>2872</v>
      </c>
      <c r="F269" s="368" t="s">
        <v>2100</v>
      </c>
      <c r="G269" s="368" t="s">
        <v>2210</v>
      </c>
      <c r="H269" s="368" t="s">
        <v>2873</v>
      </c>
      <c r="I269" s="374" t="s">
        <v>2874</v>
      </c>
      <c r="J269" s="367" t="s">
        <v>2875</v>
      </c>
      <c r="K269" s="367" t="s">
        <v>2876</v>
      </c>
      <c r="L269" s="367" t="s">
        <v>2877</v>
      </c>
      <c r="M269" s="368" t="s">
        <v>2904</v>
      </c>
      <c r="N269" s="368" t="s">
        <v>2228</v>
      </c>
      <c r="O269" s="358" t="s">
        <v>2879</v>
      </c>
      <c r="P269" s="358" t="s">
        <v>2397</v>
      </c>
      <c r="Q269" s="358">
        <v>0.2</v>
      </c>
      <c r="R269" s="373" t="s">
        <v>2914</v>
      </c>
      <c r="S269" s="368" t="s">
        <v>2880</v>
      </c>
      <c r="T269" s="383">
        <v>45691</v>
      </c>
      <c r="U269" s="383">
        <v>45991</v>
      </c>
      <c r="V269" s="373" t="s">
        <v>2915</v>
      </c>
      <c r="W269" s="381" t="s">
        <v>2172</v>
      </c>
      <c r="X269" s="358" t="s">
        <v>1944</v>
      </c>
      <c r="Y269" s="358" t="s">
        <v>2891</v>
      </c>
      <c r="Z269" s="366" t="s">
        <v>1948</v>
      </c>
      <c r="AA269" s="376" t="s">
        <v>206</v>
      </c>
      <c r="AB269" s="376" t="s">
        <v>206</v>
      </c>
      <c r="AC269" s="376" t="s">
        <v>206</v>
      </c>
      <c r="AD269" s="376" t="s">
        <v>206</v>
      </c>
      <c r="AE269" s="376" t="s">
        <v>206</v>
      </c>
      <c r="AF269" s="376" t="s">
        <v>206</v>
      </c>
      <c r="AG269" s="376" t="s">
        <v>2113</v>
      </c>
      <c r="AH269" s="376" t="s">
        <v>206</v>
      </c>
      <c r="AI269" s="376" t="s">
        <v>206</v>
      </c>
      <c r="AJ269" s="376" t="s">
        <v>206</v>
      </c>
      <c r="AK269" s="376" t="s">
        <v>2113</v>
      </c>
      <c r="AL269" s="376" t="s">
        <v>2113</v>
      </c>
      <c r="AM269" s="376" t="s">
        <v>206</v>
      </c>
      <c r="AN269" s="376" t="s">
        <v>206</v>
      </c>
      <c r="AO269" s="376" t="s">
        <v>206</v>
      </c>
      <c r="AP269" s="376" t="s">
        <v>206</v>
      </c>
      <c r="AQ269" s="376" t="s">
        <v>206</v>
      </c>
      <c r="AR269" s="376" t="s">
        <v>206</v>
      </c>
      <c r="AS269" s="376" t="s">
        <v>206</v>
      </c>
      <c r="AT269" s="376" t="s">
        <v>206</v>
      </c>
      <c r="AU269" s="376" t="s">
        <v>2113</v>
      </c>
      <c r="AV269" s="376" t="s">
        <v>206</v>
      </c>
      <c r="AW269" s="376" t="s">
        <v>206</v>
      </c>
      <c r="AX269" s="376" t="s">
        <v>206</v>
      </c>
      <c r="AY269" s="376" t="s">
        <v>206</v>
      </c>
      <c r="AZ269" s="376" t="s">
        <v>206</v>
      </c>
      <c r="BA269" s="376" t="s">
        <v>206</v>
      </c>
      <c r="BB269" s="376" t="s">
        <v>206</v>
      </c>
      <c r="BC269" s="376" t="s">
        <v>2113</v>
      </c>
      <c r="BD269" s="376" t="s">
        <v>206</v>
      </c>
      <c r="BE269" s="376" t="s">
        <v>206</v>
      </c>
      <c r="BF269" s="376" t="s">
        <v>206</v>
      </c>
      <c r="BG269" s="376" t="s">
        <v>206</v>
      </c>
      <c r="BH269" s="376" t="s">
        <v>2113</v>
      </c>
      <c r="BI269" s="376" t="s">
        <v>2113</v>
      </c>
      <c r="BJ269" s="373" t="s">
        <v>2114</v>
      </c>
      <c r="BK269" s="377" t="s">
        <v>199</v>
      </c>
    </row>
    <row r="270" spans="1:63" s="363" customFormat="1" ht="288" x14ac:dyDescent="0.35">
      <c r="A270" s="364" t="s">
        <v>2901</v>
      </c>
      <c r="B270" s="356">
        <v>32</v>
      </c>
      <c r="C270" s="357" t="s">
        <v>2448</v>
      </c>
      <c r="D270" s="358" t="s">
        <v>1583</v>
      </c>
      <c r="E270" s="358" t="s">
        <v>2551</v>
      </c>
      <c r="F270" s="358" t="s">
        <v>2390</v>
      </c>
      <c r="G270" s="358" t="s">
        <v>2450</v>
      </c>
      <c r="H270" s="368" t="s">
        <v>199</v>
      </c>
      <c r="I270" s="374" t="s">
        <v>2874</v>
      </c>
      <c r="J270" s="367" t="s">
        <v>2875</v>
      </c>
      <c r="K270" s="367" t="s">
        <v>2876</v>
      </c>
      <c r="L270" s="367" t="s">
        <v>2877</v>
      </c>
      <c r="M270" s="368" t="s">
        <v>2904</v>
      </c>
      <c r="N270" s="368" t="s">
        <v>2228</v>
      </c>
      <c r="O270" s="358" t="s">
        <v>2879</v>
      </c>
      <c r="P270" s="358" t="s">
        <v>2621</v>
      </c>
      <c r="Q270" s="358">
        <v>0.65</v>
      </c>
      <c r="R270" s="358" t="s">
        <v>2916</v>
      </c>
      <c r="S270" s="358" t="s">
        <v>1464</v>
      </c>
      <c r="T270" s="359">
        <v>45962</v>
      </c>
      <c r="U270" s="359">
        <v>46006</v>
      </c>
      <c r="V270" s="358" t="s">
        <v>2569</v>
      </c>
      <c r="W270" s="360" t="s">
        <v>2172</v>
      </c>
      <c r="X270" s="358" t="s">
        <v>3476</v>
      </c>
      <c r="Y270" s="358" t="s">
        <v>2570</v>
      </c>
      <c r="Z270" s="360">
        <v>100</v>
      </c>
      <c r="AA270" s="360" t="s">
        <v>206</v>
      </c>
      <c r="AB270" s="360" t="s">
        <v>206</v>
      </c>
      <c r="AC270" s="360" t="s">
        <v>206</v>
      </c>
      <c r="AD270" s="360" t="s">
        <v>206</v>
      </c>
      <c r="AE270" s="360" t="s">
        <v>206</v>
      </c>
      <c r="AF270" s="360" t="s">
        <v>206</v>
      </c>
      <c r="AG270" s="360" t="s">
        <v>2113</v>
      </c>
      <c r="AH270" s="360" t="s">
        <v>206</v>
      </c>
      <c r="AI270" s="360" t="s">
        <v>206</v>
      </c>
      <c r="AJ270" s="360" t="s">
        <v>206</v>
      </c>
      <c r="AK270" s="360" t="s">
        <v>206</v>
      </c>
      <c r="AL270" s="360" t="s">
        <v>206</v>
      </c>
      <c r="AM270" s="360" t="s">
        <v>206</v>
      </c>
      <c r="AN270" s="360" t="s">
        <v>206</v>
      </c>
      <c r="AO270" s="360" t="s">
        <v>206</v>
      </c>
      <c r="AP270" s="360" t="s">
        <v>206</v>
      </c>
      <c r="AQ270" s="360" t="s">
        <v>206</v>
      </c>
      <c r="AR270" s="360" t="s">
        <v>206</v>
      </c>
      <c r="AS270" s="360" t="s">
        <v>206</v>
      </c>
      <c r="AT270" s="360" t="s">
        <v>206</v>
      </c>
      <c r="AU270" s="360" t="s">
        <v>2113</v>
      </c>
      <c r="AV270" s="360" t="s">
        <v>206</v>
      </c>
      <c r="AW270" s="360" t="s">
        <v>206</v>
      </c>
      <c r="AX270" s="360" t="s">
        <v>206</v>
      </c>
      <c r="AY270" s="360" t="s">
        <v>206</v>
      </c>
      <c r="AZ270" s="360" t="s">
        <v>206</v>
      </c>
      <c r="BA270" s="360" t="s">
        <v>206</v>
      </c>
      <c r="BB270" s="360" t="s">
        <v>206</v>
      </c>
      <c r="BC270" s="360" t="s">
        <v>2113</v>
      </c>
      <c r="BD270" s="360" t="s">
        <v>206</v>
      </c>
      <c r="BE270" s="360" t="s">
        <v>206</v>
      </c>
      <c r="BF270" s="360" t="s">
        <v>206</v>
      </c>
      <c r="BG270" s="360" t="s">
        <v>206</v>
      </c>
      <c r="BH270" s="360" t="s">
        <v>206</v>
      </c>
      <c r="BI270" s="360" t="s">
        <v>2113</v>
      </c>
      <c r="BJ270" s="358" t="s">
        <v>2114</v>
      </c>
      <c r="BK270" s="362" t="s">
        <v>199</v>
      </c>
    </row>
    <row r="271" spans="1:63" s="363" customFormat="1" ht="288" x14ac:dyDescent="0.35">
      <c r="A271" s="380" t="s">
        <v>2917</v>
      </c>
      <c r="B271" s="381">
        <v>5</v>
      </c>
      <c r="C271" s="373" t="s">
        <v>72</v>
      </c>
      <c r="D271" s="367" t="s">
        <v>1589</v>
      </c>
      <c r="E271" s="368" t="s">
        <v>2676</v>
      </c>
      <c r="F271" s="368" t="s">
        <v>2390</v>
      </c>
      <c r="G271" s="368" t="s">
        <v>2918</v>
      </c>
      <c r="H271" s="368"/>
      <c r="I271" s="368" t="s">
        <v>2874</v>
      </c>
      <c r="J271" s="368" t="s">
        <v>2875</v>
      </c>
      <c r="K271" s="367" t="s">
        <v>2876</v>
      </c>
      <c r="L271" s="368" t="s">
        <v>2919</v>
      </c>
      <c r="M271" s="368" t="s">
        <v>2920</v>
      </c>
      <c r="N271" s="368" t="s">
        <v>2228</v>
      </c>
      <c r="O271" s="368" t="s">
        <v>2879</v>
      </c>
      <c r="P271" s="368" t="s">
        <v>2833</v>
      </c>
      <c r="Q271" s="384">
        <v>0.09</v>
      </c>
      <c r="R271" s="368" t="s">
        <v>325</v>
      </c>
      <c r="S271" s="368" t="s">
        <v>2678</v>
      </c>
      <c r="T271" s="375">
        <v>45659</v>
      </c>
      <c r="U271" s="375">
        <v>45702</v>
      </c>
      <c r="V271" s="368" t="s">
        <v>2921</v>
      </c>
      <c r="W271" s="366">
        <v>1</v>
      </c>
      <c r="X271" s="368" t="s">
        <v>2922</v>
      </c>
      <c r="Y271" s="368" t="s">
        <v>2923</v>
      </c>
      <c r="Z271" s="379">
        <v>1</v>
      </c>
      <c r="AA271" s="376" t="s">
        <v>2172</v>
      </c>
      <c r="AB271" s="376" t="s">
        <v>2172</v>
      </c>
      <c r="AC271" s="376" t="s">
        <v>2172</v>
      </c>
      <c r="AD271" s="376" t="s">
        <v>2172</v>
      </c>
      <c r="AE271" s="376" t="s">
        <v>2172</v>
      </c>
      <c r="AF271" s="376" t="s">
        <v>2172</v>
      </c>
      <c r="AG271" s="376" t="s">
        <v>2113</v>
      </c>
      <c r="AH271" s="376" t="s">
        <v>2172</v>
      </c>
      <c r="AI271" s="376" t="s">
        <v>2172</v>
      </c>
      <c r="AJ271" s="376" t="s">
        <v>2172</v>
      </c>
      <c r="AK271" s="376" t="s">
        <v>2172</v>
      </c>
      <c r="AL271" s="376" t="s">
        <v>2172</v>
      </c>
      <c r="AM271" s="376" t="s">
        <v>2172</v>
      </c>
      <c r="AN271" s="376" t="s">
        <v>2172</v>
      </c>
      <c r="AO271" s="376" t="s">
        <v>2172</v>
      </c>
      <c r="AP271" s="376" t="s">
        <v>2172</v>
      </c>
      <c r="AQ271" s="376" t="s">
        <v>2172</v>
      </c>
      <c r="AR271" s="376" t="s">
        <v>2172</v>
      </c>
      <c r="AS271" s="376" t="s">
        <v>2172</v>
      </c>
      <c r="AT271" s="376" t="s">
        <v>2172</v>
      </c>
      <c r="AU271" s="376" t="s">
        <v>2113</v>
      </c>
      <c r="AV271" s="376" t="s">
        <v>2172</v>
      </c>
      <c r="AW271" s="376" t="s">
        <v>2172</v>
      </c>
      <c r="AX271" s="376" t="s">
        <v>2172</v>
      </c>
      <c r="AY271" s="376" t="s">
        <v>2172</v>
      </c>
      <c r="AZ271" s="376" t="s">
        <v>2172</v>
      </c>
      <c r="BA271" s="376" t="s">
        <v>2172</v>
      </c>
      <c r="BB271" s="376" t="s">
        <v>2172</v>
      </c>
      <c r="BC271" s="376" t="s">
        <v>2113</v>
      </c>
      <c r="BD271" s="376" t="s">
        <v>2172</v>
      </c>
      <c r="BE271" s="376" t="s">
        <v>2172</v>
      </c>
      <c r="BF271" s="376" t="s">
        <v>2172</v>
      </c>
      <c r="BG271" s="376" t="s">
        <v>2172</v>
      </c>
      <c r="BH271" s="376" t="s">
        <v>2113</v>
      </c>
      <c r="BI271" s="376" t="s">
        <v>2113</v>
      </c>
      <c r="BJ271" s="373" t="s">
        <v>2114</v>
      </c>
      <c r="BK271" s="377" t="s">
        <v>199</v>
      </c>
    </row>
    <row r="272" spans="1:63" s="363" customFormat="1" ht="288" x14ac:dyDescent="0.35">
      <c r="A272" s="364" t="s">
        <v>2881</v>
      </c>
      <c r="B272" s="360">
        <v>29</v>
      </c>
      <c r="C272" s="357" t="s">
        <v>2448</v>
      </c>
      <c r="D272" s="358" t="s">
        <v>1583</v>
      </c>
      <c r="E272" s="358" t="s">
        <v>2551</v>
      </c>
      <c r="F272" s="358" t="s">
        <v>2390</v>
      </c>
      <c r="G272" s="358" t="s">
        <v>2450</v>
      </c>
      <c r="H272" s="368" t="s">
        <v>199</v>
      </c>
      <c r="I272" s="368" t="s">
        <v>2874</v>
      </c>
      <c r="J272" s="368" t="s">
        <v>2875</v>
      </c>
      <c r="K272" s="367" t="s">
        <v>2876</v>
      </c>
      <c r="L272" s="368" t="s">
        <v>2919</v>
      </c>
      <c r="M272" s="368" t="s">
        <v>2920</v>
      </c>
      <c r="N272" s="368" t="s">
        <v>2228</v>
      </c>
      <c r="O272" s="358" t="s">
        <v>2879</v>
      </c>
      <c r="P272" s="358" t="s">
        <v>2397</v>
      </c>
      <c r="Q272" s="358">
        <v>0.2</v>
      </c>
      <c r="R272" s="358" t="s">
        <v>2924</v>
      </c>
      <c r="S272" s="358" t="s">
        <v>1464</v>
      </c>
      <c r="T272" s="359">
        <v>45717</v>
      </c>
      <c r="U272" s="359">
        <v>45777</v>
      </c>
      <c r="V272" s="358" t="s">
        <v>2883</v>
      </c>
      <c r="W272" s="366">
        <v>1</v>
      </c>
      <c r="X272" s="358" t="s">
        <v>2565</v>
      </c>
      <c r="Y272" s="358" t="s">
        <v>2566</v>
      </c>
      <c r="Z272" s="360">
        <v>70</v>
      </c>
      <c r="AA272" s="360" t="s">
        <v>206</v>
      </c>
      <c r="AB272" s="360" t="s">
        <v>206</v>
      </c>
      <c r="AC272" s="360" t="s">
        <v>206</v>
      </c>
      <c r="AD272" s="360" t="s">
        <v>206</v>
      </c>
      <c r="AE272" s="360" t="s">
        <v>206</v>
      </c>
      <c r="AF272" s="360" t="s">
        <v>206</v>
      </c>
      <c r="AG272" s="360" t="s">
        <v>2113</v>
      </c>
      <c r="AH272" s="360" t="s">
        <v>206</v>
      </c>
      <c r="AI272" s="360" t="s">
        <v>206</v>
      </c>
      <c r="AJ272" s="360" t="s">
        <v>206</v>
      </c>
      <c r="AK272" s="360" t="s">
        <v>206</v>
      </c>
      <c r="AL272" s="360" t="s">
        <v>206</v>
      </c>
      <c r="AM272" s="360" t="s">
        <v>206</v>
      </c>
      <c r="AN272" s="360" t="s">
        <v>206</v>
      </c>
      <c r="AO272" s="360" t="s">
        <v>206</v>
      </c>
      <c r="AP272" s="360" t="s">
        <v>206</v>
      </c>
      <c r="AQ272" s="360" t="s">
        <v>206</v>
      </c>
      <c r="AR272" s="360" t="s">
        <v>206</v>
      </c>
      <c r="AS272" s="360" t="s">
        <v>206</v>
      </c>
      <c r="AT272" s="360" t="s">
        <v>206</v>
      </c>
      <c r="AU272" s="360" t="s">
        <v>2113</v>
      </c>
      <c r="AV272" s="360" t="s">
        <v>206</v>
      </c>
      <c r="AW272" s="360" t="s">
        <v>206</v>
      </c>
      <c r="AX272" s="360" t="s">
        <v>206</v>
      </c>
      <c r="AY272" s="360" t="s">
        <v>206</v>
      </c>
      <c r="AZ272" s="360" t="s">
        <v>206</v>
      </c>
      <c r="BA272" s="360" t="s">
        <v>206</v>
      </c>
      <c r="BB272" s="360" t="s">
        <v>206</v>
      </c>
      <c r="BC272" s="360" t="s">
        <v>2113</v>
      </c>
      <c r="BD272" s="360" t="s">
        <v>206</v>
      </c>
      <c r="BE272" s="360" t="s">
        <v>206</v>
      </c>
      <c r="BF272" s="360" t="s">
        <v>206</v>
      </c>
      <c r="BG272" s="360" t="s">
        <v>206</v>
      </c>
      <c r="BH272" s="360" t="s">
        <v>206</v>
      </c>
      <c r="BI272" s="360" t="s">
        <v>2113</v>
      </c>
      <c r="BJ272" s="358" t="s">
        <v>2114</v>
      </c>
      <c r="BK272" s="362" t="s">
        <v>199</v>
      </c>
    </row>
    <row r="273" spans="1:63" s="363" customFormat="1" ht="288" x14ac:dyDescent="0.35">
      <c r="A273" s="380" t="s">
        <v>2925</v>
      </c>
      <c r="B273" s="381">
        <v>5</v>
      </c>
      <c r="C273" s="373" t="s">
        <v>72</v>
      </c>
      <c r="D273" s="367" t="s">
        <v>1589</v>
      </c>
      <c r="E273" s="368" t="s">
        <v>2676</v>
      </c>
      <c r="F273" s="368" t="s">
        <v>2390</v>
      </c>
      <c r="G273" s="368" t="s">
        <v>2918</v>
      </c>
      <c r="H273" s="368"/>
      <c r="I273" s="368" t="s">
        <v>2874</v>
      </c>
      <c r="J273" s="368" t="s">
        <v>2875</v>
      </c>
      <c r="K273" s="367" t="s">
        <v>2876</v>
      </c>
      <c r="L273" s="368" t="s">
        <v>2919</v>
      </c>
      <c r="M273" s="368" t="s">
        <v>2920</v>
      </c>
      <c r="N273" s="368" t="s">
        <v>2228</v>
      </c>
      <c r="O273" s="368" t="s">
        <v>2879</v>
      </c>
      <c r="P273" s="368" t="s">
        <v>2397</v>
      </c>
      <c r="Q273" s="384"/>
      <c r="R273" s="368" t="s">
        <v>2926</v>
      </c>
      <c r="S273" s="368" t="s">
        <v>2678</v>
      </c>
      <c r="T273" s="375">
        <v>45717</v>
      </c>
      <c r="U273" s="375">
        <v>45792</v>
      </c>
      <c r="V273" s="368" t="s">
        <v>2927</v>
      </c>
      <c r="W273" s="379">
        <v>1</v>
      </c>
      <c r="X273" s="368" t="s">
        <v>2928</v>
      </c>
      <c r="Y273" s="368" t="s">
        <v>2929</v>
      </c>
      <c r="Z273" s="379">
        <v>1</v>
      </c>
      <c r="AA273" s="376" t="s">
        <v>2172</v>
      </c>
      <c r="AB273" s="376" t="s">
        <v>2172</v>
      </c>
      <c r="AC273" s="376" t="s">
        <v>2172</v>
      </c>
      <c r="AD273" s="376" t="s">
        <v>2172</v>
      </c>
      <c r="AE273" s="376" t="s">
        <v>2172</v>
      </c>
      <c r="AF273" s="376" t="s">
        <v>2172</v>
      </c>
      <c r="AG273" s="376" t="s">
        <v>2113</v>
      </c>
      <c r="AH273" s="376" t="s">
        <v>2172</v>
      </c>
      <c r="AI273" s="376" t="s">
        <v>2172</v>
      </c>
      <c r="AJ273" s="376" t="s">
        <v>2172</v>
      </c>
      <c r="AK273" s="376" t="s">
        <v>2172</v>
      </c>
      <c r="AL273" s="376" t="s">
        <v>2172</v>
      </c>
      <c r="AM273" s="376" t="s">
        <v>2172</v>
      </c>
      <c r="AN273" s="376" t="s">
        <v>2172</v>
      </c>
      <c r="AO273" s="376" t="s">
        <v>2172</v>
      </c>
      <c r="AP273" s="376" t="s">
        <v>2172</v>
      </c>
      <c r="AQ273" s="376" t="s">
        <v>2172</v>
      </c>
      <c r="AR273" s="376" t="s">
        <v>2172</v>
      </c>
      <c r="AS273" s="376" t="s">
        <v>2172</v>
      </c>
      <c r="AT273" s="376" t="s">
        <v>2172</v>
      </c>
      <c r="AU273" s="376" t="s">
        <v>2113</v>
      </c>
      <c r="AV273" s="376" t="s">
        <v>2172</v>
      </c>
      <c r="AW273" s="376" t="s">
        <v>2172</v>
      </c>
      <c r="AX273" s="376" t="s">
        <v>2172</v>
      </c>
      <c r="AY273" s="376" t="s">
        <v>2172</v>
      </c>
      <c r="AZ273" s="376" t="s">
        <v>2172</v>
      </c>
      <c r="BA273" s="376" t="s">
        <v>2172</v>
      </c>
      <c r="BB273" s="376" t="s">
        <v>2172</v>
      </c>
      <c r="BC273" s="376" t="s">
        <v>2113</v>
      </c>
      <c r="BD273" s="376" t="s">
        <v>2172</v>
      </c>
      <c r="BE273" s="376" t="s">
        <v>2172</v>
      </c>
      <c r="BF273" s="376" t="s">
        <v>2172</v>
      </c>
      <c r="BG273" s="376" t="s">
        <v>2172</v>
      </c>
      <c r="BH273" s="376" t="s">
        <v>2113</v>
      </c>
      <c r="BI273" s="376" t="s">
        <v>2113</v>
      </c>
      <c r="BJ273" s="373" t="s">
        <v>2114</v>
      </c>
      <c r="BK273" s="377" t="s">
        <v>199</v>
      </c>
    </row>
    <row r="274" spans="1:63" s="363" customFormat="1" ht="288" x14ac:dyDescent="0.35">
      <c r="A274" s="364" t="s">
        <v>2884</v>
      </c>
      <c r="B274" s="356">
        <v>30</v>
      </c>
      <c r="C274" s="357" t="s">
        <v>2448</v>
      </c>
      <c r="D274" s="358" t="s">
        <v>1583</v>
      </c>
      <c r="E274" s="358" t="s">
        <v>2551</v>
      </c>
      <c r="F274" s="358" t="s">
        <v>2390</v>
      </c>
      <c r="G274" s="358" t="s">
        <v>2450</v>
      </c>
      <c r="H274" s="368" t="s">
        <v>199</v>
      </c>
      <c r="I274" s="368" t="s">
        <v>2874</v>
      </c>
      <c r="J274" s="368" t="s">
        <v>2875</v>
      </c>
      <c r="K274" s="367" t="s">
        <v>2876</v>
      </c>
      <c r="L274" s="368" t="s">
        <v>2919</v>
      </c>
      <c r="M274" s="368" t="s">
        <v>2920</v>
      </c>
      <c r="N274" s="368" t="s">
        <v>2228</v>
      </c>
      <c r="O274" s="358" t="s">
        <v>2879</v>
      </c>
      <c r="P274" s="358" t="s">
        <v>2397</v>
      </c>
      <c r="Q274" s="358">
        <v>0.2</v>
      </c>
      <c r="R274" s="358" t="s">
        <v>2930</v>
      </c>
      <c r="S274" s="358" t="s">
        <v>1464</v>
      </c>
      <c r="T274" s="359">
        <v>45748</v>
      </c>
      <c r="U274" s="359">
        <v>45869</v>
      </c>
      <c r="V274" s="358" t="s">
        <v>2886</v>
      </c>
      <c r="W274" s="366">
        <v>0</v>
      </c>
      <c r="X274" s="358" t="s">
        <v>2886</v>
      </c>
      <c r="Y274" s="358" t="s">
        <v>2566</v>
      </c>
      <c r="Z274" s="360">
        <v>70</v>
      </c>
      <c r="AA274" s="360" t="s">
        <v>206</v>
      </c>
      <c r="AB274" s="360" t="s">
        <v>206</v>
      </c>
      <c r="AC274" s="360" t="s">
        <v>206</v>
      </c>
      <c r="AD274" s="360" t="s">
        <v>206</v>
      </c>
      <c r="AE274" s="360" t="s">
        <v>206</v>
      </c>
      <c r="AF274" s="360" t="s">
        <v>206</v>
      </c>
      <c r="AG274" s="360" t="s">
        <v>206</v>
      </c>
      <c r="AH274" s="360" t="s">
        <v>206</v>
      </c>
      <c r="AI274" s="360" t="s">
        <v>206</v>
      </c>
      <c r="AJ274" s="360" t="s">
        <v>206</v>
      </c>
      <c r="AK274" s="360" t="s">
        <v>206</v>
      </c>
      <c r="AL274" s="360" t="s">
        <v>206</v>
      </c>
      <c r="AM274" s="360" t="s">
        <v>206</v>
      </c>
      <c r="AN274" s="360" t="s">
        <v>206</v>
      </c>
      <c r="AO274" s="360" t="s">
        <v>206</v>
      </c>
      <c r="AP274" s="360" t="s">
        <v>206</v>
      </c>
      <c r="AQ274" s="360" t="s">
        <v>206</v>
      </c>
      <c r="AR274" s="360" t="s">
        <v>206</v>
      </c>
      <c r="AS274" s="360" t="s">
        <v>206</v>
      </c>
      <c r="AT274" s="360" t="s">
        <v>206</v>
      </c>
      <c r="AU274" s="360" t="s">
        <v>206</v>
      </c>
      <c r="AV274" s="360" t="s">
        <v>206</v>
      </c>
      <c r="AW274" s="360" t="s">
        <v>206</v>
      </c>
      <c r="AX274" s="360" t="s">
        <v>206</v>
      </c>
      <c r="AY274" s="360" t="s">
        <v>206</v>
      </c>
      <c r="AZ274" s="360" t="s">
        <v>206</v>
      </c>
      <c r="BA274" s="360" t="s">
        <v>206</v>
      </c>
      <c r="BB274" s="360" t="s">
        <v>206</v>
      </c>
      <c r="BC274" s="360" t="s">
        <v>2113</v>
      </c>
      <c r="BD274" s="360" t="s">
        <v>206</v>
      </c>
      <c r="BE274" s="360" t="s">
        <v>206</v>
      </c>
      <c r="BF274" s="360" t="s">
        <v>206</v>
      </c>
      <c r="BG274" s="360" t="s">
        <v>206</v>
      </c>
      <c r="BH274" s="360" t="s">
        <v>206</v>
      </c>
      <c r="BI274" s="360" t="s">
        <v>2113</v>
      </c>
      <c r="BJ274" s="358" t="s">
        <v>2114</v>
      </c>
      <c r="BK274" s="362" t="s">
        <v>199</v>
      </c>
    </row>
    <row r="275" spans="1:63" s="363" customFormat="1" ht="288" x14ac:dyDescent="0.35">
      <c r="A275" s="364" t="s">
        <v>2887</v>
      </c>
      <c r="B275" s="360">
        <v>31</v>
      </c>
      <c r="C275" s="357" t="s">
        <v>2448</v>
      </c>
      <c r="D275" s="358" t="s">
        <v>1583</v>
      </c>
      <c r="E275" s="358" t="s">
        <v>2551</v>
      </c>
      <c r="F275" s="358" t="s">
        <v>2390</v>
      </c>
      <c r="G275" s="358" t="s">
        <v>2450</v>
      </c>
      <c r="H275" s="368" t="s">
        <v>199</v>
      </c>
      <c r="I275" s="368" t="s">
        <v>2874</v>
      </c>
      <c r="J275" s="368" t="s">
        <v>2875</v>
      </c>
      <c r="K275" s="367" t="s">
        <v>2876</v>
      </c>
      <c r="L275" s="368" t="s">
        <v>2919</v>
      </c>
      <c r="M275" s="368" t="s">
        <v>2920</v>
      </c>
      <c r="N275" s="368" t="s">
        <v>2228</v>
      </c>
      <c r="O275" s="358" t="s">
        <v>2879</v>
      </c>
      <c r="P275" s="358" t="s">
        <v>2397</v>
      </c>
      <c r="Q275" s="358">
        <v>0.2</v>
      </c>
      <c r="R275" s="358" t="s">
        <v>2931</v>
      </c>
      <c r="S275" s="358" t="s">
        <v>1464</v>
      </c>
      <c r="T275" s="359">
        <v>45839</v>
      </c>
      <c r="U275" s="359">
        <v>45961</v>
      </c>
      <c r="V275" s="358" t="s">
        <v>2889</v>
      </c>
      <c r="W275" s="360" t="s">
        <v>2172</v>
      </c>
      <c r="X275" s="358" t="s">
        <v>2889</v>
      </c>
      <c r="Y275" s="358" t="s">
        <v>2566</v>
      </c>
      <c r="Z275" s="360">
        <v>70</v>
      </c>
      <c r="AA275" s="360" t="s">
        <v>206</v>
      </c>
      <c r="AB275" s="360" t="s">
        <v>206</v>
      </c>
      <c r="AC275" s="360" t="s">
        <v>206</v>
      </c>
      <c r="AD275" s="360" t="s">
        <v>206</v>
      </c>
      <c r="AE275" s="360" t="s">
        <v>206</v>
      </c>
      <c r="AF275" s="360" t="s">
        <v>206</v>
      </c>
      <c r="AG275" s="360" t="s">
        <v>206</v>
      </c>
      <c r="AH275" s="360" t="s">
        <v>206</v>
      </c>
      <c r="AI275" s="360" t="s">
        <v>206</v>
      </c>
      <c r="AJ275" s="360" t="s">
        <v>206</v>
      </c>
      <c r="AK275" s="360" t="s">
        <v>206</v>
      </c>
      <c r="AL275" s="360" t="s">
        <v>206</v>
      </c>
      <c r="AM275" s="360" t="s">
        <v>206</v>
      </c>
      <c r="AN275" s="360" t="s">
        <v>206</v>
      </c>
      <c r="AO275" s="360" t="s">
        <v>206</v>
      </c>
      <c r="AP275" s="360" t="s">
        <v>206</v>
      </c>
      <c r="AQ275" s="360" t="s">
        <v>206</v>
      </c>
      <c r="AR275" s="360" t="s">
        <v>206</v>
      </c>
      <c r="AS275" s="360" t="s">
        <v>206</v>
      </c>
      <c r="AT275" s="360" t="s">
        <v>206</v>
      </c>
      <c r="AU275" s="360" t="s">
        <v>206</v>
      </c>
      <c r="AV275" s="360" t="s">
        <v>206</v>
      </c>
      <c r="AW275" s="360" t="s">
        <v>206</v>
      </c>
      <c r="AX275" s="360" t="s">
        <v>206</v>
      </c>
      <c r="AY275" s="360" t="s">
        <v>206</v>
      </c>
      <c r="AZ275" s="360" t="s">
        <v>206</v>
      </c>
      <c r="BA275" s="360" t="s">
        <v>206</v>
      </c>
      <c r="BB275" s="360" t="s">
        <v>206</v>
      </c>
      <c r="BC275" s="360" t="s">
        <v>2113</v>
      </c>
      <c r="BD275" s="360" t="s">
        <v>206</v>
      </c>
      <c r="BE275" s="360" t="s">
        <v>206</v>
      </c>
      <c r="BF275" s="360" t="s">
        <v>206</v>
      </c>
      <c r="BG275" s="360" t="s">
        <v>206</v>
      </c>
      <c r="BH275" s="360" t="s">
        <v>206</v>
      </c>
      <c r="BI275" s="360" t="s">
        <v>2113</v>
      </c>
      <c r="BJ275" s="358" t="s">
        <v>2114</v>
      </c>
      <c r="BK275" s="362" t="s">
        <v>199</v>
      </c>
    </row>
    <row r="276" spans="1:63" s="363" customFormat="1" ht="288" x14ac:dyDescent="0.35">
      <c r="A276" s="380" t="s">
        <v>2932</v>
      </c>
      <c r="B276" s="381">
        <v>5</v>
      </c>
      <c r="C276" s="373" t="s">
        <v>72</v>
      </c>
      <c r="D276" s="367" t="s">
        <v>1589</v>
      </c>
      <c r="E276" s="368" t="s">
        <v>2676</v>
      </c>
      <c r="F276" s="368" t="s">
        <v>2390</v>
      </c>
      <c r="G276" s="368" t="s">
        <v>2918</v>
      </c>
      <c r="H276" s="368"/>
      <c r="I276" s="368" t="s">
        <v>2874</v>
      </c>
      <c r="J276" s="368" t="s">
        <v>2875</v>
      </c>
      <c r="K276" s="367" t="s">
        <v>2876</v>
      </c>
      <c r="L276" s="368" t="s">
        <v>2919</v>
      </c>
      <c r="M276" s="368" t="s">
        <v>2933</v>
      </c>
      <c r="N276" s="368" t="s">
        <v>2228</v>
      </c>
      <c r="O276" s="368" t="s">
        <v>2879</v>
      </c>
      <c r="P276" s="368" t="s">
        <v>2397</v>
      </c>
      <c r="Q276" s="358">
        <v>0.2</v>
      </c>
      <c r="R276" s="368" t="s">
        <v>2934</v>
      </c>
      <c r="S276" s="368" t="s">
        <v>2678</v>
      </c>
      <c r="T276" s="375">
        <v>45717</v>
      </c>
      <c r="U276" s="375">
        <v>45975</v>
      </c>
      <c r="V276" s="368" t="s">
        <v>2935</v>
      </c>
      <c r="W276" s="376" t="s">
        <v>2172</v>
      </c>
      <c r="X276" s="368" t="s">
        <v>2922</v>
      </c>
      <c r="Y276" s="368" t="s">
        <v>2923</v>
      </c>
      <c r="Z276" s="379">
        <v>1</v>
      </c>
      <c r="AA276" s="376" t="s">
        <v>2172</v>
      </c>
      <c r="AB276" s="376" t="s">
        <v>2172</v>
      </c>
      <c r="AC276" s="376" t="s">
        <v>2172</v>
      </c>
      <c r="AD276" s="376" t="s">
        <v>2172</v>
      </c>
      <c r="AE276" s="376" t="s">
        <v>2172</v>
      </c>
      <c r="AF276" s="376" t="s">
        <v>2172</v>
      </c>
      <c r="AG276" s="376" t="s">
        <v>2113</v>
      </c>
      <c r="AH276" s="376" t="s">
        <v>2172</v>
      </c>
      <c r="AI276" s="376" t="s">
        <v>2172</v>
      </c>
      <c r="AJ276" s="376" t="s">
        <v>2172</v>
      </c>
      <c r="AK276" s="376" t="s">
        <v>2172</v>
      </c>
      <c r="AL276" s="376" t="s">
        <v>2172</v>
      </c>
      <c r="AM276" s="376" t="s">
        <v>2172</v>
      </c>
      <c r="AN276" s="376" t="s">
        <v>2172</v>
      </c>
      <c r="AO276" s="376" t="s">
        <v>2172</v>
      </c>
      <c r="AP276" s="376" t="s">
        <v>2172</v>
      </c>
      <c r="AQ276" s="376" t="s">
        <v>2172</v>
      </c>
      <c r="AR276" s="376" t="s">
        <v>2172</v>
      </c>
      <c r="AS276" s="376" t="s">
        <v>2172</v>
      </c>
      <c r="AT276" s="376" t="s">
        <v>2172</v>
      </c>
      <c r="AU276" s="376" t="s">
        <v>2113</v>
      </c>
      <c r="AV276" s="376" t="s">
        <v>2172</v>
      </c>
      <c r="AW276" s="376" t="s">
        <v>2172</v>
      </c>
      <c r="AX276" s="376" t="s">
        <v>2172</v>
      </c>
      <c r="AY276" s="376" t="s">
        <v>2172</v>
      </c>
      <c r="AZ276" s="376" t="s">
        <v>2172</v>
      </c>
      <c r="BA276" s="376" t="s">
        <v>2172</v>
      </c>
      <c r="BB276" s="376" t="s">
        <v>2172</v>
      </c>
      <c r="BC276" s="376" t="s">
        <v>2113</v>
      </c>
      <c r="BD276" s="376" t="s">
        <v>2172</v>
      </c>
      <c r="BE276" s="376" t="s">
        <v>2172</v>
      </c>
      <c r="BF276" s="376" t="s">
        <v>2172</v>
      </c>
      <c r="BG276" s="376" t="s">
        <v>2172</v>
      </c>
      <c r="BH276" s="376" t="s">
        <v>2113</v>
      </c>
      <c r="BI276" s="376" t="s">
        <v>2113</v>
      </c>
      <c r="BJ276" s="373" t="s">
        <v>2114</v>
      </c>
      <c r="BK276" s="377" t="s">
        <v>199</v>
      </c>
    </row>
    <row r="277" spans="1:63" s="363" customFormat="1" ht="288" x14ac:dyDescent="0.35">
      <c r="A277" s="380" t="s">
        <v>2932</v>
      </c>
      <c r="B277" s="381">
        <v>5</v>
      </c>
      <c r="C277" s="373" t="s">
        <v>72</v>
      </c>
      <c r="D277" s="367" t="s">
        <v>1589</v>
      </c>
      <c r="E277" s="368" t="s">
        <v>2676</v>
      </c>
      <c r="F277" s="368" t="s">
        <v>2390</v>
      </c>
      <c r="G277" s="368" t="s">
        <v>2918</v>
      </c>
      <c r="H277" s="368"/>
      <c r="I277" s="368" t="s">
        <v>2874</v>
      </c>
      <c r="J277" s="368" t="s">
        <v>2875</v>
      </c>
      <c r="K277" s="367" t="s">
        <v>2876</v>
      </c>
      <c r="L277" s="368" t="s">
        <v>2919</v>
      </c>
      <c r="M277" s="368" t="s">
        <v>2933</v>
      </c>
      <c r="N277" s="368" t="s">
        <v>2228</v>
      </c>
      <c r="O277" s="368" t="s">
        <v>2879</v>
      </c>
      <c r="P277" s="368" t="s">
        <v>2397</v>
      </c>
      <c r="Q277" s="358">
        <v>0.2</v>
      </c>
      <c r="R277" s="368" t="s">
        <v>2936</v>
      </c>
      <c r="S277" s="368" t="s">
        <v>2678</v>
      </c>
      <c r="T277" s="375">
        <v>45870</v>
      </c>
      <c r="U277" s="375">
        <v>45989</v>
      </c>
      <c r="V277" s="368" t="s">
        <v>2937</v>
      </c>
      <c r="W277" s="376" t="s">
        <v>2172</v>
      </c>
      <c r="X277" s="368" t="s">
        <v>2922</v>
      </c>
      <c r="Y277" s="368" t="s">
        <v>2923</v>
      </c>
      <c r="Z277" s="379">
        <v>1</v>
      </c>
      <c r="AA277" s="376" t="s">
        <v>2172</v>
      </c>
      <c r="AB277" s="376" t="s">
        <v>2172</v>
      </c>
      <c r="AC277" s="376" t="s">
        <v>2172</v>
      </c>
      <c r="AD277" s="376" t="s">
        <v>2172</v>
      </c>
      <c r="AE277" s="376" t="s">
        <v>2172</v>
      </c>
      <c r="AF277" s="376" t="s">
        <v>2172</v>
      </c>
      <c r="AG277" s="376" t="s">
        <v>2113</v>
      </c>
      <c r="AH277" s="376" t="s">
        <v>2172</v>
      </c>
      <c r="AI277" s="376" t="s">
        <v>2172</v>
      </c>
      <c r="AJ277" s="376" t="s">
        <v>2172</v>
      </c>
      <c r="AK277" s="376" t="s">
        <v>2172</v>
      </c>
      <c r="AL277" s="376" t="s">
        <v>2172</v>
      </c>
      <c r="AM277" s="376" t="s">
        <v>2172</v>
      </c>
      <c r="AN277" s="376" t="s">
        <v>2172</v>
      </c>
      <c r="AO277" s="376" t="s">
        <v>2172</v>
      </c>
      <c r="AP277" s="376" t="s">
        <v>2172</v>
      </c>
      <c r="AQ277" s="376" t="s">
        <v>2172</v>
      </c>
      <c r="AR277" s="376" t="s">
        <v>2172</v>
      </c>
      <c r="AS277" s="376" t="s">
        <v>2172</v>
      </c>
      <c r="AT277" s="376" t="s">
        <v>2172</v>
      </c>
      <c r="AU277" s="376" t="s">
        <v>2113</v>
      </c>
      <c r="AV277" s="376" t="s">
        <v>2172</v>
      </c>
      <c r="AW277" s="376" t="s">
        <v>2172</v>
      </c>
      <c r="AX277" s="376" t="s">
        <v>2172</v>
      </c>
      <c r="AY277" s="376" t="s">
        <v>2172</v>
      </c>
      <c r="AZ277" s="376" t="s">
        <v>2172</v>
      </c>
      <c r="BA277" s="376" t="s">
        <v>2172</v>
      </c>
      <c r="BB277" s="376" t="s">
        <v>2172</v>
      </c>
      <c r="BC277" s="376" t="s">
        <v>2113</v>
      </c>
      <c r="BD277" s="376" t="s">
        <v>2172</v>
      </c>
      <c r="BE277" s="376" t="s">
        <v>2172</v>
      </c>
      <c r="BF277" s="376" t="s">
        <v>2172</v>
      </c>
      <c r="BG277" s="376" t="s">
        <v>2172</v>
      </c>
      <c r="BH277" s="376" t="s">
        <v>2113</v>
      </c>
      <c r="BI277" s="376" t="s">
        <v>2113</v>
      </c>
      <c r="BJ277" s="373" t="s">
        <v>2114</v>
      </c>
      <c r="BK277" s="377" t="s">
        <v>199</v>
      </c>
    </row>
    <row r="278" spans="1:63" s="363" customFormat="1" ht="288" x14ac:dyDescent="0.35">
      <c r="A278" s="380" t="s">
        <v>2938</v>
      </c>
      <c r="B278" s="381">
        <v>5</v>
      </c>
      <c r="C278" s="373" t="s">
        <v>72</v>
      </c>
      <c r="D278" s="367" t="s">
        <v>1589</v>
      </c>
      <c r="E278" s="368" t="s">
        <v>2676</v>
      </c>
      <c r="F278" s="368" t="s">
        <v>2390</v>
      </c>
      <c r="G278" s="368" t="s">
        <v>2918</v>
      </c>
      <c r="H278" s="368"/>
      <c r="I278" s="368" t="s">
        <v>2874</v>
      </c>
      <c r="J278" s="368" t="s">
        <v>2875</v>
      </c>
      <c r="K278" s="367" t="s">
        <v>2876</v>
      </c>
      <c r="L278" s="368" t="s">
        <v>2919</v>
      </c>
      <c r="M278" s="368" t="s">
        <v>2920</v>
      </c>
      <c r="N278" s="368" t="s">
        <v>2228</v>
      </c>
      <c r="O278" s="368" t="s">
        <v>2879</v>
      </c>
      <c r="P278" s="368" t="s">
        <v>2483</v>
      </c>
      <c r="Q278" s="384">
        <v>0.09</v>
      </c>
      <c r="R278" s="368" t="s">
        <v>2939</v>
      </c>
      <c r="S278" s="368" t="s">
        <v>2678</v>
      </c>
      <c r="T278" s="375">
        <v>45717</v>
      </c>
      <c r="U278" s="375">
        <v>45989</v>
      </c>
      <c r="V278" s="368" t="s">
        <v>2940</v>
      </c>
      <c r="W278" s="376" t="s">
        <v>2172</v>
      </c>
      <c r="X278" s="368" t="s">
        <v>2922</v>
      </c>
      <c r="Y278" s="368" t="s">
        <v>2923</v>
      </c>
      <c r="Z278" s="379">
        <v>1</v>
      </c>
      <c r="AA278" s="376" t="s">
        <v>2172</v>
      </c>
      <c r="AB278" s="376" t="s">
        <v>2172</v>
      </c>
      <c r="AC278" s="376" t="s">
        <v>2172</v>
      </c>
      <c r="AD278" s="376" t="s">
        <v>2172</v>
      </c>
      <c r="AE278" s="376" t="s">
        <v>2172</v>
      </c>
      <c r="AF278" s="376" t="s">
        <v>2172</v>
      </c>
      <c r="AG278" s="376" t="s">
        <v>2113</v>
      </c>
      <c r="AH278" s="376" t="s">
        <v>2172</v>
      </c>
      <c r="AI278" s="376" t="s">
        <v>2172</v>
      </c>
      <c r="AJ278" s="376" t="s">
        <v>2172</v>
      </c>
      <c r="AK278" s="376" t="s">
        <v>2172</v>
      </c>
      <c r="AL278" s="376" t="s">
        <v>2172</v>
      </c>
      <c r="AM278" s="376" t="s">
        <v>2172</v>
      </c>
      <c r="AN278" s="376" t="s">
        <v>2172</v>
      </c>
      <c r="AO278" s="376" t="s">
        <v>2172</v>
      </c>
      <c r="AP278" s="376" t="s">
        <v>2172</v>
      </c>
      <c r="AQ278" s="376" t="s">
        <v>2172</v>
      </c>
      <c r="AR278" s="376" t="s">
        <v>2172</v>
      </c>
      <c r="AS278" s="376" t="s">
        <v>2172</v>
      </c>
      <c r="AT278" s="376" t="s">
        <v>2172</v>
      </c>
      <c r="AU278" s="376" t="s">
        <v>2113</v>
      </c>
      <c r="AV278" s="376" t="s">
        <v>2172</v>
      </c>
      <c r="AW278" s="376" t="s">
        <v>2172</v>
      </c>
      <c r="AX278" s="376" t="s">
        <v>2172</v>
      </c>
      <c r="AY278" s="376" t="s">
        <v>2172</v>
      </c>
      <c r="AZ278" s="376" t="s">
        <v>2172</v>
      </c>
      <c r="BA278" s="376" t="s">
        <v>2172</v>
      </c>
      <c r="BB278" s="376" t="s">
        <v>2172</v>
      </c>
      <c r="BC278" s="376" t="s">
        <v>2113</v>
      </c>
      <c r="BD278" s="376" t="s">
        <v>2172</v>
      </c>
      <c r="BE278" s="376" t="s">
        <v>2172</v>
      </c>
      <c r="BF278" s="376" t="s">
        <v>2172</v>
      </c>
      <c r="BG278" s="376" t="s">
        <v>2172</v>
      </c>
      <c r="BH278" s="376" t="s">
        <v>2113</v>
      </c>
      <c r="BI278" s="376" t="s">
        <v>2113</v>
      </c>
      <c r="BJ278" s="373" t="s">
        <v>2114</v>
      </c>
      <c r="BK278" s="377" t="s">
        <v>199</v>
      </c>
    </row>
    <row r="279" spans="1:63" s="363" customFormat="1" ht="288" x14ac:dyDescent="0.35">
      <c r="A279" s="364" t="s">
        <v>2901</v>
      </c>
      <c r="B279" s="356">
        <v>32</v>
      </c>
      <c r="C279" s="357" t="s">
        <v>2448</v>
      </c>
      <c r="D279" s="358" t="s">
        <v>1583</v>
      </c>
      <c r="E279" s="358" t="s">
        <v>2551</v>
      </c>
      <c r="F279" s="358" t="s">
        <v>2390</v>
      </c>
      <c r="G279" s="358" t="s">
        <v>2450</v>
      </c>
      <c r="H279" s="368" t="s">
        <v>199</v>
      </c>
      <c r="I279" s="368" t="s">
        <v>2874</v>
      </c>
      <c r="J279" s="368" t="s">
        <v>2875</v>
      </c>
      <c r="K279" s="367" t="s">
        <v>2876</v>
      </c>
      <c r="L279" s="368" t="s">
        <v>2919</v>
      </c>
      <c r="M279" s="368" t="s">
        <v>2920</v>
      </c>
      <c r="N279" s="368" t="s">
        <v>2228</v>
      </c>
      <c r="O279" s="358" t="s">
        <v>2879</v>
      </c>
      <c r="P279" s="358" t="s">
        <v>2621</v>
      </c>
      <c r="Q279" s="358">
        <v>0.65</v>
      </c>
      <c r="R279" s="358" t="s">
        <v>2941</v>
      </c>
      <c r="S279" s="358" t="s">
        <v>1464</v>
      </c>
      <c r="T279" s="359">
        <v>45962</v>
      </c>
      <c r="U279" s="359">
        <v>46006</v>
      </c>
      <c r="V279" s="358" t="s">
        <v>2569</v>
      </c>
      <c r="W279" s="360" t="s">
        <v>2172</v>
      </c>
      <c r="X279" s="358" t="s">
        <v>3477</v>
      </c>
      <c r="Y279" s="358" t="s">
        <v>2570</v>
      </c>
      <c r="Z279" s="360">
        <v>100</v>
      </c>
      <c r="AA279" s="360" t="s">
        <v>206</v>
      </c>
      <c r="AB279" s="360" t="s">
        <v>206</v>
      </c>
      <c r="AC279" s="360" t="s">
        <v>206</v>
      </c>
      <c r="AD279" s="360" t="s">
        <v>206</v>
      </c>
      <c r="AE279" s="360" t="s">
        <v>206</v>
      </c>
      <c r="AF279" s="360" t="s">
        <v>206</v>
      </c>
      <c r="AG279" s="360" t="s">
        <v>2113</v>
      </c>
      <c r="AH279" s="360" t="s">
        <v>206</v>
      </c>
      <c r="AI279" s="360" t="s">
        <v>206</v>
      </c>
      <c r="AJ279" s="360" t="s">
        <v>206</v>
      </c>
      <c r="AK279" s="360" t="s">
        <v>206</v>
      </c>
      <c r="AL279" s="360" t="s">
        <v>206</v>
      </c>
      <c r="AM279" s="360" t="s">
        <v>206</v>
      </c>
      <c r="AN279" s="360" t="s">
        <v>206</v>
      </c>
      <c r="AO279" s="360" t="s">
        <v>206</v>
      </c>
      <c r="AP279" s="360" t="s">
        <v>206</v>
      </c>
      <c r="AQ279" s="360" t="s">
        <v>206</v>
      </c>
      <c r="AR279" s="360" t="s">
        <v>206</v>
      </c>
      <c r="AS279" s="360" t="s">
        <v>206</v>
      </c>
      <c r="AT279" s="360" t="s">
        <v>206</v>
      </c>
      <c r="AU279" s="360" t="s">
        <v>2113</v>
      </c>
      <c r="AV279" s="360" t="s">
        <v>206</v>
      </c>
      <c r="AW279" s="360" t="s">
        <v>206</v>
      </c>
      <c r="AX279" s="360" t="s">
        <v>206</v>
      </c>
      <c r="AY279" s="360" t="s">
        <v>206</v>
      </c>
      <c r="AZ279" s="360" t="s">
        <v>206</v>
      </c>
      <c r="BA279" s="360" t="s">
        <v>206</v>
      </c>
      <c r="BB279" s="360" t="s">
        <v>206</v>
      </c>
      <c r="BC279" s="360" t="s">
        <v>2113</v>
      </c>
      <c r="BD279" s="360" t="s">
        <v>206</v>
      </c>
      <c r="BE279" s="360" t="s">
        <v>206</v>
      </c>
      <c r="BF279" s="360" t="s">
        <v>206</v>
      </c>
      <c r="BG279" s="360" t="s">
        <v>206</v>
      </c>
      <c r="BH279" s="360" t="s">
        <v>206</v>
      </c>
      <c r="BI279" s="360" t="s">
        <v>2113</v>
      </c>
      <c r="BJ279" s="358" t="s">
        <v>2114</v>
      </c>
      <c r="BK279" s="362" t="s">
        <v>199</v>
      </c>
    </row>
    <row r="280" spans="1:63" s="363" customFormat="1" ht="409.5" x14ac:dyDescent="0.35">
      <c r="A280" s="371" t="s">
        <v>2942</v>
      </c>
      <c r="B280" s="372">
        <v>6</v>
      </c>
      <c r="C280" s="373" t="s">
        <v>84</v>
      </c>
      <c r="D280" s="367" t="s">
        <v>1595</v>
      </c>
      <c r="E280" s="368" t="s">
        <v>2200</v>
      </c>
      <c r="F280" s="368" t="s">
        <v>2100</v>
      </c>
      <c r="G280" s="368" t="s">
        <v>2210</v>
      </c>
      <c r="H280" s="368" t="s">
        <v>2538</v>
      </c>
      <c r="I280" s="374" t="s">
        <v>2874</v>
      </c>
      <c r="J280" s="367" t="s">
        <v>2875</v>
      </c>
      <c r="K280" s="367" t="s">
        <v>2943</v>
      </c>
      <c r="L280" s="367" t="s">
        <v>2944</v>
      </c>
      <c r="M280" s="368" t="s">
        <v>2945</v>
      </c>
      <c r="N280" s="368" t="s">
        <v>2202</v>
      </c>
      <c r="O280" s="368" t="s">
        <v>2172</v>
      </c>
      <c r="P280" s="368" t="s">
        <v>2172</v>
      </c>
      <c r="Q280" s="368" t="s">
        <v>2172</v>
      </c>
      <c r="R280" s="373" t="s">
        <v>2946</v>
      </c>
      <c r="S280" s="368" t="s">
        <v>2380</v>
      </c>
      <c r="T280" s="375">
        <v>45659</v>
      </c>
      <c r="U280" s="375">
        <v>46022</v>
      </c>
      <c r="V280" s="357" t="s">
        <v>2947</v>
      </c>
      <c r="W280" s="356" t="s">
        <v>2172</v>
      </c>
      <c r="X280" s="357" t="s">
        <v>2948</v>
      </c>
      <c r="Y280" s="357" t="s">
        <v>2949</v>
      </c>
      <c r="Z280" s="356" t="s">
        <v>2950</v>
      </c>
      <c r="AA280" s="376" t="s">
        <v>2113</v>
      </c>
      <c r="AB280" s="376" t="s">
        <v>2172</v>
      </c>
      <c r="AC280" s="376" t="s">
        <v>2172</v>
      </c>
      <c r="AD280" s="376" t="s">
        <v>2172</v>
      </c>
      <c r="AE280" s="376" t="s">
        <v>2172</v>
      </c>
      <c r="AF280" s="376" t="s">
        <v>2113</v>
      </c>
      <c r="AG280" s="376" t="s">
        <v>2113</v>
      </c>
      <c r="AH280" s="376" t="s">
        <v>2172</v>
      </c>
      <c r="AI280" s="376" t="s">
        <v>2113</v>
      </c>
      <c r="AJ280" s="376" t="s">
        <v>2113</v>
      </c>
      <c r="AK280" s="376" t="s">
        <v>2172</v>
      </c>
      <c r="AL280" s="376" t="s">
        <v>2172</v>
      </c>
      <c r="AM280" s="376" t="s">
        <v>2172</v>
      </c>
      <c r="AN280" s="376" t="s">
        <v>2113</v>
      </c>
      <c r="AO280" s="376" t="s">
        <v>2113</v>
      </c>
      <c r="AP280" s="376" t="s">
        <v>2172</v>
      </c>
      <c r="AQ280" s="376" t="s">
        <v>2172</v>
      </c>
      <c r="AR280" s="376" t="s">
        <v>2172</v>
      </c>
      <c r="AS280" s="376" t="s">
        <v>2172</v>
      </c>
      <c r="AT280" s="376" t="s">
        <v>2172</v>
      </c>
      <c r="AU280" s="376" t="s">
        <v>2113</v>
      </c>
      <c r="AV280" s="376" t="s">
        <v>2172</v>
      </c>
      <c r="AW280" s="376" t="s">
        <v>2172</v>
      </c>
      <c r="AX280" s="376" t="s">
        <v>2172</v>
      </c>
      <c r="AY280" s="376" t="s">
        <v>2172</v>
      </c>
      <c r="AZ280" s="376" t="s">
        <v>2172</v>
      </c>
      <c r="BA280" s="376" t="s">
        <v>2172</v>
      </c>
      <c r="BB280" s="376" t="s">
        <v>2113</v>
      </c>
      <c r="BC280" s="376" t="s">
        <v>2172</v>
      </c>
      <c r="BD280" s="376" t="s">
        <v>2172</v>
      </c>
      <c r="BE280" s="376" t="s">
        <v>2172</v>
      </c>
      <c r="BF280" s="376" t="s">
        <v>2172</v>
      </c>
      <c r="BG280" s="376" t="s">
        <v>2172</v>
      </c>
      <c r="BH280" s="376" t="s">
        <v>2172</v>
      </c>
      <c r="BI280" s="376" t="s">
        <v>2113</v>
      </c>
      <c r="BJ280" s="373" t="s">
        <v>408</v>
      </c>
      <c r="BK280" s="377" t="s">
        <v>1588</v>
      </c>
    </row>
    <row r="281" spans="1:63" s="363" customFormat="1" ht="288" x14ac:dyDescent="0.35">
      <c r="A281" s="371" t="s">
        <v>2951</v>
      </c>
      <c r="B281" s="385" t="s">
        <v>2952</v>
      </c>
      <c r="C281" s="373" t="s">
        <v>84</v>
      </c>
      <c r="D281" s="367" t="s">
        <v>1595</v>
      </c>
      <c r="E281" s="368" t="s">
        <v>2200</v>
      </c>
      <c r="F281" s="368" t="s">
        <v>2100</v>
      </c>
      <c r="G281" s="368" t="s">
        <v>2210</v>
      </c>
      <c r="H281" s="368" t="s">
        <v>2538</v>
      </c>
      <c r="I281" s="374" t="s">
        <v>2874</v>
      </c>
      <c r="J281" s="367" t="s">
        <v>2875</v>
      </c>
      <c r="K281" s="367" t="s">
        <v>2943</v>
      </c>
      <c r="L281" s="367" t="s">
        <v>2944</v>
      </c>
      <c r="M281" s="368" t="s">
        <v>2945</v>
      </c>
      <c r="N281" s="368" t="s">
        <v>2202</v>
      </c>
      <c r="O281" s="368" t="s">
        <v>2172</v>
      </c>
      <c r="P281" s="368" t="s">
        <v>2172</v>
      </c>
      <c r="Q281" s="368" t="s">
        <v>2172</v>
      </c>
      <c r="R281" s="373" t="s">
        <v>2953</v>
      </c>
      <c r="S281" s="368" t="s">
        <v>2380</v>
      </c>
      <c r="T281" s="375">
        <v>45659</v>
      </c>
      <c r="U281" s="375">
        <v>46022</v>
      </c>
      <c r="V281" s="373" t="s">
        <v>2954</v>
      </c>
      <c r="W281" s="381" t="s">
        <v>2172</v>
      </c>
      <c r="X281" s="357" t="s">
        <v>2955</v>
      </c>
      <c r="Y281" s="373" t="s">
        <v>2956</v>
      </c>
      <c r="Z281" s="386" t="s">
        <v>2957</v>
      </c>
      <c r="AA281" s="376" t="s">
        <v>2113</v>
      </c>
      <c r="AB281" s="376" t="s">
        <v>2172</v>
      </c>
      <c r="AC281" s="376" t="s">
        <v>2172</v>
      </c>
      <c r="AD281" s="376" t="s">
        <v>2172</v>
      </c>
      <c r="AE281" s="376" t="s">
        <v>2172</v>
      </c>
      <c r="AF281" s="376" t="s">
        <v>2113</v>
      </c>
      <c r="AG281" s="376" t="s">
        <v>2113</v>
      </c>
      <c r="AH281" s="376" t="s">
        <v>2172</v>
      </c>
      <c r="AI281" s="376" t="s">
        <v>2113</v>
      </c>
      <c r="AJ281" s="376" t="s">
        <v>2113</v>
      </c>
      <c r="AK281" s="376" t="s">
        <v>2172</v>
      </c>
      <c r="AL281" s="376" t="s">
        <v>2172</v>
      </c>
      <c r="AM281" s="376" t="s">
        <v>2172</v>
      </c>
      <c r="AN281" s="376" t="s">
        <v>2113</v>
      </c>
      <c r="AO281" s="376" t="s">
        <v>2113</v>
      </c>
      <c r="AP281" s="376" t="s">
        <v>2172</v>
      </c>
      <c r="AQ281" s="376" t="s">
        <v>2172</v>
      </c>
      <c r="AR281" s="376" t="s">
        <v>2172</v>
      </c>
      <c r="AS281" s="376" t="s">
        <v>2172</v>
      </c>
      <c r="AT281" s="376" t="s">
        <v>2172</v>
      </c>
      <c r="AU281" s="376" t="s">
        <v>2113</v>
      </c>
      <c r="AV281" s="376" t="s">
        <v>2172</v>
      </c>
      <c r="AW281" s="376" t="s">
        <v>2172</v>
      </c>
      <c r="AX281" s="376" t="s">
        <v>2172</v>
      </c>
      <c r="AY281" s="376" t="s">
        <v>2172</v>
      </c>
      <c r="AZ281" s="376" t="s">
        <v>2172</v>
      </c>
      <c r="BA281" s="376" t="s">
        <v>2172</v>
      </c>
      <c r="BB281" s="376" t="s">
        <v>2113</v>
      </c>
      <c r="BC281" s="376" t="s">
        <v>2172</v>
      </c>
      <c r="BD281" s="376" t="s">
        <v>2172</v>
      </c>
      <c r="BE281" s="376" t="s">
        <v>2172</v>
      </c>
      <c r="BF281" s="376" t="s">
        <v>2172</v>
      </c>
      <c r="BG281" s="376" t="s">
        <v>2172</v>
      </c>
      <c r="BH281" s="376" t="s">
        <v>2172</v>
      </c>
      <c r="BI281" s="376" t="s">
        <v>2113</v>
      </c>
      <c r="BJ281" s="373" t="s">
        <v>408</v>
      </c>
      <c r="BK281" s="377" t="s">
        <v>1588</v>
      </c>
    </row>
    <row r="282" spans="1:63" s="363" customFormat="1" ht="288" x14ac:dyDescent="0.35">
      <c r="A282" s="371" t="s">
        <v>2958</v>
      </c>
      <c r="B282" s="381">
        <v>13</v>
      </c>
      <c r="C282" s="373" t="s">
        <v>84</v>
      </c>
      <c r="D282" s="367" t="s">
        <v>1595</v>
      </c>
      <c r="E282" s="368" t="s">
        <v>2200</v>
      </c>
      <c r="F282" s="368" t="s">
        <v>2100</v>
      </c>
      <c r="G282" s="368" t="s">
        <v>2210</v>
      </c>
      <c r="H282" s="368" t="s">
        <v>2538</v>
      </c>
      <c r="I282" s="374" t="s">
        <v>2874</v>
      </c>
      <c r="J282" s="367" t="s">
        <v>2875</v>
      </c>
      <c r="K282" s="367" t="s">
        <v>2943</v>
      </c>
      <c r="L282" s="367" t="s">
        <v>2944</v>
      </c>
      <c r="M282" s="368" t="s">
        <v>2959</v>
      </c>
      <c r="N282" s="368" t="s">
        <v>2202</v>
      </c>
      <c r="O282" s="368" t="s">
        <v>2960</v>
      </c>
      <c r="P282" s="368" t="s">
        <v>2961</v>
      </c>
      <c r="Q282" s="368">
        <v>0.01</v>
      </c>
      <c r="R282" s="373" t="s">
        <v>2962</v>
      </c>
      <c r="S282" s="368" t="s">
        <v>2963</v>
      </c>
      <c r="T282" s="375">
        <v>45691</v>
      </c>
      <c r="U282" s="375">
        <v>45703</v>
      </c>
      <c r="V282" s="368" t="s">
        <v>2964</v>
      </c>
      <c r="W282" s="366">
        <v>1</v>
      </c>
      <c r="X282" s="358" t="s">
        <v>2965</v>
      </c>
      <c r="Y282" s="358" t="s">
        <v>2965</v>
      </c>
      <c r="Z282" s="366" t="s">
        <v>2965</v>
      </c>
      <c r="AA282" s="376" t="s">
        <v>2113</v>
      </c>
      <c r="AB282" s="376" t="s">
        <v>2172</v>
      </c>
      <c r="AC282" s="376" t="s">
        <v>2172</v>
      </c>
      <c r="AD282" s="376" t="s">
        <v>2172</v>
      </c>
      <c r="AE282" s="376" t="s">
        <v>2172</v>
      </c>
      <c r="AF282" s="376" t="s">
        <v>2172</v>
      </c>
      <c r="AG282" s="376" t="s">
        <v>2113</v>
      </c>
      <c r="AH282" s="376" t="s">
        <v>2172</v>
      </c>
      <c r="AI282" s="376" t="s">
        <v>2172</v>
      </c>
      <c r="AJ282" s="376" t="s">
        <v>2172</v>
      </c>
      <c r="AK282" s="376" t="s">
        <v>2113</v>
      </c>
      <c r="AL282" s="376" t="s">
        <v>2113</v>
      </c>
      <c r="AM282" s="376" t="s">
        <v>2172</v>
      </c>
      <c r="AN282" s="376" t="s">
        <v>2172</v>
      </c>
      <c r="AO282" s="376" t="s">
        <v>2172</v>
      </c>
      <c r="AP282" s="376" t="s">
        <v>2172</v>
      </c>
      <c r="AQ282" s="376" t="s">
        <v>2172</v>
      </c>
      <c r="AR282" s="376" t="s">
        <v>2172</v>
      </c>
      <c r="AS282" s="376" t="s">
        <v>2172</v>
      </c>
      <c r="AT282" s="376" t="s">
        <v>2172</v>
      </c>
      <c r="AU282" s="376" t="s">
        <v>2113</v>
      </c>
      <c r="AV282" s="376" t="s">
        <v>2172</v>
      </c>
      <c r="AW282" s="376" t="s">
        <v>2172</v>
      </c>
      <c r="AX282" s="376" t="s">
        <v>2172</v>
      </c>
      <c r="AY282" s="376" t="s">
        <v>2172</v>
      </c>
      <c r="AZ282" s="376" t="s">
        <v>2172</v>
      </c>
      <c r="BA282" s="376" t="s">
        <v>2172</v>
      </c>
      <c r="BB282" s="376" t="s">
        <v>2172</v>
      </c>
      <c r="BC282" s="376" t="s">
        <v>2172</v>
      </c>
      <c r="BD282" s="376" t="s">
        <v>2172</v>
      </c>
      <c r="BE282" s="376" t="s">
        <v>2172</v>
      </c>
      <c r="BF282" s="376" t="s">
        <v>2172</v>
      </c>
      <c r="BG282" s="376" t="s">
        <v>2172</v>
      </c>
      <c r="BH282" s="376" t="s">
        <v>2113</v>
      </c>
      <c r="BI282" s="376" t="s">
        <v>2113</v>
      </c>
      <c r="BJ282" s="373" t="s">
        <v>2114</v>
      </c>
      <c r="BK282" s="377" t="s">
        <v>199</v>
      </c>
    </row>
    <row r="283" spans="1:63" s="363" customFormat="1" ht="288" x14ac:dyDescent="0.35">
      <c r="A283" s="371" t="s">
        <v>2966</v>
      </c>
      <c r="B283" s="372">
        <v>14</v>
      </c>
      <c r="C283" s="373" t="s">
        <v>84</v>
      </c>
      <c r="D283" s="367" t="s">
        <v>1595</v>
      </c>
      <c r="E283" s="368" t="s">
        <v>2200</v>
      </c>
      <c r="F283" s="368" t="s">
        <v>2100</v>
      </c>
      <c r="G283" s="368" t="s">
        <v>2210</v>
      </c>
      <c r="H283" s="368" t="s">
        <v>2538</v>
      </c>
      <c r="I283" s="374" t="s">
        <v>2874</v>
      </c>
      <c r="J283" s="367" t="s">
        <v>2875</v>
      </c>
      <c r="K283" s="367" t="s">
        <v>2943</v>
      </c>
      <c r="L283" s="367" t="s">
        <v>2944</v>
      </c>
      <c r="M283" s="368" t="s">
        <v>2959</v>
      </c>
      <c r="N283" s="368" t="s">
        <v>2202</v>
      </c>
      <c r="O283" s="368" t="s">
        <v>2960</v>
      </c>
      <c r="P283" s="368" t="s">
        <v>2833</v>
      </c>
      <c r="Q283" s="368">
        <v>0.09</v>
      </c>
      <c r="R283" s="373" t="s">
        <v>2967</v>
      </c>
      <c r="S283" s="368" t="s">
        <v>2963</v>
      </c>
      <c r="T283" s="375">
        <v>45705</v>
      </c>
      <c r="U283" s="375">
        <v>45733</v>
      </c>
      <c r="V283" s="368" t="s">
        <v>2968</v>
      </c>
      <c r="W283" s="366">
        <v>1</v>
      </c>
      <c r="X283" s="358" t="s">
        <v>2969</v>
      </c>
      <c r="Y283" s="358" t="s">
        <v>2970</v>
      </c>
      <c r="Z283" s="366">
        <v>1</v>
      </c>
      <c r="AA283" s="376" t="s">
        <v>2113</v>
      </c>
      <c r="AB283" s="376" t="s">
        <v>2172</v>
      </c>
      <c r="AC283" s="376" t="s">
        <v>2172</v>
      </c>
      <c r="AD283" s="376" t="s">
        <v>2172</v>
      </c>
      <c r="AE283" s="376" t="s">
        <v>2172</v>
      </c>
      <c r="AF283" s="376" t="s">
        <v>2172</v>
      </c>
      <c r="AG283" s="376" t="s">
        <v>2113</v>
      </c>
      <c r="AH283" s="376" t="s">
        <v>2172</v>
      </c>
      <c r="AI283" s="376" t="s">
        <v>2172</v>
      </c>
      <c r="AJ283" s="376" t="s">
        <v>2172</v>
      </c>
      <c r="AK283" s="376" t="s">
        <v>2113</v>
      </c>
      <c r="AL283" s="376" t="s">
        <v>2113</v>
      </c>
      <c r="AM283" s="376" t="s">
        <v>2172</v>
      </c>
      <c r="AN283" s="376" t="s">
        <v>2172</v>
      </c>
      <c r="AO283" s="376" t="s">
        <v>2172</v>
      </c>
      <c r="AP283" s="376" t="s">
        <v>2172</v>
      </c>
      <c r="AQ283" s="376" t="s">
        <v>2172</v>
      </c>
      <c r="AR283" s="376" t="s">
        <v>2172</v>
      </c>
      <c r="AS283" s="376" t="s">
        <v>2172</v>
      </c>
      <c r="AT283" s="376" t="s">
        <v>2172</v>
      </c>
      <c r="AU283" s="376" t="s">
        <v>2113</v>
      </c>
      <c r="AV283" s="376" t="s">
        <v>2172</v>
      </c>
      <c r="AW283" s="376" t="s">
        <v>2172</v>
      </c>
      <c r="AX283" s="376" t="s">
        <v>2172</v>
      </c>
      <c r="AY283" s="376" t="s">
        <v>2172</v>
      </c>
      <c r="AZ283" s="376" t="s">
        <v>2172</v>
      </c>
      <c r="BA283" s="376" t="s">
        <v>2172</v>
      </c>
      <c r="BB283" s="376" t="s">
        <v>2172</v>
      </c>
      <c r="BC283" s="376" t="s">
        <v>2172</v>
      </c>
      <c r="BD283" s="376" t="s">
        <v>2172</v>
      </c>
      <c r="BE283" s="376" t="s">
        <v>2172</v>
      </c>
      <c r="BF283" s="376" t="s">
        <v>2172</v>
      </c>
      <c r="BG283" s="376" t="s">
        <v>2172</v>
      </c>
      <c r="BH283" s="376" t="s">
        <v>2113</v>
      </c>
      <c r="BI283" s="376" t="s">
        <v>2113</v>
      </c>
      <c r="BJ283" s="373" t="s">
        <v>2114</v>
      </c>
      <c r="BK283" s="377" t="s">
        <v>199</v>
      </c>
    </row>
    <row r="284" spans="1:63" s="363" customFormat="1" ht="99" customHeight="1" x14ac:dyDescent="0.35">
      <c r="A284" s="371" t="s">
        <v>2971</v>
      </c>
      <c r="B284" s="372">
        <v>15</v>
      </c>
      <c r="C284" s="373" t="s">
        <v>84</v>
      </c>
      <c r="D284" s="367" t="s">
        <v>1595</v>
      </c>
      <c r="E284" s="368" t="s">
        <v>2200</v>
      </c>
      <c r="F284" s="368" t="s">
        <v>2100</v>
      </c>
      <c r="G284" s="368" t="s">
        <v>2210</v>
      </c>
      <c r="H284" s="368" t="s">
        <v>2538</v>
      </c>
      <c r="I284" s="374" t="s">
        <v>2874</v>
      </c>
      <c r="J284" s="367" t="s">
        <v>2875</v>
      </c>
      <c r="K284" s="367" t="s">
        <v>2943</v>
      </c>
      <c r="L284" s="367" t="s">
        <v>2944</v>
      </c>
      <c r="M284" s="368" t="s">
        <v>2959</v>
      </c>
      <c r="N284" s="368" t="s">
        <v>2202</v>
      </c>
      <c r="O284" s="368" t="s">
        <v>2960</v>
      </c>
      <c r="P284" s="368" t="s">
        <v>2397</v>
      </c>
      <c r="Q284" s="368"/>
      <c r="R284" s="368" t="s">
        <v>2972</v>
      </c>
      <c r="S284" s="368" t="s">
        <v>2963</v>
      </c>
      <c r="T284" s="375">
        <v>45717</v>
      </c>
      <c r="U284" s="375">
        <v>45792</v>
      </c>
      <c r="V284" s="368" t="s">
        <v>2973</v>
      </c>
      <c r="W284" s="379">
        <v>1</v>
      </c>
      <c r="X284" s="358" t="s">
        <v>2974</v>
      </c>
      <c r="Y284" s="357" t="s">
        <v>2975</v>
      </c>
      <c r="Z284" s="366">
        <v>0.8</v>
      </c>
      <c r="AA284" s="376" t="s">
        <v>2172</v>
      </c>
      <c r="AB284" s="376" t="s">
        <v>2172</v>
      </c>
      <c r="AC284" s="376" t="s">
        <v>2172</v>
      </c>
      <c r="AD284" s="376" t="s">
        <v>2172</v>
      </c>
      <c r="AE284" s="376" t="s">
        <v>2172</v>
      </c>
      <c r="AF284" s="376" t="s">
        <v>2172</v>
      </c>
      <c r="AG284" s="376" t="s">
        <v>2113</v>
      </c>
      <c r="AH284" s="376" t="s">
        <v>2172</v>
      </c>
      <c r="AI284" s="376" t="s">
        <v>2172</v>
      </c>
      <c r="AJ284" s="376" t="s">
        <v>2172</v>
      </c>
      <c r="AK284" s="376" t="s">
        <v>2113</v>
      </c>
      <c r="AL284" s="376" t="s">
        <v>2113</v>
      </c>
      <c r="AM284" s="376" t="s">
        <v>2172</v>
      </c>
      <c r="AN284" s="376" t="s">
        <v>2172</v>
      </c>
      <c r="AO284" s="376" t="s">
        <v>2172</v>
      </c>
      <c r="AP284" s="376" t="s">
        <v>2113</v>
      </c>
      <c r="AQ284" s="376" t="s">
        <v>2172</v>
      </c>
      <c r="AR284" s="376" t="s">
        <v>2172</v>
      </c>
      <c r="AS284" s="376" t="s">
        <v>2172</v>
      </c>
      <c r="AT284" s="376" t="s">
        <v>2172</v>
      </c>
      <c r="AU284" s="376" t="s">
        <v>2113</v>
      </c>
      <c r="AV284" s="376" t="s">
        <v>2172</v>
      </c>
      <c r="AW284" s="376" t="s">
        <v>2172</v>
      </c>
      <c r="AX284" s="376" t="s">
        <v>2172</v>
      </c>
      <c r="AY284" s="376" t="s">
        <v>2172</v>
      </c>
      <c r="AZ284" s="376" t="s">
        <v>2172</v>
      </c>
      <c r="BA284" s="376" t="s">
        <v>2172</v>
      </c>
      <c r="BB284" s="376" t="s">
        <v>2172</v>
      </c>
      <c r="BC284" s="376" t="s">
        <v>2113</v>
      </c>
      <c r="BD284" s="376" t="s">
        <v>2172</v>
      </c>
      <c r="BE284" s="376" t="s">
        <v>2172</v>
      </c>
      <c r="BF284" s="376" t="s">
        <v>2172</v>
      </c>
      <c r="BG284" s="376" t="s">
        <v>2172</v>
      </c>
      <c r="BH284" s="376" t="s">
        <v>2113</v>
      </c>
      <c r="BI284" s="376" t="s">
        <v>2113</v>
      </c>
      <c r="BJ284" s="373" t="s">
        <v>2114</v>
      </c>
      <c r="BK284" s="377" t="s">
        <v>199</v>
      </c>
    </row>
    <row r="285" spans="1:63" s="363" customFormat="1" ht="288" x14ac:dyDescent="0.35">
      <c r="A285" s="364" t="s">
        <v>2976</v>
      </c>
      <c r="B285" s="356">
        <v>33</v>
      </c>
      <c r="C285" s="357" t="s">
        <v>2448</v>
      </c>
      <c r="D285" s="358" t="s">
        <v>1583</v>
      </c>
      <c r="E285" s="358" t="s">
        <v>2551</v>
      </c>
      <c r="F285" s="358" t="s">
        <v>2390</v>
      </c>
      <c r="G285" s="358" t="s">
        <v>2450</v>
      </c>
      <c r="H285" s="368" t="s">
        <v>199</v>
      </c>
      <c r="I285" s="357" t="s">
        <v>2874</v>
      </c>
      <c r="J285" s="387" t="s">
        <v>2875</v>
      </c>
      <c r="K285" s="367" t="s">
        <v>2943</v>
      </c>
      <c r="L285" s="358" t="s">
        <v>2394</v>
      </c>
      <c r="M285" s="368" t="s">
        <v>2959</v>
      </c>
      <c r="N285" s="358" t="s">
        <v>2106</v>
      </c>
      <c r="O285" s="358" t="s">
        <v>2960</v>
      </c>
      <c r="P285" s="358" t="s">
        <v>2397</v>
      </c>
      <c r="Q285" s="358">
        <v>0.2</v>
      </c>
      <c r="R285" s="358" t="s">
        <v>2977</v>
      </c>
      <c r="S285" s="358" t="s">
        <v>1464</v>
      </c>
      <c r="T285" s="359">
        <v>45717</v>
      </c>
      <c r="U285" s="375">
        <v>45792</v>
      </c>
      <c r="V285" s="358" t="s">
        <v>2565</v>
      </c>
      <c r="W285" s="366">
        <v>1</v>
      </c>
      <c r="X285" s="358" t="s">
        <v>2565</v>
      </c>
      <c r="Y285" s="358" t="s">
        <v>2566</v>
      </c>
      <c r="Z285" s="360">
        <v>70</v>
      </c>
      <c r="AA285" s="360" t="s">
        <v>206</v>
      </c>
      <c r="AB285" s="360" t="s">
        <v>206</v>
      </c>
      <c r="AC285" s="360" t="s">
        <v>206</v>
      </c>
      <c r="AD285" s="360" t="s">
        <v>206</v>
      </c>
      <c r="AE285" s="360" t="s">
        <v>206</v>
      </c>
      <c r="AF285" s="360" t="s">
        <v>206</v>
      </c>
      <c r="AG285" s="360" t="s">
        <v>2113</v>
      </c>
      <c r="AH285" s="360" t="s">
        <v>206</v>
      </c>
      <c r="AI285" s="360" t="s">
        <v>206</v>
      </c>
      <c r="AJ285" s="360" t="s">
        <v>206</v>
      </c>
      <c r="AK285" s="360" t="s">
        <v>206</v>
      </c>
      <c r="AL285" s="360" t="s">
        <v>206</v>
      </c>
      <c r="AM285" s="360" t="s">
        <v>206</v>
      </c>
      <c r="AN285" s="360" t="s">
        <v>206</v>
      </c>
      <c r="AO285" s="360" t="s">
        <v>206</v>
      </c>
      <c r="AP285" s="360" t="s">
        <v>206</v>
      </c>
      <c r="AQ285" s="360" t="s">
        <v>206</v>
      </c>
      <c r="AR285" s="360" t="s">
        <v>206</v>
      </c>
      <c r="AS285" s="360" t="s">
        <v>206</v>
      </c>
      <c r="AT285" s="360" t="s">
        <v>206</v>
      </c>
      <c r="AU285" s="360" t="s">
        <v>2113</v>
      </c>
      <c r="AV285" s="360" t="s">
        <v>206</v>
      </c>
      <c r="AW285" s="360" t="s">
        <v>206</v>
      </c>
      <c r="AX285" s="360" t="s">
        <v>206</v>
      </c>
      <c r="AY285" s="360" t="s">
        <v>206</v>
      </c>
      <c r="AZ285" s="360" t="s">
        <v>206</v>
      </c>
      <c r="BA285" s="360" t="s">
        <v>206</v>
      </c>
      <c r="BB285" s="360" t="s">
        <v>206</v>
      </c>
      <c r="BC285" s="360" t="s">
        <v>2113</v>
      </c>
      <c r="BD285" s="360" t="s">
        <v>206</v>
      </c>
      <c r="BE285" s="360" t="s">
        <v>206</v>
      </c>
      <c r="BF285" s="360" t="s">
        <v>206</v>
      </c>
      <c r="BG285" s="360" t="s">
        <v>206</v>
      </c>
      <c r="BH285" s="360" t="s">
        <v>206</v>
      </c>
      <c r="BI285" s="360" t="s">
        <v>2113</v>
      </c>
      <c r="BJ285" s="358" t="s">
        <v>2114</v>
      </c>
      <c r="BK285" s="362" t="s">
        <v>199</v>
      </c>
    </row>
    <row r="286" spans="1:63" s="363" customFormat="1" ht="288" x14ac:dyDescent="0.35">
      <c r="A286" s="364" t="s">
        <v>2978</v>
      </c>
      <c r="B286" s="360">
        <v>34</v>
      </c>
      <c r="C286" s="357" t="s">
        <v>2448</v>
      </c>
      <c r="D286" s="358" t="s">
        <v>1583</v>
      </c>
      <c r="E286" s="358" t="s">
        <v>2551</v>
      </c>
      <c r="F286" s="358" t="s">
        <v>2390</v>
      </c>
      <c r="G286" s="358" t="s">
        <v>2450</v>
      </c>
      <c r="H286" s="368" t="s">
        <v>199</v>
      </c>
      <c r="I286" s="357" t="s">
        <v>2874</v>
      </c>
      <c r="J286" s="387" t="s">
        <v>2875</v>
      </c>
      <c r="K286" s="367" t="s">
        <v>2943</v>
      </c>
      <c r="L286" s="358" t="s">
        <v>2394</v>
      </c>
      <c r="M286" s="368" t="s">
        <v>2959</v>
      </c>
      <c r="N286" s="358" t="s">
        <v>2106</v>
      </c>
      <c r="O286" s="358" t="s">
        <v>2960</v>
      </c>
      <c r="P286" s="358" t="s">
        <v>2397</v>
      </c>
      <c r="Q286" s="358">
        <v>0.2</v>
      </c>
      <c r="R286" s="358" t="s">
        <v>2979</v>
      </c>
      <c r="S286" s="358" t="s">
        <v>1464</v>
      </c>
      <c r="T286" s="359">
        <v>45748</v>
      </c>
      <c r="U286" s="359">
        <v>45869</v>
      </c>
      <c r="V286" s="358" t="s">
        <v>2886</v>
      </c>
      <c r="W286" s="366">
        <v>0</v>
      </c>
      <c r="X286" s="358" t="s">
        <v>2565</v>
      </c>
      <c r="Y286" s="358" t="s">
        <v>2566</v>
      </c>
      <c r="Z286" s="360">
        <v>70</v>
      </c>
      <c r="AA286" s="360" t="s">
        <v>206</v>
      </c>
      <c r="AB286" s="360" t="s">
        <v>206</v>
      </c>
      <c r="AC286" s="360" t="s">
        <v>206</v>
      </c>
      <c r="AD286" s="360" t="s">
        <v>206</v>
      </c>
      <c r="AE286" s="360" t="s">
        <v>206</v>
      </c>
      <c r="AF286" s="360" t="s">
        <v>206</v>
      </c>
      <c r="AG286" s="360" t="s">
        <v>206</v>
      </c>
      <c r="AH286" s="360" t="s">
        <v>206</v>
      </c>
      <c r="AI286" s="360" t="s">
        <v>206</v>
      </c>
      <c r="AJ286" s="360" t="s">
        <v>206</v>
      </c>
      <c r="AK286" s="360" t="s">
        <v>206</v>
      </c>
      <c r="AL286" s="360" t="s">
        <v>206</v>
      </c>
      <c r="AM286" s="360" t="s">
        <v>206</v>
      </c>
      <c r="AN286" s="360" t="s">
        <v>206</v>
      </c>
      <c r="AO286" s="360" t="s">
        <v>206</v>
      </c>
      <c r="AP286" s="360" t="s">
        <v>206</v>
      </c>
      <c r="AQ286" s="360" t="s">
        <v>206</v>
      </c>
      <c r="AR286" s="360" t="s">
        <v>206</v>
      </c>
      <c r="AS286" s="360" t="s">
        <v>206</v>
      </c>
      <c r="AT286" s="360" t="s">
        <v>206</v>
      </c>
      <c r="AU286" s="360" t="s">
        <v>206</v>
      </c>
      <c r="AV286" s="360" t="s">
        <v>206</v>
      </c>
      <c r="AW286" s="360" t="s">
        <v>206</v>
      </c>
      <c r="AX286" s="360" t="s">
        <v>206</v>
      </c>
      <c r="AY286" s="360" t="s">
        <v>206</v>
      </c>
      <c r="AZ286" s="360" t="s">
        <v>206</v>
      </c>
      <c r="BA286" s="360" t="s">
        <v>206</v>
      </c>
      <c r="BB286" s="360" t="s">
        <v>206</v>
      </c>
      <c r="BC286" s="360" t="s">
        <v>2113</v>
      </c>
      <c r="BD286" s="360" t="s">
        <v>206</v>
      </c>
      <c r="BE286" s="360" t="s">
        <v>206</v>
      </c>
      <c r="BF286" s="360" t="s">
        <v>206</v>
      </c>
      <c r="BG286" s="360" t="s">
        <v>206</v>
      </c>
      <c r="BH286" s="360" t="s">
        <v>206</v>
      </c>
      <c r="BI286" s="360" t="s">
        <v>2113</v>
      </c>
      <c r="BJ286" s="358" t="s">
        <v>2114</v>
      </c>
      <c r="BK286" s="362" t="s">
        <v>199</v>
      </c>
    </row>
    <row r="287" spans="1:63" s="363" customFormat="1" ht="110.25" customHeight="1" x14ac:dyDescent="0.35">
      <c r="A287" s="371" t="s">
        <v>2980</v>
      </c>
      <c r="B287" s="356" t="s">
        <v>2981</v>
      </c>
      <c r="C287" s="357" t="s">
        <v>84</v>
      </c>
      <c r="D287" s="358" t="s">
        <v>1595</v>
      </c>
      <c r="E287" s="368" t="s">
        <v>2200</v>
      </c>
      <c r="F287" s="358" t="s">
        <v>2100</v>
      </c>
      <c r="G287" s="358" t="s">
        <v>2210</v>
      </c>
      <c r="H287" s="358" t="s">
        <v>2538</v>
      </c>
      <c r="I287" s="357" t="s">
        <v>2874</v>
      </c>
      <c r="J287" s="358" t="s">
        <v>2875</v>
      </c>
      <c r="K287" s="358" t="s">
        <v>2943</v>
      </c>
      <c r="L287" s="358" t="s">
        <v>2982</v>
      </c>
      <c r="M287" s="358" t="s">
        <v>2959</v>
      </c>
      <c r="N287" s="358" t="s">
        <v>2202</v>
      </c>
      <c r="O287" s="358" t="s">
        <v>2960</v>
      </c>
      <c r="P287" s="358" t="s">
        <v>2397</v>
      </c>
      <c r="Q287" s="358" t="s">
        <v>2983</v>
      </c>
      <c r="R287" s="358" t="s">
        <v>2984</v>
      </c>
      <c r="S287" s="388" t="s">
        <v>2204</v>
      </c>
      <c r="T287" s="359">
        <v>45793</v>
      </c>
      <c r="U287" s="359">
        <v>45884</v>
      </c>
      <c r="V287" s="358" t="s">
        <v>2985</v>
      </c>
      <c r="W287" s="366">
        <v>1</v>
      </c>
      <c r="X287" s="358" t="s">
        <v>2172</v>
      </c>
      <c r="Y287" s="358" t="s">
        <v>2172</v>
      </c>
      <c r="Z287" s="360" t="s">
        <v>2172</v>
      </c>
      <c r="AA287" s="360" t="s">
        <v>2172</v>
      </c>
      <c r="AB287" s="360" t="s">
        <v>2172</v>
      </c>
      <c r="AC287" s="360" t="s">
        <v>2172</v>
      </c>
      <c r="AD287" s="360" t="s">
        <v>2172</v>
      </c>
      <c r="AE287" s="360" t="s">
        <v>2172</v>
      </c>
      <c r="AF287" s="360" t="s">
        <v>2172</v>
      </c>
      <c r="AG287" s="360" t="s">
        <v>2113</v>
      </c>
      <c r="AH287" s="360" t="s">
        <v>2172</v>
      </c>
      <c r="AI287" s="360" t="s">
        <v>2172</v>
      </c>
      <c r="AJ287" s="360" t="s">
        <v>2172</v>
      </c>
      <c r="AK287" s="360" t="s">
        <v>2113</v>
      </c>
      <c r="AL287" s="360" t="s">
        <v>2113</v>
      </c>
      <c r="AM287" s="360" t="s">
        <v>2172</v>
      </c>
      <c r="AN287" s="360" t="s">
        <v>2172</v>
      </c>
      <c r="AO287" s="360" t="s">
        <v>2172</v>
      </c>
      <c r="AP287" s="360" t="s">
        <v>2113</v>
      </c>
      <c r="AQ287" s="360" t="s">
        <v>2172</v>
      </c>
      <c r="AR287" s="360" t="s">
        <v>2172</v>
      </c>
      <c r="AS287" s="360" t="s">
        <v>2172</v>
      </c>
      <c r="AT287" s="360" t="s">
        <v>2172</v>
      </c>
      <c r="AU287" s="360" t="s">
        <v>2113</v>
      </c>
      <c r="AV287" s="360" t="s">
        <v>2172</v>
      </c>
      <c r="AW287" s="360" t="s">
        <v>2172</v>
      </c>
      <c r="AX287" s="360" t="s">
        <v>2172</v>
      </c>
      <c r="AY287" s="360" t="s">
        <v>2172</v>
      </c>
      <c r="AZ287" s="360" t="s">
        <v>2172</v>
      </c>
      <c r="BA287" s="360" t="s">
        <v>2172</v>
      </c>
      <c r="BB287" s="360" t="s">
        <v>2172</v>
      </c>
      <c r="BC287" s="360" t="s">
        <v>2113</v>
      </c>
      <c r="BD287" s="360" t="s">
        <v>2172</v>
      </c>
      <c r="BE287" s="360" t="s">
        <v>2172</v>
      </c>
      <c r="BF287" s="360" t="s">
        <v>2172</v>
      </c>
      <c r="BG287" s="360" t="s">
        <v>2172</v>
      </c>
      <c r="BH287" s="360" t="s">
        <v>2113</v>
      </c>
      <c r="BI287" s="360" t="s">
        <v>2113</v>
      </c>
      <c r="BJ287" s="358" t="s">
        <v>2114</v>
      </c>
      <c r="BK287" s="389" t="s">
        <v>199</v>
      </c>
    </row>
    <row r="288" spans="1:63" s="363" customFormat="1" ht="135.75" customHeight="1" x14ac:dyDescent="0.35">
      <c r="A288" s="371" t="s">
        <v>2986</v>
      </c>
      <c r="B288" s="356" t="s">
        <v>2987</v>
      </c>
      <c r="C288" s="357" t="s">
        <v>84</v>
      </c>
      <c r="D288" s="358" t="s">
        <v>1595</v>
      </c>
      <c r="E288" s="368" t="s">
        <v>2200</v>
      </c>
      <c r="F288" s="358" t="s">
        <v>2100</v>
      </c>
      <c r="G288" s="358" t="s">
        <v>2210</v>
      </c>
      <c r="H288" s="358" t="s">
        <v>2538</v>
      </c>
      <c r="I288" s="357" t="s">
        <v>2874</v>
      </c>
      <c r="J288" s="358" t="s">
        <v>2875</v>
      </c>
      <c r="K288" s="358" t="s">
        <v>2943</v>
      </c>
      <c r="L288" s="358" t="s">
        <v>2982</v>
      </c>
      <c r="M288" s="358" t="s">
        <v>2959</v>
      </c>
      <c r="N288" s="358" t="s">
        <v>2202</v>
      </c>
      <c r="O288" s="358" t="s">
        <v>2960</v>
      </c>
      <c r="P288" s="358" t="s">
        <v>2397</v>
      </c>
      <c r="Q288" s="358" t="s">
        <v>2983</v>
      </c>
      <c r="R288" s="358" t="s">
        <v>2988</v>
      </c>
      <c r="S288" s="358" t="s">
        <v>2204</v>
      </c>
      <c r="T288" s="359">
        <v>45885</v>
      </c>
      <c r="U288" s="359">
        <v>45930</v>
      </c>
      <c r="V288" s="358" t="s">
        <v>2989</v>
      </c>
      <c r="W288" s="366">
        <v>0</v>
      </c>
      <c r="X288" s="358" t="s">
        <v>2965</v>
      </c>
      <c r="Y288" s="358" t="s">
        <v>2965</v>
      </c>
      <c r="Z288" s="366" t="s">
        <v>2172</v>
      </c>
      <c r="AA288" s="360" t="s">
        <v>2172</v>
      </c>
      <c r="AB288" s="360" t="s">
        <v>2172</v>
      </c>
      <c r="AC288" s="360" t="s">
        <v>2172</v>
      </c>
      <c r="AD288" s="360" t="s">
        <v>2172</v>
      </c>
      <c r="AE288" s="360" t="s">
        <v>2172</v>
      </c>
      <c r="AF288" s="360" t="s">
        <v>2172</v>
      </c>
      <c r="AG288" s="360" t="s">
        <v>2113</v>
      </c>
      <c r="AH288" s="360" t="s">
        <v>2172</v>
      </c>
      <c r="AI288" s="360" t="s">
        <v>2172</v>
      </c>
      <c r="AJ288" s="360" t="s">
        <v>2172</v>
      </c>
      <c r="AK288" s="360" t="s">
        <v>2113</v>
      </c>
      <c r="AL288" s="360" t="s">
        <v>2113</v>
      </c>
      <c r="AM288" s="360" t="s">
        <v>2172</v>
      </c>
      <c r="AN288" s="360" t="s">
        <v>2172</v>
      </c>
      <c r="AO288" s="360" t="s">
        <v>2172</v>
      </c>
      <c r="AP288" s="360" t="s">
        <v>2113</v>
      </c>
      <c r="AQ288" s="360" t="s">
        <v>2172</v>
      </c>
      <c r="AR288" s="360" t="s">
        <v>2172</v>
      </c>
      <c r="AS288" s="360" t="s">
        <v>2172</v>
      </c>
      <c r="AT288" s="360" t="s">
        <v>2172</v>
      </c>
      <c r="AU288" s="360" t="s">
        <v>2113</v>
      </c>
      <c r="AV288" s="360" t="s">
        <v>2172</v>
      </c>
      <c r="AW288" s="360" t="s">
        <v>2172</v>
      </c>
      <c r="AX288" s="360" t="s">
        <v>2172</v>
      </c>
      <c r="AY288" s="360" t="s">
        <v>2172</v>
      </c>
      <c r="AZ288" s="360" t="s">
        <v>2172</v>
      </c>
      <c r="BA288" s="360" t="s">
        <v>2172</v>
      </c>
      <c r="BB288" s="360" t="s">
        <v>2172</v>
      </c>
      <c r="BC288" s="360" t="s">
        <v>2113</v>
      </c>
      <c r="BD288" s="360" t="s">
        <v>2172</v>
      </c>
      <c r="BE288" s="360" t="s">
        <v>2172</v>
      </c>
      <c r="BF288" s="360" t="s">
        <v>2172</v>
      </c>
      <c r="BG288" s="360" t="s">
        <v>2172</v>
      </c>
      <c r="BH288" s="360" t="s">
        <v>2113</v>
      </c>
      <c r="BI288" s="360" t="s">
        <v>2113</v>
      </c>
      <c r="BJ288" s="358" t="s">
        <v>2114</v>
      </c>
      <c r="BK288" s="389" t="s">
        <v>199</v>
      </c>
    </row>
    <row r="289" spans="1:63" s="363" customFormat="1" ht="288" x14ac:dyDescent="0.35">
      <c r="A289" s="364" t="s">
        <v>2990</v>
      </c>
      <c r="B289" s="356">
        <v>35</v>
      </c>
      <c r="C289" s="357" t="s">
        <v>2448</v>
      </c>
      <c r="D289" s="358" t="s">
        <v>1583</v>
      </c>
      <c r="E289" s="358" t="s">
        <v>2551</v>
      </c>
      <c r="F289" s="358" t="s">
        <v>2390</v>
      </c>
      <c r="G289" s="358" t="s">
        <v>2450</v>
      </c>
      <c r="H289" s="368" t="s">
        <v>199</v>
      </c>
      <c r="I289" s="357" t="s">
        <v>2874</v>
      </c>
      <c r="J289" s="358" t="s">
        <v>2875</v>
      </c>
      <c r="K289" s="367" t="s">
        <v>2943</v>
      </c>
      <c r="L289" s="358" t="s">
        <v>2394</v>
      </c>
      <c r="M289" s="368" t="s">
        <v>2959</v>
      </c>
      <c r="N289" s="358" t="s">
        <v>2106</v>
      </c>
      <c r="O289" s="358" t="s">
        <v>2960</v>
      </c>
      <c r="P289" s="358" t="s">
        <v>2397</v>
      </c>
      <c r="Q289" s="358">
        <v>0.2</v>
      </c>
      <c r="R289" s="358" t="s">
        <v>2991</v>
      </c>
      <c r="S289" s="358" t="s">
        <v>1464</v>
      </c>
      <c r="T289" s="359">
        <v>45839</v>
      </c>
      <c r="U289" s="359">
        <v>45961</v>
      </c>
      <c r="V289" s="358" t="s">
        <v>2889</v>
      </c>
      <c r="W289" s="360" t="s">
        <v>2172</v>
      </c>
      <c r="X289" s="358" t="s">
        <v>2565</v>
      </c>
      <c r="Y289" s="358" t="s">
        <v>2566</v>
      </c>
      <c r="Z289" s="360">
        <v>70</v>
      </c>
      <c r="AA289" s="360" t="s">
        <v>206</v>
      </c>
      <c r="AB289" s="360" t="s">
        <v>206</v>
      </c>
      <c r="AC289" s="360" t="s">
        <v>206</v>
      </c>
      <c r="AD289" s="360" t="s">
        <v>206</v>
      </c>
      <c r="AE289" s="360" t="s">
        <v>206</v>
      </c>
      <c r="AF289" s="360" t="s">
        <v>206</v>
      </c>
      <c r="AG289" s="360" t="s">
        <v>206</v>
      </c>
      <c r="AH289" s="360" t="s">
        <v>206</v>
      </c>
      <c r="AI289" s="360" t="s">
        <v>206</v>
      </c>
      <c r="AJ289" s="360" t="s">
        <v>206</v>
      </c>
      <c r="AK289" s="360" t="s">
        <v>206</v>
      </c>
      <c r="AL289" s="360" t="s">
        <v>206</v>
      </c>
      <c r="AM289" s="360" t="s">
        <v>206</v>
      </c>
      <c r="AN289" s="360" t="s">
        <v>206</v>
      </c>
      <c r="AO289" s="360" t="s">
        <v>206</v>
      </c>
      <c r="AP289" s="360" t="s">
        <v>206</v>
      </c>
      <c r="AQ289" s="360" t="s">
        <v>206</v>
      </c>
      <c r="AR289" s="360" t="s">
        <v>206</v>
      </c>
      <c r="AS289" s="360" t="s">
        <v>206</v>
      </c>
      <c r="AT289" s="360" t="s">
        <v>206</v>
      </c>
      <c r="AU289" s="360" t="s">
        <v>206</v>
      </c>
      <c r="AV289" s="360" t="s">
        <v>206</v>
      </c>
      <c r="AW289" s="360" t="s">
        <v>206</v>
      </c>
      <c r="AX289" s="360" t="s">
        <v>206</v>
      </c>
      <c r="AY289" s="360" t="s">
        <v>206</v>
      </c>
      <c r="AZ289" s="360" t="s">
        <v>206</v>
      </c>
      <c r="BA289" s="360" t="s">
        <v>206</v>
      </c>
      <c r="BB289" s="360" t="s">
        <v>206</v>
      </c>
      <c r="BC289" s="360" t="s">
        <v>2113</v>
      </c>
      <c r="BD289" s="360" t="s">
        <v>206</v>
      </c>
      <c r="BE289" s="360" t="s">
        <v>206</v>
      </c>
      <c r="BF289" s="360" t="s">
        <v>206</v>
      </c>
      <c r="BG289" s="360" t="s">
        <v>206</v>
      </c>
      <c r="BH289" s="360" t="s">
        <v>2113</v>
      </c>
      <c r="BI289" s="360" t="s">
        <v>2113</v>
      </c>
      <c r="BJ289" s="358" t="s">
        <v>2114</v>
      </c>
      <c r="BK289" s="362" t="s">
        <v>199</v>
      </c>
    </row>
    <row r="290" spans="1:63" s="363" customFormat="1" ht="135.75" customHeight="1" x14ac:dyDescent="0.35">
      <c r="A290" s="367" t="s">
        <v>2992</v>
      </c>
      <c r="B290" s="390" t="s">
        <v>2993</v>
      </c>
      <c r="C290" s="357" t="s">
        <v>84</v>
      </c>
      <c r="D290" s="358" t="s">
        <v>1595</v>
      </c>
      <c r="E290" s="368" t="s">
        <v>2200</v>
      </c>
      <c r="F290" s="358" t="s">
        <v>2100</v>
      </c>
      <c r="G290" s="358" t="s">
        <v>2210</v>
      </c>
      <c r="H290" s="358" t="s">
        <v>2538</v>
      </c>
      <c r="I290" s="358" t="s">
        <v>2874</v>
      </c>
      <c r="J290" s="358" t="s">
        <v>2875</v>
      </c>
      <c r="K290" s="358" t="s">
        <v>2943</v>
      </c>
      <c r="L290" s="358" t="s">
        <v>2982</v>
      </c>
      <c r="M290" s="368" t="s">
        <v>2959</v>
      </c>
      <c r="N290" s="358" t="s">
        <v>2202</v>
      </c>
      <c r="O290" s="358" t="s">
        <v>2960</v>
      </c>
      <c r="P290" s="358" t="s">
        <v>2397</v>
      </c>
      <c r="Q290" s="358">
        <v>0.2</v>
      </c>
      <c r="R290" s="358" t="s">
        <v>2994</v>
      </c>
      <c r="S290" s="387" t="s">
        <v>2204</v>
      </c>
      <c r="T290" s="359">
        <v>45884</v>
      </c>
      <c r="U290" s="359">
        <v>45915</v>
      </c>
      <c r="V290" s="358" t="s">
        <v>2995</v>
      </c>
      <c r="W290" s="366">
        <v>1</v>
      </c>
      <c r="X290" s="358" t="s">
        <v>2965</v>
      </c>
      <c r="Y290" s="358" t="s">
        <v>2965</v>
      </c>
      <c r="Z290" s="366" t="s">
        <v>2172</v>
      </c>
      <c r="AA290" s="360" t="s">
        <v>206</v>
      </c>
      <c r="AB290" s="360" t="s">
        <v>206</v>
      </c>
      <c r="AC290" s="360" t="s">
        <v>206</v>
      </c>
      <c r="AD290" s="360" t="s">
        <v>206</v>
      </c>
      <c r="AE290" s="360" t="s">
        <v>206</v>
      </c>
      <c r="AF290" s="360" t="s">
        <v>206</v>
      </c>
      <c r="AG290" s="391" t="s">
        <v>2113</v>
      </c>
      <c r="AH290" s="360" t="s">
        <v>206</v>
      </c>
      <c r="AI290" s="360" t="s">
        <v>206</v>
      </c>
      <c r="AJ290" s="360" t="s">
        <v>206</v>
      </c>
      <c r="AK290" s="391" t="s">
        <v>2113</v>
      </c>
      <c r="AL290" s="391" t="s">
        <v>2113</v>
      </c>
      <c r="AM290" s="360" t="s">
        <v>206</v>
      </c>
      <c r="AN290" s="360" t="s">
        <v>206</v>
      </c>
      <c r="AO290" s="360" t="s">
        <v>206</v>
      </c>
      <c r="AP290" s="391" t="s">
        <v>2113</v>
      </c>
      <c r="AQ290" s="360" t="s">
        <v>206</v>
      </c>
      <c r="AR290" s="360" t="s">
        <v>206</v>
      </c>
      <c r="AS290" s="360" t="s">
        <v>206</v>
      </c>
      <c r="AT290" s="360" t="s">
        <v>206</v>
      </c>
      <c r="AU290" s="391" t="s">
        <v>2113</v>
      </c>
      <c r="AV290" s="360" t="s">
        <v>206</v>
      </c>
      <c r="AW290" s="360" t="s">
        <v>206</v>
      </c>
      <c r="AX290" s="360" t="s">
        <v>206</v>
      </c>
      <c r="AY290" s="360" t="s">
        <v>206</v>
      </c>
      <c r="AZ290" s="360" t="s">
        <v>206</v>
      </c>
      <c r="BA290" s="360" t="s">
        <v>206</v>
      </c>
      <c r="BB290" s="360" t="s">
        <v>206</v>
      </c>
      <c r="BC290" s="378" t="s">
        <v>2113</v>
      </c>
      <c r="BD290" s="360" t="s">
        <v>206</v>
      </c>
      <c r="BE290" s="360" t="s">
        <v>206</v>
      </c>
      <c r="BF290" s="360" t="s">
        <v>206</v>
      </c>
      <c r="BG290" s="360" t="s">
        <v>206</v>
      </c>
      <c r="BH290" s="391" t="s">
        <v>2113</v>
      </c>
      <c r="BI290" s="391" t="s">
        <v>2113</v>
      </c>
      <c r="BJ290" s="387" t="s">
        <v>2114</v>
      </c>
      <c r="BK290" s="387" t="s">
        <v>199</v>
      </c>
    </row>
    <row r="291" spans="1:63" s="363" customFormat="1" ht="137.25" customHeight="1" x14ac:dyDescent="0.35">
      <c r="A291" s="371" t="s">
        <v>2996</v>
      </c>
      <c r="B291" s="360" t="s">
        <v>2997</v>
      </c>
      <c r="C291" s="357" t="s">
        <v>84</v>
      </c>
      <c r="D291" s="358" t="s">
        <v>1595</v>
      </c>
      <c r="E291" s="368" t="s">
        <v>2200</v>
      </c>
      <c r="F291" s="358" t="s">
        <v>2100</v>
      </c>
      <c r="G291" s="358" t="s">
        <v>2210</v>
      </c>
      <c r="H291" s="358" t="s">
        <v>2538</v>
      </c>
      <c r="I291" s="357" t="s">
        <v>2874</v>
      </c>
      <c r="J291" s="358" t="s">
        <v>2875</v>
      </c>
      <c r="K291" s="358" t="s">
        <v>2943</v>
      </c>
      <c r="L291" s="358" t="s">
        <v>2982</v>
      </c>
      <c r="M291" s="358" t="s">
        <v>2959</v>
      </c>
      <c r="N291" s="358" t="s">
        <v>2202</v>
      </c>
      <c r="O291" s="358" t="s">
        <v>2960</v>
      </c>
      <c r="P291" s="358" t="s">
        <v>2397</v>
      </c>
      <c r="Q291" s="358">
        <v>0.2</v>
      </c>
      <c r="R291" s="358" t="s">
        <v>2998</v>
      </c>
      <c r="S291" s="358" t="s">
        <v>2204</v>
      </c>
      <c r="T291" s="359">
        <v>45962</v>
      </c>
      <c r="U291" s="359">
        <v>45991</v>
      </c>
      <c r="V291" s="358" t="s">
        <v>2989</v>
      </c>
      <c r="W291" s="360" t="s">
        <v>2172</v>
      </c>
      <c r="X291" s="358" t="s">
        <v>2965</v>
      </c>
      <c r="Y291" s="358" t="s">
        <v>2965</v>
      </c>
      <c r="Z291" s="366" t="s">
        <v>2172</v>
      </c>
      <c r="AA291" s="360" t="s">
        <v>206</v>
      </c>
      <c r="AB291" s="360" t="s">
        <v>206</v>
      </c>
      <c r="AC291" s="360" t="s">
        <v>206</v>
      </c>
      <c r="AD291" s="360" t="s">
        <v>206</v>
      </c>
      <c r="AE291" s="360" t="s">
        <v>206</v>
      </c>
      <c r="AF291" s="360" t="s">
        <v>206</v>
      </c>
      <c r="AG291" s="360" t="s">
        <v>2113</v>
      </c>
      <c r="AH291" s="360" t="s">
        <v>206</v>
      </c>
      <c r="AI291" s="360" t="s">
        <v>206</v>
      </c>
      <c r="AJ291" s="360" t="s">
        <v>206</v>
      </c>
      <c r="AK291" s="360" t="s">
        <v>2113</v>
      </c>
      <c r="AL291" s="360" t="s">
        <v>2113</v>
      </c>
      <c r="AM291" s="360" t="s">
        <v>206</v>
      </c>
      <c r="AN291" s="360" t="s">
        <v>206</v>
      </c>
      <c r="AO291" s="360" t="s">
        <v>206</v>
      </c>
      <c r="AP291" s="360" t="s">
        <v>2113</v>
      </c>
      <c r="AQ291" s="360" t="s">
        <v>206</v>
      </c>
      <c r="AR291" s="360" t="s">
        <v>206</v>
      </c>
      <c r="AS291" s="360" t="s">
        <v>206</v>
      </c>
      <c r="AT291" s="360" t="s">
        <v>206</v>
      </c>
      <c r="AU291" s="360" t="s">
        <v>2113</v>
      </c>
      <c r="AV291" s="360" t="s">
        <v>206</v>
      </c>
      <c r="AW291" s="360" t="s">
        <v>206</v>
      </c>
      <c r="AX291" s="360" t="s">
        <v>206</v>
      </c>
      <c r="AY291" s="360" t="s">
        <v>206</v>
      </c>
      <c r="AZ291" s="360" t="s">
        <v>206</v>
      </c>
      <c r="BA291" s="360" t="s">
        <v>206</v>
      </c>
      <c r="BB291" s="360" t="s">
        <v>206</v>
      </c>
      <c r="BC291" s="360" t="s">
        <v>2113</v>
      </c>
      <c r="BD291" s="360" t="s">
        <v>206</v>
      </c>
      <c r="BE291" s="360" t="s">
        <v>206</v>
      </c>
      <c r="BF291" s="360" t="s">
        <v>206</v>
      </c>
      <c r="BG291" s="360" t="s">
        <v>206</v>
      </c>
      <c r="BH291" s="360" t="s">
        <v>2113</v>
      </c>
      <c r="BI291" s="360" t="s">
        <v>2113</v>
      </c>
      <c r="BJ291" s="358" t="s">
        <v>2114</v>
      </c>
      <c r="BK291" s="362" t="s">
        <v>199</v>
      </c>
    </row>
    <row r="292" spans="1:63" s="363" customFormat="1" ht="288" x14ac:dyDescent="0.35">
      <c r="A292" s="371" t="s">
        <v>2999</v>
      </c>
      <c r="B292" s="372">
        <v>15</v>
      </c>
      <c r="C292" s="373" t="s">
        <v>281</v>
      </c>
      <c r="D292" s="367" t="s">
        <v>1567</v>
      </c>
      <c r="E292" s="368" t="s">
        <v>2243</v>
      </c>
      <c r="F292" s="368" t="s">
        <v>2100</v>
      </c>
      <c r="G292" s="368" t="s">
        <v>2210</v>
      </c>
      <c r="H292" s="368" t="s">
        <v>199</v>
      </c>
      <c r="I292" s="374" t="s">
        <v>2874</v>
      </c>
      <c r="J292" s="367" t="s">
        <v>2875</v>
      </c>
      <c r="K292" s="367" t="s">
        <v>2943</v>
      </c>
      <c r="L292" s="367" t="s">
        <v>2944</v>
      </c>
      <c r="M292" s="368" t="s">
        <v>2959</v>
      </c>
      <c r="N292" s="368" t="s">
        <v>2202</v>
      </c>
      <c r="O292" s="368" t="s">
        <v>2960</v>
      </c>
      <c r="P292" s="368" t="s">
        <v>2397</v>
      </c>
      <c r="Q292" s="368">
        <v>0.2</v>
      </c>
      <c r="R292" s="358" t="s">
        <v>3000</v>
      </c>
      <c r="S292" s="368" t="s">
        <v>2246</v>
      </c>
      <c r="T292" s="375">
        <v>45689</v>
      </c>
      <c r="U292" s="375">
        <v>45838</v>
      </c>
      <c r="V292" s="368" t="s">
        <v>3001</v>
      </c>
      <c r="W292" s="379">
        <v>1</v>
      </c>
      <c r="X292" s="358" t="s">
        <v>3002</v>
      </c>
      <c r="Y292" s="357" t="s">
        <v>3003</v>
      </c>
      <c r="Z292" s="366">
        <v>0.9</v>
      </c>
      <c r="AA292" s="376" t="s">
        <v>2172</v>
      </c>
      <c r="AB292" s="376" t="s">
        <v>2172</v>
      </c>
      <c r="AC292" s="376" t="s">
        <v>2172</v>
      </c>
      <c r="AD292" s="376" t="s">
        <v>2172</v>
      </c>
      <c r="AE292" s="376" t="s">
        <v>2172</v>
      </c>
      <c r="AF292" s="376" t="s">
        <v>2113</v>
      </c>
      <c r="AG292" s="376" t="s">
        <v>2113</v>
      </c>
      <c r="AH292" s="376" t="s">
        <v>2172</v>
      </c>
      <c r="AI292" s="376" t="s">
        <v>2172</v>
      </c>
      <c r="AJ292" s="376" t="s">
        <v>2172</v>
      </c>
      <c r="AK292" s="376" t="s">
        <v>2172</v>
      </c>
      <c r="AL292" s="376" t="s">
        <v>2172</v>
      </c>
      <c r="AM292" s="376" t="s">
        <v>2172</v>
      </c>
      <c r="AN292" s="376" t="s">
        <v>2172</v>
      </c>
      <c r="AO292" s="376" t="s">
        <v>2113</v>
      </c>
      <c r="AP292" s="376" t="s">
        <v>2172</v>
      </c>
      <c r="AQ292" s="376" t="s">
        <v>2172</v>
      </c>
      <c r="AR292" s="376" t="s">
        <v>2172</v>
      </c>
      <c r="AS292" s="376" t="s">
        <v>2172</v>
      </c>
      <c r="AT292" s="376" t="s">
        <v>2172</v>
      </c>
      <c r="AU292" s="376" t="s">
        <v>2172</v>
      </c>
      <c r="AV292" s="376" t="s">
        <v>2172</v>
      </c>
      <c r="AW292" s="376" t="s">
        <v>2172</v>
      </c>
      <c r="AX292" s="376" t="s">
        <v>2172</v>
      </c>
      <c r="AY292" s="376" t="s">
        <v>2172</v>
      </c>
      <c r="AZ292" s="376" t="s">
        <v>2172</v>
      </c>
      <c r="BA292" s="376" t="s">
        <v>2172</v>
      </c>
      <c r="BB292" s="376" t="s">
        <v>2172</v>
      </c>
      <c r="BC292" s="376" t="s">
        <v>2113</v>
      </c>
      <c r="BD292" s="376" t="s">
        <v>2172</v>
      </c>
      <c r="BE292" s="376" t="s">
        <v>2113</v>
      </c>
      <c r="BF292" s="376" t="s">
        <v>2172</v>
      </c>
      <c r="BG292" s="376" t="s">
        <v>2172</v>
      </c>
      <c r="BH292" s="376" t="s">
        <v>2172</v>
      </c>
      <c r="BI292" s="376" t="s">
        <v>2172</v>
      </c>
      <c r="BJ292" s="373" t="s">
        <v>2114</v>
      </c>
      <c r="BK292" s="377" t="s">
        <v>199</v>
      </c>
    </row>
    <row r="293" spans="1:63" s="363" customFormat="1" ht="288" x14ac:dyDescent="0.35">
      <c r="A293" s="371" t="s">
        <v>3004</v>
      </c>
      <c r="B293" s="372">
        <v>16</v>
      </c>
      <c r="C293" s="373" t="s">
        <v>281</v>
      </c>
      <c r="D293" s="367" t="s">
        <v>1567</v>
      </c>
      <c r="E293" s="368" t="s">
        <v>2243</v>
      </c>
      <c r="F293" s="368" t="s">
        <v>2100</v>
      </c>
      <c r="G293" s="368" t="s">
        <v>2210</v>
      </c>
      <c r="H293" s="368" t="s">
        <v>199</v>
      </c>
      <c r="I293" s="374" t="s">
        <v>2874</v>
      </c>
      <c r="J293" s="367" t="s">
        <v>2875</v>
      </c>
      <c r="K293" s="367" t="s">
        <v>2943</v>
      </c>
      <c r="L293" s="367" t="s">
        <v>2944</v>
      </c>
      <c r="M293" s="368" t="s">
        <v>2959</v>
      </c>
      <c r="N293" s="368" t="s">
        <v>2202</v>
      </c>
      <c r="O293" s="368" t="s">
        <v>2960</v>
      </c>
      <c r="P293" s="368" t="s">
        <v>2397</v>
      </c>
      <c r="Q293" s="368">
        <v>0.2</v>
      </c>
      <c r="R293" s="368" t="s">
        <v>3005</v>
      </c>
      <c r="S293" s="368" t="s">
        <v>2246</v>
      </c>
      <c r="T293" s="375">
        <v>45689</v>
      </c>
      <c r="U293" s="375">
        <v>46006</v>
      </c>
      <c r="V293" s="368" t="s">
        <v>3006</v>
      </c>
      <c r="W293" s="376" t="s">
        <v>2172</v>
      </c>
      <c r="X293" s="358" t="s">
        <v>3007</v>
      </c>
      <c r="Y293" s="357" t="s">
        <v>3008</v>
      </c>
      <c r="Z293" s="366">
        <v>0.7</v>
      </c>
      <c r="AA293" s="376" t="s">
        <v>2172</v>
      </c>
      <c r="AB293" s="376" t="s">
        <v>2172</v>
      </c>
      <c r="AC293" s="376" t="s">
        <v>2172</v>
      </c>
      <c r="AD293" s="376" t="s">
        <v>2172</v>
      </c>
      <c r="AE293" s="376" t="s">
        <v>2172</v>
      </c>
      <c r="AF293" s="376" t="s">
        <v>2113</v>
      </c>
      <c r="AG293" s="376" t="s">
        <v>2113</v>
      </c>
      <c r="AH293" s="376" t="s">
        <v>2172</v>
      </c>
      <c r="AI293" s="376" t="s">
        <v>2172</v>
      </c>
      <c r="AJ293" s="376" t="s">
        <v>2172</v>
      </c>
      <c r="AK293" s="376" t="s">
        <v>2172</v>
      </c>
      <c r="AL293" s="376" t="s">
        <v>2172</v>
      </c>
      <c r="AM293" s="376" t="s">
        <v>2172</v>
      </c>
      <c r="AN293" s="376" t="s">
        <v>2172</v>
      </c>
      <c r="AO293" s="376" t="s">
        <v>2113</v>
      </c>
      <c r="AP293" s="376" t="s">
        <v>2172</v>
      </c>
      <c r="AQ293" s="376" t="s">
        <v>2113</v>
      </c>
      <c r="AR293" s="376" t="s">
        <v>2172</v>
      </c>
      <c r="AS293" s="376" t="s">
        <v>2172</v>
      </c>
      <c r="AT293" s="376" t="s">
        <v>2172</v>
      </c>
      <c r="AU293" s="376" t="s">
        <v>2172</v>
      </c>
      <c r="AV293" s="376" t="s">
        <v>2172</v>
      </c>
      <c r="AW293" s="376" t="s">
        <v>2172</v>
      </c>
      <c r="AX293" s="376" t="s">
        <v>2172</v>
      </c>
      <c r="AY293" s="376" t="s">
        <v>2172</v>
      </c>
      <c r="AZ293" s="376" t="s">
        <v>2172</v>
      </c>
      <c r="BA293" s="376" t="s">
        <v>2172</v>
      </c>
      <c r="BB293" s="376" t="s">
        <v>2172</v>
      </c>
      <c r="BC293" s="376" t="s">
        <v>2113</v>
      </c>
      <c r="BD293" s="376" t="s">
        <v>2172</v>
      </c>
      <c r="BE293" s="376" t="s">
        <v>2113</v>
      </c>
      <c r="BF293" s="376" t="s">
        <v>2172</v>
      </c>
      <c r="BG293" s="376" t="s">
        <v>2172</v>
      </c>
      <c r="BH293" s="376" t="s">
        <v>2172</v>
      </c>
      <c r="BI293" s="376" t="s">
        <v>2172</v>
      </c>
      <c r="BJ293" s="373" t="s">
        <v>2114</v>
      </c>
      <c r="BK293" s="377" t="s">
        <v>199</v>
      </c>
    </row>
    <row r="294" spans="1:63" s="363" customFormat="1" ht="288" x14ac:dyDescent="0.35">
      <c r="A294" s="371" t="s">
        <v>3009</v>
      </c>
      <c r="B294" s="372">
        <v>17</v>
      </c>
      <c r="C294" s="373" t="s">
        <v>281</v>
      </c>
      <c r="D294" s="367" t="s">
        <v>1567</v>
      </c>
      <c r="E294" s="368" t="s">
        <v>2243</v>
      </c>
      <c r="F294" s="368" t="s">
        <v>2100</v>
      </c>
      <c r="G294" s="368" t="s">
        <v>2210</v>
      </c>
      <c r="H294" s="368" t="s">
        <v>199</v>
      </c>
      <c r="I294" s="374" t="s">
        <v>2874</v>
      </c>
      <c r="J294" s="367" t="s">
        <v>2875</v>
      </c>
      <c r="K294" s="367" t="s">
        <v>2943</v>
      </c>
      <c r="L294" s="367" t="s">
        <v>2944</v>
      </c>
      <c r="M294" s="368" t="s">
        <v>2959</v>
      </c>
      <c r="N294" s="368" t="s">
        <v>2202</v>
      </c>
      <c r="O294" s="368" t="s">
        <v>2960</v>
      </c>
      <c r="P294" s="368" t="s">
        <v>2397</v>
      </c>
      <c r="Q294" s="368">
        <v>0.2</v>
      </c>
      <c r="R294" s="368" t="s">
        <v>3010</v>
      </c>
      <c r="S294" s="368" t="s">
        <v>2246</v>
      </c>
      <c r="T294" s="375">
        <v>45689</v>
      </c>
      <c r="U294" s="375">
        <v>45838</v>
      </c>
      <c r="V294" s="368" t="s">
        <v>3011</v>
      </c>
      <c r="W294" s="379">
        <v>1</v>
      </c>
      <c r="X294" s="358" t="s">
        <v>2172</v>
      </c>
      <c r="Y294" s="357" t="s">
        <v>2172</v>
      </c>
      <c r="Z294" s="366" t="s">
        <v>2172</v>
      </c>
      <c r="AA294" s="376" t="s">
        <v>2172</v>
      </c>
      <c r="AB294" s="376" t="s">
        <v>2172</v>
      </c>
      <c r="AC294" s="376" t="s">
        <v>2172</v>
      </c>
      <c r="AD294" s="376" t="s">
        <v>2172</v>
      </c>
      <c r="AE294" s="376" t="s">
        <v>2172</v>
      </c>
      <c r="AF294" s="376" t="s">
        <v>2113</v>
      </c>
      <c r="AG294" s="376" t="s">
        <v>2113</v>
      </c>
      <c r="AH294" s="376" t="s">
        <v>2172</v>
      </c>
      <c r="AI294" s="376" t="s">
        <v>2172</v>
      </c>
      <c r="AJ294" s="376" t="s">
        <v>2172</v>
      </c>
      <c r="AK294" s="376" t="s">
        <v>2172</v>
      </c>
      <c r="AL294" s="376" t="s">
        <v>2172</v>
      </c>
      <c r="AM294" s="376" t="s">
        <v>2172</v>
      </c>
      <c r="AN294" s="376" t="s">
        <v>2172</v>
      </c>
      <c r="AO294" s="376" t="s">
        <v>2113</v>
      </c>
      <c r="AP294" s="376" t="s">
        <v>2172</v>
      </c>
      <c r="AQ294" s="376" t="s">
        <v>2172</v>
      </c>
      <c r="AR294" s="376" t="s">
        <v>2172</v>
      </c>
      <c r="AS294" s="376" t="s">
        <v>2172</v>
      </c>
      <c r="AT294" s="376" t="s">
        <v>2172</v>
      </c>
      <c r="AU294" s="376" t="s">
        <v>2172</v>
      </c>
      <c r="AV294" s="376" t="s">
        <v>2172</v>
      </c>
      <c r="AW294" s="376" t="s">
        <v>2172</v>
      </c>
      <c r="AX294" s="376" t="s">
        <v>2172</v>
      </c>
      <c r="AY294" s="376" t="s">
        <v>2172</v>
      </c>
      <c r="AZ294" s="376" t="s">
        <v>2172</v>
      </c>
      <c r="BA294" s="376" t="s">
        <v>2172</v>
      </c>
      <c r="BB294" s="376" t="s">
        <v>2172</v>
      </c>
      <c r="BC294" s="376" t="s">
        <v>2113</v>
      </c>
      <c r="BD294" s="376" t="s">
        <v>2172</v>
      </c>
      <c r="BE294" s="376" t="s">
        <v>2113</v>
      </c>
      <c r="BF294" s="376" t="s">
        <v>2172</v>
      </c>
      <c r="BG294" s="376" t="s">
        <v>2172</v>
      </c>
      <c r="BH294" s="376" t="s">
        <v>2172</v>
      </c>
      <c r="BI294" s="376" t="s">
        <v>2172</v>
      </c>
      <c r="BJ294" s="373" t="s">
        <v>2114</v>
      </c>
      <c r="BK294" s="377" t="s">
        <v>199</v>
      </c>
    </row>
    <row r="295" spans="1:63" s="363" customFormat="1" ht="288" x14ac:dyDescent="0.35">
      <c r="A295" s="371" t="s">
        <v>3012</v>
      </c>
      <c r="B295" s="372">
        <v>18</v>
      </c>
      <c r="C295" s="373" t="s">
        <v>281</v>
      </c>
      <c r="D295" s="367" t="s">
        <v>1567</v>
      </c>
      <c r="E295" s="368" t="s">
        <v>2243</v>
      </c>
      <c r="F295" s="368" t="s">
        <v>2100</v>
      </c>
      <c r="G295" s="368" t="s">
        <v>2210</v>
      </c>
      <c r="H295" s="368" t="s">
        <v>199</v>
      </c>
      <c r="I295" s="374" t="s">
        <v>2874</v>
      </c>
      <c r="J295" s="367" t="s">
        <v>2875</v>
      </c>
      <c r="K295" s="367" t="s">
        <v>2943</v>
      </c>
      <c r="L295" s="367" t="s">
        <v>2944</v>
      </c>
      <c r="M295" s="368" t="s">
        <v>2959</v>
      </c>
      <c r="N295" s="368" t="s">
        <v>2202</v>
      </c>
      <c r="O295" s="368" t="s">
        <v>2960</v>
      </c>
      <c r="P295" s="368" t="s">
        <v>2397</v>
      </c>
      <c r="Q295" s="368">
        <v>0.2</v>
      </c>
      <c r="R295" s="368" t="s">
        <v>3013</v>
      </c>
      <c r="S295" s="368" t="s">
        <v>2246</v>
      </c>
      <c r="T295" s="375">
        <v>45689</v>
      </c>
      <c r="U295" s="375">
        <v>45838</v>
      </c>
      <c r="V295" s="368" t="s">
        <v>3014</v>
      </c>
      <c r="W295" s="379">
        <v>1</v>
      </c>
      <c r="X295" s="358" t="s">
        <v>2172</v>
      </c>
      <c r="Y295" s="357" t="s">
        <v>2172</v>
      </c>
      <c r="Z295" s="366" t="s">
        <v>2172</v>
      </c>
      <c r="AA295" s="376" t="s">
        <v>2172</v>
      </c>
      <c r="AB295" s="376" t="s">
        <v>2172</v>
      </c>
      <c r="AC295" s="376" t="s">
        <v>2172</v>
      </c>
      <c r="AD295" s="376" t="s">
        <v>2172</v>
      </c>
      <c r="AE295" s="376" t="s">
        <v>2172</v>
      </c>
      <c r="AF295" s="376" t="s">
        <v>2113</v>
      </c>
      <c r="AG295" s="376" t="s">
        <v>2113</v>
      </c>
      <c r="AH295" s="376" t="s">
        <v>2172</v>
      </c>
      <c r="AI295" s="376" t="s">
        <v>2172</v>
      </c>
      <c r="AJ295" s="376" t="s">
        <v>2172</v>
      </c>
      <c r="AK295" s="376" t="s">
        <v>2172</v>
      </c>
      <c r="AL295" s="376" t="s">
        <v>2172</v>
      </c>
      <c r="AM295" s="376" t="s">
        <v>2172</v>
      </c>
      <c r="AN295" s="376" t="s">
        <v>2172</v>
      </c>
      <c r="AO295" s="376" t="s">
        <v>2113</v>
      </c>
      <c r="AP295" s="376" t="s">
        <v>2172</v>
      </c>
      <c r="AQ295" s="376" t="s">
        <v>2172</v>
      </c>
      <c r="AR295" s="376" t="s">
        <v>2172</v>
      </c>
      <c r="AS295" s="376" t="s">
        <v>2172</v>
      </c>
      <c r="AT295" s="376" t="s">
        <v>2172</v>
      </c>
      <c r="AU295" s="376" t="s">
        <v>2172</v>
      </c>
      <c r="AV295" s="376" t="s">
        <v>2172</v>
      </c>
      <c r="AW295" s="376" t="s">
        <v>2172</v>
      </c>
      <c r="AX295" s="376" t="s">
        <v>2172</v>
      </c>
      <c r="AY295" s="376" t="s">
        <v>2172</v>
      </c>
      <c r="AZ295" s="376" t="s">
        <v>2172</v>
      </c>
      <c r="BA295" s="376" t="s">
        <v>2172</v>
      </c>
      <c r="BB295" s="376" t="s">
        <v>2172</v>
      </c>
      <c r="BC295" s="376" t="s">
        <v>2113</v>
      </c>
      <c r="BD295" s="376" t="s">
        <v>2172</v>
      </c>
      <c r="BE295" s="376" t="s">
        <v>2113</v>
      </c>
      <c r="BF295" s="376" t="s">
        <v>2172</v>
      </c>
      <c r="BG295" s="376" t="s">
        <v>2172</v>
      </c>
      <c r="BH295" s="376" t="s">
        <v>2172</v>
      </c>
      <c r="BI295" s="376" t="s">
        <v>2172</v>
      </c>
      <c r="BJ295" s="373" t="s">
        <v>2114</v>
      </c>
      <c r="BK295" s="377" t="s">
        <v>199</v>
      </c>
    </row>
    <row r="296" spans="1:63" s="363" customFormat="1" ht="288" x14ac:dyDescent="0.35">
      <c r="A296" s="371" t="s">
        <v>3015</v>
      </c>
      <c r="B296" s="372">
        <v>22</v>
      </c>
      <c r="C296" s="373" t="s">
        <v>281</v>
      </c>
      <c r="D296" s="367" t="s">
        <v>1567</v>
      </c>
      <c r="E296" s="368" t="s">
        <v>2243</v>
      </c>
      <c r="F296" s="368" t="s">
        <v>2390</v>
      </c>
      <c r="G296" s="368" t="s">
        <v>2210</v>
      </c>
      <c r="H296" s="368" t="s">
        <v>199</v>
      </c>
      <c r="I296" s="374" t="s">
        <v>2874</v>
      </c>
      <c r="J296" s="367" t="s">
        <v>2875</v>
      </c>
      <c r="K296" s="367" t="s">
        <v>2943</v>
      </c>
      <c r="L296" s="367" t="s">
        <v>2944</v>
      </c>
      <c r="M296" s="368" t="s">
        <v>2959</v>
      </c>
      <c r="N296" s="368" t="s">
        <v>2202</v>
      </c>
      <c r="O296" s="368" t="s">
        <v>2960</v>
      </c>
      <c r="P296" s="368" t="s">
        <v>2483</v>
      </c>
      <c r="Q296" s="368">
        <v>0.09</v>
      </c>
      <c r="R296" s="368" t="s">
        <v>3016</v>
      </c>
      <c r="S296" s="368" t="s">
        <v>2246</v>
      </c>
      <c r="T296" s="375">
        <v>45962</v>
      </c>
      <c r="U296" s="375">
        <v>46022</v>
      </c>
      <c r="V296" s="368" t="s">
        <v>3017</v>
      </c>
      <c r="W296" s="376" t="s">
        <v>2172</v>
      </c>
      <c r="X296" s="358" t="s">
        <v>2172</v>
      </c>
      <c r="Y296" s="357" t="s">
        <v>2172</v>
      </c>
      <c r="Z296" s="366" t="s">
        <v>2172</v>
      </c>
      <c r="AA296" s="376" t="s">
        <v>2172</v>
      </c>
      <c r="AB296" s="376" t="s">
        <v>2172</v>
      </c>
      <c r="AC296" s="376" t="s">
        <v>2172</v>
      </c>
      <c r="AD296" s="376" t="s">
        <v>2172</v>
      </c>
      <c r="AE296" s="376" t="s">
        <v>2172</v>
      </c>
      <c r="AF296" s="376" t="s">
        <v>2172</v>
      </c>
      <c r="AG296" s="376" t="s">
        <v>2172</v>
      </c>
      <c r="AH296" s="376" t="s">
        <v>2172</v>
      </c>
      <c r="AI296" s="376" t="s">
        <v>2172</v>
      </c>
      <c r="AJ296" s="376" t="s">
        <v>2172</v>
      </c>
      <c r="AK296" s="376" t="s">
        <v>2172</v>
      </c>
      <c r="AL296" s="376" t="s">
        <v>2172</v>
      </c>
      <c r="AM296" s="376" t="s">
        <v>2172</v>
      </c>
      <c r="AN296" s="376" t="s">
        <v>2172</v>
      </c>
      <c r="AO296" s="376" t="s">
        <v>2172</v>
      </c>
      <c r="AP296" s="376" t="s">
        <v>2172</v>
      </c>
      <c r="AQ296" s="376" t="s">
        <v>2172</v>
      </c>
      <c r="AR296" s="376" t="s">
        <v>2113</v>
      </c>
      <c r="AS296" s="376" t="s">
        <v>2172</v>
      </c>
      <c r="AT296" s="376" t="s">
        <v>2172</v>
      </c>
      <c r="AU296" s="376" t="s">
        <v>2172</v>
      </c>
      <c r="AV296" s="376" t="s">
        <v>2172</v>
      </c>
      <c r="AW296" s="376" t="s">
        <v>2172</v>
      </c>
      <c r="AX296" s="376" t="s">
        <v>2172</v>
      </c>
      <c r="AY296" s="376" t="s">
        <v>2172</v>
      </c>
      <c r="AZ296" s="376" t="s">
        <v>2172</v>
      </c>
      <c r="BA296" s="376" t="s">
        <v>2172</v>
      </c>
      <c r="BB296" s="376" t="s">
        <v>2172</v>
      </c>
      <c r="BC296" s="376" t="s">
        <v>2172</v>
      </c>
      <c r="BD296" s="376" t="s">
        <v>2172</v>
      </c>
      <c r="BE296" s="376" t="s">
        <v>2172</v>
      </c>
      <c r="BF296" s="376" t="s">
        <v>2172</v>
      </c>
      <c r="BG296" s="376" t="s">
        <v>2172</v>
      </c>
      <c r="BH296" s="376" t="s">
        <v>2113</v>
      </c>
      <c r="BI296" s="376" t="s">
        <v>2113</v>
      </c>
      <c r="BJ296" s="373" t="s">
        <v>2114</v>
      </c>
      <c r="BK296" s="377" t="s">
        <v>199</v>
      </c>
    </row>
    <row r="297" spans="1:63" s="363" customFormat="1" ht="234" x14ac:dyDescent="0.35">
      <c r="A297" s="364" t="s">
        <v>3018</v>
      </c>
      <c r="B297" s="360">
        <v>36</v>
      </c>
      <c r="C297" s="357" t="s">
        <v>2448</v>
      </c>
      <c r="D297" s="358" t="s">
        <v>1583</v>
      </c>
      <c r="E297" s="358" t="s">
        <v>2551</v>
      </c>
      <c r="F297" s="358" t="s">
        <v>2390</v>
      </c>
      <c r="G297" s="358" t="s">
        <v>2450</v>
      </c>
      <c r="H297" s="368" t="s">
        <v>199</v>
      </c>
      <c r="I297" s="357" t="s">
        <v>2391</v>
      </c>
      <c r="J297" s="358" t="s">
        <v>2392</v>
      </c>
      <c r="K297" s="367" t="s">
        <v>2943</v>
      </c>
      <c r="L297" s="358" t="s">
        <v>2394</v>
      </c>
      <c r="M297" s="368" t="s">
        <v>2959</v>
      </c>
      <c r="N297" s="358" t="s">
        <v>2106</v>
      </c>
      <c r="O297" s="358" t="s">
        <v>2960</v>
      </c>
      <c r="P297" s="358" t="s">
        <v>2621</v>
      </c>
      <c r="Q297" s="358">
        <v>0.65</v>
      </c>
      <c r="R297" s="358" t="s">
        <v>3019</v>
      </c>
      <c r="S297" s="358" t="s">
        <v>1464</v>
      </c>
      <c r="T297" s="359">
        <v>45962</v>
      </c>
      <c r="U297" s="359">
        <v>46006</v>
      </c>
      <c r="V297" s="358" t="s">
        <v>2569</v>
      </c>
      <c r="W297" s="360" t="s">
        <v>2172</v>
      </c>
      <c r="X297" s="358" t="s">
        <v>3478</v>
      </c>
      <c r="Y297" s="358" t="s">
        <v>2570</v>
      </c>
      <c r="Z297" s="360">
        <v>100</v>
      </c>
      <c r="AA297" s="360" t="s">
        <v>206</v>
      </c>
      <c r="AB297" s="360" t="s">
        <v>206</v>
      </c>
      <c r="AC297" s="360" t="s">
        <v>206</v>
      </c>
      <c r="AD297" s="360" t="s">
        <v>206</v>
      </c>
      <c r="AE297" s="360" t="s">
        <v>206</v>
      </c>
      <c r="AF297" s="360" t="s">
        <v>206</v>
      </c>
      <c r="AG297" s="360" t="s">
        <v>2113</v>
      </c>
      <c r="AH297" s="360" t="s">
        <v>206</v>
      </c>
      <c r="AI297" s="360" t="s">
        <v>206</v>
      </c>
      <c r="AJ297" s="360" t="s">
        <v>206</v>
      </c>
      <c r="AK297" s="360" t="s">
        <v>206</v>
      </c>
      <c r="AL297" s="360" t="s">
        <v>206</v>
      </c>
      <c r="AM297" s="360" t="s">
        <v>206</v>
      </c>
      <c r="AN297" s="360" t="s">
        <v>206</v>
      </c>
      <c r="AO297" s="360" t="s">
        <v>206</v>
      </c>
      <c r="AP297" s="360" t="s">
        <v>206</v>
      </c>
      <c r="AQ297" s="360" t="s">
        <v>206</v>
      </c>
      <c r="AR297" s="360" t="s">
        <v>206</v>
      </c>
      <c r="AS297" s="360" t="s">
        <v>206</v>
      </c>
      <c r="AT297" s="360" t="s">
        <v>206</v>
      </c>
      <c r="AU297" s="360" t="s">
        <v>2113</v>
      </c>
      <c r="AV297" s="360" t="s">
        <v>206</v>
      </c>
      <c r="AW297" s="360" t="s">
        <v>206</v>
      </c>
      <c r="AX297" s="360" t="s">
        <v>206</v>
      </c>
      <c r="AY297" s="360" t="s">
        <v>206</v>
      </c>
      <c r="AZ297" s="360" t="s">
        <v>206</v>
      </c>
      <c r="BA297" s="360" t="s">
        <v>206</v>
      </c>
      <c r="BB297" s="360" t="s">
        <v>206</v>
      </c>
      <c r="BC297" s="360" t="s">
        <v>2113</v>
      </c>
      <c r="BD297" s="360" t="s">
        <v>206</v>
      </c>
      <c r="BE297" s="360" t="s">
        <v>206</v>
      </c>
      <c r="BF297" s="360" t="s">
        <v>206</v>
      </c>
      <c r="BG297" s="360" t="s">
        <v>206</v>
      </c>
      <c r="BH297" s="360" t="s">
        <v>206</v>
      </c>
      <c r="BI297" s="360" t="s">
        <v>2113</v>
      </c>
      <c r="BJ297" s="358" t="s">
        <v>2114</v>
      </c>
      <c r="BK297" s="362" t="s">
        <v>199</v>
      </c>
    </row>
    <row r="298" spans="1:63" s="363" customFormat="1" ht="324" x14ac:dyDescent="0.35">
      <c r="A298" s="371" t="s">
        <v>3020</v>
      </c>
      <c r="B298" s="372" t="s">
        <v>2758</v>
      </c>
      <c r="C298" s="373" t="s">
        <v>84</v>
      </c>
      <c r="D298" s="367" t="s">
        <v>1595</v>
      </c>
      <c r="E298" s="368" t="s">
        <v>2449</v>
      </c>
      <c r="F298" s="368" t="s">
        <v>2351</v>
      </c>
      <c r="G298" s="368" t="s">
        <v>2210</v>
      </c>
      <c r="H298" s="368"/>
      <c r="I298" s="357" t="str">
        <f>IFERROR(VLOOKUP([9]!PAA_202531[[#This Row],[PRODUCTO  (Intermedio- proyectos)]],[9]!Tabla17[#All],2,FALSE),"Seleccione el producto")</f>
        <v>Seleccione el producto</v>
      </c>
      <c r="J298" s="358" t="str">
        <f>IFERROR(VLOOKUP([9]!PAA_202531[[#This Row],[PRODUCTO  (Intermedio- proyectos)]],[9]!Tabla17[#All],3,FALSE),"Seleccione el producto")</f>
        <v>Seleccione el producto</v>
      </c>
      <c r="K298" s="358" t="str">
        <f>IFERROR(VLOOKUP([9]!PAA_202531[[#This Row],[PRODUCTO  (Intermedio- proyectos)]],[9]!Tabla17[#All],4,FALSE),"Seleccione el producto")</f>
        <v>Seleccione el producto</v>
      </c>
      <c r="L298" s="358" t="str">
        <f>IFERROR(VLOOKUP([9]!PAA_202531[[#This Row],[PRODUCTO  (Intermedio- proyectos)]],[9]!Tabla17[#All],5,FALSE),"Seleccione el producto")</f>
        <v>Seleccione el producto</v>
      </c>
      <c r="M298" s="358" t="s">
        <v>3021</v>
      </c>
      <c r="N298" s="368" t="s">
        <v>2202</v>
      </c>
      <c r="O298" s="368" t="s">
        <v>2172</v>
      </c>
      <c r="P298" s="368" t="s">
        <v>2172</v>
      </c>
      <c r="Q298" s="368" t="s">
        <v>2172</v>
      </c>
      <c r="R298" s="368" t="s">
        <v>3022</v>
      </c>
      <c r="S298" s="368" t="s">
        <v>444</v>
      </c>
      <c r="T298" s="375">
        <v>45672</v>
      </c>
      <c r="U298" s="375">
        <v>46021</v>
      </c>
      <c r="V298" s="373" t="s">
        <v>3023</v>
      </c>
      <c r="W298" s="381" t="s">
        <v>2172</v>
      </c>
      <c r="X298" s="357" t="s">
        <v>3024</v>
      </c>
      <c r="Y298" s="357" t="s">
        <v>3025</v>
      </c>
      <c r="Z298" s="382" t="s">
        <v>2957</v>
      </c>
      <c r="AA298" s="376" t="s">
        <v>2113</v>
      </c>
      <c r="AB298" s="376" t="s">
        <v>2172</v>
      </c>
      <c r="AC298" s="376" t="s">
        <v>2172</v>
      </c>
      <c r="AD298" s="376" t="s">
        <v>2172</v>
      </c>
      <c r="AE298" s="376" t="s">
        <v>2172</v>
      </c>
      <c r="AF298" s="376" t="s">
        <v>2172</v>
      </c>
      <c r="AG298" s="376" t="s">
        <v>2113</v>
      </c>
      <c r="AH298" s="376" t="s">
        <v>2172</v>
      </c>
      <c r="AI298" s="376" t="s">
        <v>2172</v>
      </c>
      <c r="AJ298" s="376" t="s">
        <v>2172</v>
      </c>
      <c r="AK298" s="376" t="s">
        <v>2172</v>
      </c>
      <c r="AL298" s="376" t="s">
        <v>2172</v>
      </c>
      <c r="AM298" s="376" t="s">
        <v>2172</v>
      </c>
      <c r="AN298" s="376" t="s">
        <v>2172</v>
      </c>
      <c r="AO298" s="376" t="s">
        <v>2113</v>
      </c>
      <c r="AP298" s="376" t="s">
        <v>2172</v>
      </c>
      <c r="AQ298" s="376" t="s">
        <v>2113</v>
      </c>
      <c r="AR298" s="376" t="s">
        <v>2113</v>
      </c>
      <c r="AS298" s="376" t="s">
        <v>2172</v>
      </c>
      <c r="AT298" s="376" t="s">
        <v>2172</v>
      </c>
      <c r="AU298" s="376" t="s">
        <v>2113</v>
      </c>
      <c r="AV298" s="376" t="s">
        <v>2172</v>
      </c>
      <c r="AW298" s="376" t="s">
        <v>2172</v>
      </c>
      <c r="AX298" s="376" t="s">
        <v>2172</v>
      </c>
      <c r="AY298" s="376" t="s">
        <v>2172</v>
      </c>
      <c r="AZ298" s="376" t="s">
        <v>2172</v>
      </c>
      <c r="BA298" s="376" t="s">
        <v>2172</v>
      </c>
      <c r="BB298" s="376" t="s">
        <v>2172</v>
      </c>
      <c r="BC298" s="376" t="s">
        <v>2172</v>
      </c>
      <c r="BD298" s="376" t="s">
        <v>2172</v>
      </c>
      <c r="BE298" s="376" t="s">
        <v>2172</v>
      </c>
      <c r="BF298" s="376" t="s">
        <v>2172</v>
      </c>
      <c r="BG298" s="376" t="s">
        <v>2172</v>
      </c>
      <c r="BH298" s="376" t="s">
        <v>2113</v>
      </c>
      <c r="BI298" s="376" t="s">
        <v>2172</v>
      </c>
      <c r="BJ298" s="373" t="s">
        <v>2114</v>
      </c>
      <c r="BK298" s="377" t="s">
        <v>199</v>
      </c>
    </row>
    <row r="299" spans="1:63" s="363" customFormat="1" ht="288" x14ac:dyDescent="0.35">
      <c r="A299" s="355" t="s">
        <v>3026</v>
      </c>
      <c r="B299" s="356">
        <v>6</v>
      </c>
      <c r="C299" s="357" t="s">
        <v>72</v>
      </c>
      <c r="D299" s="357" t="s">
        <v>1589</v>
      </c>
      <c r="E299" s="357" t="s">
        <v>2676</v>
      </c>
      <c r="F299" s="357" t="s">
        <v>2100</v>
      </c>
      <c r="G299" s="357" t="s">
        <v>2210</v>
      </c>
      <c r="H299" s="368" t="s">
        <v>199</v>
      </c>
      <c r="I299" s="357" t="s">
        <v>2874</v>
      </c>
      <c r="J299" s="357" t="s">
        <v>2875</v>
      </c>
      <c r="K299" s="357" t="s">
        <v>3027</v>
      </c>
      <c r="L299" s="357" t="s">
        <v>2227</v>
      </c>
      <c r="M299" s="357" t="s">
        <v>3028</v>
      </c>
      <c r="N299" s="357" t="s">
        <v>2228</v>
      </c>
      <c r="O299" s="368" t="s">
        <v>2172</v>
      </c>
      <c r="P299" s="368" t="s">
        <v>2172</v>
      </c>
      <c r="Q299" s="368" t="s">
        <v>2172</v>
      </c>
      <c r="R299" s="357" t="s">
        <v>3029</v>
      </c>
      <c r="S299" s="357" t="s">
        <v>2678</v>
      </c>
      <c r="T299" s="392">
        <v>45658</v>
      </c>
      <c r="U299" s="392">
        <v>46021</v>
      </c>
      <c r="V299" s="357" t="s">
        <v>3030</v>
      </c>
      <c r="W299" s="356" t="s">
        <v>2172</v>
      </c>
      <c r="X299" s="357" t="s">
        <v>3031</v>
      </c>
      <c r="Y299" s="357" t="s">
        <v>3032</v>
      </c>
      <c r="Z299" s="382">
        <v>1</v>
      </c>
      <c r="AA299" s="376" t="s">
        <v>2172</v>
      </c>
      <c r="AB299" s="376" t="s">
        <v>2172</v>
      </c>
      <c r="AC299" s="376" t="s">
        <v>2172</v>
      </c>
      <c r="AD299" s="376" t="s">
        <v>2172</v>
      </c>
      <c r="AE299" s="376" t="s">
        <v>2172</v>
      </c>
      <c r="AF299" s="376" t="s">
        <v>2172</v>
      </c>
      <c r="AG299" s="376" t="s">
        <v>2172</v>
      </c>
      <c r="AH299" s="376" t="s">
        <v>2172</v>
      </c>
      <c r="AI299" s="376" t="s">
        <v>2172</v>
      </c>
      <c r="AJ299" s="376" t="s">
        <v>2172</v>
      </c>
      <c r="AK299" s="376" t="s">
        <v>2172</v>
      </c>
      <c r="AL299" s="376" t="s">
        <v>2172</v>
      </c>
      <c r="AM299" s="376" t="s">
        <v>2172</v>
      </c>
      <c r="AN299" s="376" t="s">
        <v>2172</v>
      </c>
      <c r="AO299" s="376" t="s">
        <v>2172</v>
      </c>
      <c r="AP299" s="376" t="s">
        <v>2172</v>
      </c>
      <c r="AQ299" s="376" t="s">
        <v>2172</v>
      </c>
      <c r="AR299" s="376" t="s">
        <v>2172</v>
      </c>
      <c r="AS299" s="376" t="s">
        <v>2172</v>
      </c>
      <c r="AT299" s="376" t="s">
        <v>2172</v>
      </c>
      <c r="AU299" s="376" t="s">
        <v>2172</v>
      </c>
      <c r="AV299" s="376" t="s">
        <v>2172</v>
      </c>
      <c r="AW299" s="376" t="s">
        <v>2172</v>
      </c>
      <c r="AX299" s="376" t="s">
        <v>2172</v>
      </c>
      <c r="AY299" s="376" t="s">
        <v>2172</v>
      </c>
      <c r="AZ299" s="376" t="s">
        <v>2172</v>
      </c>
      <c r="BA299" s="376" t="s">
        <v>2172</v>
      </c>
      <c r="BB299" s="376" t="s">
        <v>2172</v>
      </c>
      <c r="BC299" s="376" t="s">
        <v>2172</v>
      </c>
      <c r="BD299" s="376" t="s">
        <v>2172</v>
      </c>
      <c r="BE299" s="376" t="s">
        <v>2172</v>
      </c>
      <c r="BF299" s="376" t="s">
        <v>2172</v>
      </c>
      <c r="BG299" s="376" t="s">
        <v>2113</v>
      </c>
      <c r="BH299" s="376" t="s">
        <v>2172</v>
      </c>
      <c r="BI299" s="376" t="s">
        <v>2172</v>
      </c>
      <c r="BJ299" s="373" t="s">
        <v>2114</v>
      </c>
      <c r="BK299" s="377" t="s">
        <v>199</v>
      </c>
    </row>
    <row r="300" spans="1:63" s="363" customFormat="1" ht="288" x14ac:dyDescent="0.35">
      <c r="A300" s="355" t="s">
        <v>3033</v>
      </c>
      <c r="B300" s="356">
        <v>7</v>
      </c>
      <c r="C300" s="357" t="s">
        <v>72</v>
      </c>
      <c r="D300" s="357" t="s">
        <v>1589</v>
      </c>
      <c r="E300" s="357" t="s">
        <v>2676</v>
      </c>
      <c r="F300" s="357" t="s">
        <v>2100</v>
      </c>
      <c r="G300" s="357" t="s">
        <v>2210</v>
      </c>
      <c r="H300" s="368" t="s">
        <v>199</v>
      </c>
      <c r="I300" s="357" t="s">
        <v>2874</v>
      </c>
      <c r="J300" s="357" t="s">
        <v>2875</v>
      </c>
      <c r="K300" s="357" t="s">
        <v>3027</v>
      </c>
      <c r="L300" s="357" t="s">
        <v>2227</v>
      </c>
      <c r="M300" s="357" t="s">
        <v>3034</v>
      </c>
      <c r="N300" s="357" t="s">
        <v>2228</v>
      </c>
      <c r="O300" s="368" t="s">
        <v>2172</v>
      </c>
      <c r="P300" s="368" t="s">
        <v>2172</v>
      </c>
      <c r="Q300" s="368" t="s">
        <v>2172</v>
      </c>
      <c r="R300" s="357" t="s">
        <v>3035</v>
      </c>
      <c r="S300" s="357" t="s">
        <v>2678</v>
      </c>
      <c r="T300" s="392">
        <v>45658</v>
      </c>
      <c r="U300" s="392">
        <v>46021</v>
      </c>
      <c r="V300" s="357" t="s">
        <v>3036</v>
      </c>
      <c r="W300" s="356" t="s">
        <v>2172</v>
      </c>
      <c r="X300" s="357" t="s">
        <v>3037</v>
      </c>
      <c r="Y300" s="413" t="s">
        <v>3506</v>
      </c>
      <c r="Z300" s="382">
        <v>1</v>
      </c>
      <c r="AA300" s="376" t="s">
        <v>2172</v>
      </c>
      <c r="AB300" s="376" t="s">
        <v>2172</v>
      </c>
      <c r="AC300" s="376" t="s">
        <v>2172</v>
      </c>
      <c r="AD300" s="376" t="s">
        <v>2172</v>
      </c>
      <c r="AE300" s="376" t="s">
        <v>2172</v>
      </c>
      <c r="AF300" s="376" t="s">
        <v>2172</v>
      </c>
      <c r="AG300" s="376" t="s">
        <v>2172</v>
      </c>
      <c r="AH300" s="376" t="s">
        <v>2172</v>
      </c>
      <c r="AI300" s="376" t="s">
        <v>2172</v>
      </c>
      <c r="AJ300" s="376" t="s">
        <v>2172</v>
      </c>
      <c r="AK300" s="376" t="s">
        <v>2172</v>
      </c>
      <c r="AL300" s="376" t="s">
        <v>2172</v>
      </c>
      <c r="AM300" s="376" t="s">
        <v>2172</v>
      </c>
      <c r="AN300" s="376" t="s">
        <v>2172</v>
      </c>
      <c r="AO300" s="376" t="s">
        <v>2172</v>
      </c>
      <c r="AP300" s="376" t="s">
        <v>2172</v>
      </c>
      <c r="AQ300" s="376" t="s">
        <v>2172</v>
      </c>
      <c r="AR300" s="376" t="s">
        <v>2172</v>
      </c>
      <c r="AS300" s="376" t="s">
        <v>2172</v>
      </c>
      <c r="AT300" s="376" t="s">
        <v>2172</v>
      </c>
      <c r="AU300" s="376" t="s">
        <v>2172</v>
      </c>
      <c r="AV300" s="376" t="s">
        <v>2172</v>
      </c>
      <c r="AW300" s="376" t="s">
        <v>2172</v>
      </c>
      <c r="AX300" s="376" t="s">
        <v>2172</v>
      </c>
      <c r="AY300" s="376" t="s">
        <v>2172</v>
      </c>
      <c r="AZ300" s="376" t="s">
        <v>2172</v>
      </c>
      <c r="BA300" s="376" t="s">
        <v>2172</v>
      </c>
      <c r="BB300" s="376" t="s">
        <v>2172</v>
      </c>
      <c r="BC300" s="376" t="s">
        <v>2172</v>
      </c>
      <c r="BD300" s="376" t="s">
        <v>2172</v>
      </c>
      <c r="BE300" s="376" t="s">
        <v>2172</v>
      </c>
      <c r="BF300" s="376" t="s">
        <v>2172</v>
      </c>
      <c r="BG300" s="376" t="s">
        <v>2113</v>
      </c>
      <c r="BH300" s="376" t="s">
        <v>2172</v>
      </c>
      <c r="BI300" s="376" t="s">
        <v>2172</v>
      </c>
      <c r="BJ300" s="373" t="s">
        <v>2114</v>
      </c>
      <c r="BK300" s="377" t="s">
        <v>199</v>
      </c>
    </row>
    <row r="301" spans="1:63" s="363" customFormat="1" ht="288" x14ac:dyDescent="0.35">
      <c r="A301" s="355" t="s">
        <v>3038</v>
      </c>
      <c r="B301" s="356">
        <v>9</v>
      </c>
      <c r="C301" s="357" t="s">
        <v>72</v>
      </c>
      <c r="D301" s="357" t="s">
        <v>1589</v>
      </c>
      <c r="E301" s="357" t="s">
        <v>3039</v>
      </c>
      <c r="F301" s="357" t="s">
        <v>2100</v>
      </c>
      <c r="G301" s="357" t="s">
        <v>2210</v>
      </c>
      <c r="H301" s="368" t="s">
        <v>199</v>
      </c>
      <c r="I301" s="357" t="s">
        <v>2874</v>
      </c>
      <c r="J301" s="357" t="s">
        <v>2875</v>
      </c>
      <c r="K301" s="357" t="s">
        <v>3040</v>
      </c>
      <c r="L301" s="357" t="s">
        <v>2227</v>
      </c>
      <c r="M301" s="357" t="s">
        <v>3041</v>
      </c>
      <c r="N301" s="357" t="s">
        <v>2228</v>
      </c>
      <c r="O301" s="357" t="s">
        <v>2172</v>
      </c>
      <c r="P301" s="357" t="s">
        <v>2172</v>
      </c>
      <c r="Q301" s="357" t="s">
        <v>2172</v>
      </c>
      <c r="R301" s="357" t="s">
        <v>3042</v>
      </c>
      <c r="S301" s="357" t="s">
        <v>2230</v>
      </c>
      <c r="T301" s="392">
        <v>44927</v>
      </c>
      <c r="U301" s="392">
        <v>45838</v>
      </c>
      <c r="V301" s="357" t="s">
        <v>3043</v>
      </c>
      <c r="W301" s="382">
        <v>1</v>
      </c>
      <c r="X301" s="357" t="s">
        <v>2651</v>
      </c>
      <c r="Y301" s="357" t="s">
        <v>2652</v>
      </c>
      <c r="Z301" s="382">
        <v>1</v>
      </c>
      <c r="AA301" s="376" t="s">
        <v>2113</v>
      </c>
      <c r="AB301" s="376" t="s">
        <v>2172</v>
      </c>
      <c r="AC301" s="376" t="s">
        <v>2172</v>
      </c>
      <c r="AD301" s="376" t="s">
        <v>2172</v>
      </c>
      <c r="AE301" s="376" t="s">
        <v>2172</v>
      </c>
      <c r="AF301" s="376" t="s">
        <v>2172</v>
      </c>
      <c r="AG301" s="376" t="s">
        <v>2113</v>
      </c>
      <c r="AH301" s="376" t="s">
        <v>2172</v>
      </c>
      <c r="AI301" s="376" t="s">
        <v>2172</v>
      </c>
      <c r="AJ301" s="376" t="s">
        <v>2172</v>
      </c>
      <c r="AK301" s="376" t="s">
        <v>2172</v>
      </c>
      <c r="AL301" s="376" t="s">
        <v>2172</v>
      </c>
      <c r="AM301" s="376" t="s">
        <v>2172</v>
      </c>
      <c r="AN301" s="376" t="s">
        <v>2172</v>
      </c>
      <c r="AO301" s="376" t="s">
        <v>2172</v>
      </c>
      <c r="AP301" s="376" t="s">
        <v>2172</v>
      </c>
      <c r="AQ301" s="376" t="s">
        <v>2172</v>
      </c>
      <c r="AR301" s="376" t="s">
        <v>2172</v>
      </c>
      <c r="AS301" s="376" t="s">
        <v>2172</v>
      </c>
      <c r="AT301" s="376" t="s">
        <v>2172</v>
      </c>
      <c r="AU301" s="376" t="s">
        <v>2113</v>
      </c>
      <c r="AV301" s="376" t="s">
        <v>2172</v>
      </c>
      <c r="AW301" s="376" t="s">
        <v>2172</v>
      </c>
      <c r="AX301" s="376" t="s">
        <v>2172</v>
      </c>
      <c r="AY301" s="376" t="s">
        <v>2172</v>
      </c>
      <c r="AZ301" s="376" t="s">
        <v>2172</v>
      </c>
      <c r="BA301" s="376" t="s">
        <v>2172</v>
      </c>
      <c r="BB301" s="376" t="s">
        <v>2172</v>
      </c>
      <c r="BC301" s="376" t="s">
        <v>2113</v>
      </c>
      <c r="BD301" s="376" t="s">
        <v>2172</v>
      </c>
      <c r="BE301" s="376" t="s">
        <v>2172</v>
      </c>
      <c r="BF301" s="376" t="s">
        <v>2172</v>
      </c>
      <c r="BG301" s="376" t="s">
        <v>2172</v>
      </c>
      <c r="BH301" s="376" t="s">
        <v>2113</v>
      </c>
      <c r="BI301" s="376" t="s">
        <v>2172</v>
      </c>
      <c r="BJ301" s="373" t="s">
        <v>199</v>
      </c>
      <c r="BK301" s="377" t="s">
        <v>199</v>
      </c>
    </row>
    <row r="302" spans="1:63" s="363" customFormat="1" ht="288" x14ac:dyDescent="0.35">
      <c r="A302" s="355" t="s">
        <v>3044</v>
      </c>
      <c r="B302" s="356">
        <v>9</v>
      </c>
      <c r="C302" s="357" t="s">
        <v>72</v>
      </c>
      <c r="D302" s="357" t="s">
        <v>1589</v>
      </c>
      <c r="E302" s="357" t="s">
        <v>3039</v>
      </c>
      <c r="F302" s="357" t="s">
        <v>2100</v>
      </c>
      <c r="G302" s="357" t="s">
        <v>2210</v>
      </c>
      <c r="H302" s="368" t="s">
        <v>199</v>
      </c>
      <c r="I302" s="357" t="s">
        <v>2874</v>
      </c>
      <c r="J302" s="357" t="s">
        <v>2875</v>
      </c>
      <c r="K302" s="357" t="s">
        <v>3040</v>
      </c>
      <c r="L302" s="357" t="s">
        <v>2227</v>
      </c>
      <c r="M302" s="357" t="s">
        <v>3045</v>
      </c>
      <c r="N302" s="357" t="s">
        <v>2228</v>
      </c>
      <c r="O302" s="357" t="s">
        <v>2172</v>
      </c>
      <c r="P302" s="357" t="s">
        <v>2172</v>
      </c>
      <c r="Q302" s="357" t="s">
        <v>2172</v>
      </c>
      <c r="R302" s="357" t="s">
        <v>3046</v>
      </c>
      <c r="S302" s="357" t="s">
        <v>2230</v>
      </c>
      <c r="T302" s="392">
        <v>45658</v>
      </c>
      <c r="U302" s="392">
        <v>45716</v>
      </c>
      <c r="V302" s="357" t="s">
        <v>3047</v>
      </c>
      <c r="W302" s="366">
        <v>1</v>
      </c>
      <c r="X302" s="357" t="s">
        <v>2172</v>
      </c>
      <c r="Y302" s="357" t="s">
        <v>2172</v>
      </c>
      <c r="Z302" s="382" t="s">
        <v>2172</v>
      </c>
      <c r="AA302" s="376" t="s">
        <v>2113</v>
      </c>
      <c r="AB302" s="376" t="s">
        <v>2172</v>
      </c>
      <c r="AC302" s="376" t="s">
        <v>2172</v>
      </c>
      <c r="AD302" s="376" t="s">
        <v>2172</v>
      </c>
      <c r="AE302" s="376" t="s">
        <v>2172</v>
      </c>
      <c r="AF302" s="376" t="s">
        <v>2172</v>
      </c>
      <c r="AG302" s="376" t="s">
        <v>2113</v>
      </c>
      <c r="AH302" s="376" t="s">
        <v>2172</v>
      </c>
      <c r="AI302" s="376" t="s">
        <v>2172</v>
      </c>
      <c r="AJ302" s="376" t="s">
        <v>2172</v>
      </c>
      <c r="AK302" s="376" t="s">
        <v>2172</v>
      </c>
      <c r="AL302" s="376" t="s">
        <v>2172</v>
      </c>
      <c r="AM302" s="376" t="s">
        <v>2172</v>
      </c>
      <c r="AN302" s="376" t="s">
        <v>2172</v>
      </c>
      <c r="AO302" s="376" t="s">
        <v>2172</v>
      </c>
      <c r="AP302" s="376" t="s">
        <v>2172</v>
      </c>
      <c r="AQ302" s="376" t="s">
        <v>2172</v>
      </c>
      <c r="AR302" s="376" t="s">
        <v>2172</v>
      </c>
      <c r="AS302" s="376" t="s">
        <v>2172</v>
      </c>
      <c r="AT302" s="376" t="s">
        <v>2172</v>
      </c>
      <c r="AU302" s="376" t="s">
        <v>2113</v>
      </c>
      <c r="AV302" s="376" t="s">
        <v>2172</v>
      </c>
      <c r="AW302" s="376" t="s">
        <v>2172</v>
      </c>
      <c r="AX302" s="376" t="s">
        <v>2172</v>
      </c>
      <c r="AY302" s="376" t="s">
        <v>2172</v>
      </c>
      <c r="AZ302" s="376" t="s">
        <v>2172</v>
      </c>
      <c r="BA302" s="376" t="s">
        <v>2172</v>
      </c>
      <c r="BB302" s="376" t="s">
        <v>2172</v>
      </c>
      <c r="BC302" s="376" t="s">
        <v>2113</v>
      </c>
      <c r="BD302" s="376" t="s">
        <v>2172</v>
      </c>
      <c r="BE302" s="376" t="s">
        <v>2172</v>
      </c>
      <c r="BF302" s="376" t="s">
        <v>2172</v>
      </c>
      <c r="BG302" s="376" t="s">
        <v>2172</v>
      </c>
      <c r="BH302" s="376" t="s">
        <v>2113</v>
      </c>
      <c r="BI302" s="376" t="s">
        <v>2172</v>
      </c>
      <c r="BJ302" s="373" t="s">
        <v>2114</v>
      </c>
      <c r="BK302" s="377" t="s">
        <v>199</v>
      </c>
    </row>
    <row r="303" spans="1:63" s="363" customFormat="1" ht="288" x14ac:dyDescent="0.35">
      <c r="A303" s="355" t="s">
        <v>3048</v>
      </c>
      <c r="B303" s="356">
        <v>10</v>
      </c>
      <c r="C303" s="357" t="s">
        <v>72</v>
      </c>
      <c r="D303" s="357" t="s">
        <v>1589</v>
      </c>
      <c r="E303" s="357" t="s">
        <v>3039</v>
      </c>
      <c r="F303" s="357" t="s">
        <v>2100</v>
      </c>
      <c r="G303" s="357" t="s">
        <v>2210</v>
      </c>
      <c r="H303" s="368" t="s">
        <v>199</v>
      </c>
      <c r="I303" s="357" t="s">
        <v>2874</v>
      </c>
      <c r="J303" s="357" t="s">
        <v>2875</v>
      </c>
      <c r="K303" s="357" t="s">
        <v>3040</v>
      </c>
      <c r="L303" s="357" t="s">
        <v>2227</v>
      </c>
      <c r="M303" s="357" t="s">
        <v>3045</v>
      </c>
      <c r="N303" s="357" t="s">
        <v>2228</v>
      </c>
      <c r="O303" s="357" t="s">
        <v>2172</v>
      </c>
      <c r="P303" s="357" t="s">
        <v>2172</v>
      </c>
      <c r="Q303" s="357" t="s">
        <v>2172</v>
      </c>
      <c r="R303" s="357" t="s">
        <v>3049</v>
      </c>
      <c r="S303" s="357" t="s">
        <v>2230</v>
      </c>
      <c r="T303" s="392">
        <v>45658</v>
      </c>
      <c r="U303" s="392">
        <v>46006</v>
      </c>
      <c r="V303" s="357" t="s">
        <v>3050</v>
      </c>
      <c r="W303" s="356" t="s">
        <v>2172</v>
      </c>
      <c r="X303" s="357" t="s">
        <v>3051</v>
      </c>
      <c r="Y303" s="357" t="s">
        <v>3052</v>
      </c>
      <c r="Z303" s="382">
        <v>1</v>
      </c>
      <c r="AA303" s="376" t="s">
        <v>2113</v>
      </c>
      <c r="AB303" s="376" t="s">
        <v>2172</v>
      </c>
      <c r="AC303" s="376" t="s">
        <v>2172</v>
      </c>
      <c r="AD303" s="376" t="s">
        <v>2172</v>
      </c>
      <c r="AE303" s="376" t="s">
        <v>2172</v>
      </c>
      <c r="AF303" s="376" t="s">
        <v>2172</v>
      </c>
      <c r="AG303" s="376" t="s">
        <v>2113</v>
      </c>
      <c r="AH303" s="376" t="s">
        <v>2172</v>
      </c>
      <c r="AI303" s="376" t="s">
        <v>2172</v>
      </c>
      <c r="AJ303" s="376" t="s">
        <v>2172</v>
      </c>
      <c r="AK303" s="376" t="s">
        <v>2172</v>
      </c>
      <c r="AL303" s="376" t="s">
        <v>2172</v>
      </c>
      <c r="AM303" s="376" t="s">
        <v>2172</v>
      </c>
      <c r="AN303" s="376" t="s">
        <v>2172</v>
      </c>
      <c r="AO303" s="376" t="s">
        <v>2172</v>
      </c>
      <c r="AP303" s="376" t="s">
        <v>2172</v>
      </c>
      <c r="AQ303" s="376" t="s">
        <v>2172</v>
      </c>
      <c r="AR303" s="376" t="s">
        <v>2172</v>
      </c>
      <c r="AS303" s="376" t="s">
        <v>2172</v>
      </c>
      <c r="AT303" s="376" t="s">
        <v>2172</v>
      </c>
      <c r="AU303" s="376" t="s">
        <v>2113</v>
      </c>
      <c r="AV303" s="376" t="s">
        <v>2172</v>
      </c>
      <c r="AW303" s="376" t="s">
        <v>2172</v>
      </c>
      <c r="AX303" s="376" t="s">
        <v>2172</v>
      </c>
      <c r="AY303" s="376" t="s">
        <v>2172</v>
      </c>
      <c r="AZ303" s="376" t="s">
        <v>2172</v>
      </c>
      <c r="BA303" s="376" t="s">
        <v>2172</v>
      </c>
      <c r="BB303" s="376" t="s">
        <v>2172</v>
      </c>
      <c r="BC303" s="376" t="s">
        <v>2113</v>
      </c>
      <c r="BD303" s="376" t="s">
        <v>2172</v>
      </c>
      <c r="BE303" s="376" t="s">
        <v>2172</v>
      </c>
      <c r="BF303" s="376" t="s">
        <v>2172</v>
      </c>
      <c r="BG303" s="376" t="s">
        <v>2172</v>
      </c>
      <c r="BH303" s="376" t="s">
        <v>2113</v>
      </c>
      <c r="BI303" s="376" t="s">
        <v>2172</v>
      </c>
      <c r="BJ303" s="373" t="s">
        <v>2114</v>
      </c>
      <c r="BK303" s="377" t="s">
        <v>199</v>
      </c>
    </row>
    <row r="304" spans="1:63" s="363" customFormat="1" ht="288" x14ac:dyDescent="0.35">
      <c r="A304" s="355" t="s">
        <v>3053</v>
      </c>
      <c r="B304" s="356">
        <v>11</v>
      </c>
      <c r="C304" s="357" t="s">
        <v>72</v>
      </c>
      <c r="D304" s="357" t="s">
        <v>1589</v>
      </c>
      <c r="E304" s="357" t="s">
        <v>3039</v>
      </c>
      <c r="F304" s="357" t="s">
        <v>2351</v>
      </c>
      <c r="G304" s="357" t="s">
        <v>2210</v>
      </c>
      <c r="H304" s="368" t="s">
        <v>199</v>
      </c>
      <c r="I304" s="357" t="s">
        <v>2874</v>
      </c>
      <c r="J304" s="357" t="s">
        <v>2875</v>
      </c>
      <c r="K304" s="357" t="s">
        <v>3040</v>
      </c>
      <c r="L304" s="357" t="s">
        <v>2227</v>
      </c>
      <c r="M304" s="357" t="s">
        <v>3045</v>
      </c>
      <c r="N304" s="357" t="s">
        <v>2228</v>
      </c>
      <c r="O304" s="357" t="s">
        <v>2172</v>
      </c>
      <c r="P304" s="357" t="s">
        <v>2172</v>
      </c>
      <c r="Q304" s="357" t="s">
        <v>2172</v>
      </c>
      <c r="R304" s="357" t="s">
        <v>3054</v>
      </c>
      <c r="S304" s="357" t="s">
        <v>2230</v>
      </c>
      <c r="T304" s="392">
        <v>45658</v>
      </c>
      <c r="U304" s="392">
        <v>46006</v>
      </c>
      <c r="V304" s="357" t="s">
        <v>3055</v>
      </c>
      <c r="W304" s="356" t="s">
        <v>2172</v>
      </c>
      <c r="X304" s="357" t="s">
        <v>3056</v>
      </c>
      <c r="Y304" s="357" t="s">
        <v>3057</v>
      </c>
      <c r="Z304" s="382">
        <v>1</v>
      </c>
      <c r="AA304" s="376" t="s">
        <v>2113</v>
      </c>
      <c r="AB304" s="376" t="s">
        <v>2172</v>
      </c>
      <c r="AC304" s="376" t="s">
        <v>2172</v>
      </c>
      <c r="AD304" s="376" t="s">
        <v>2172</v>
      </c>
      <c r="AE304" s="376" t="s">
        <v>2172</v>
      </c>
      <c r="AF304" s="376" t="s">
        <v>2172</v>
      </c>
      <c r="AG304" s="376" t="s">
        <v>2113</v>
      </c>
      <c r="AH304" s="376" t="s">
        <v>2172</v>
      </c>
      <c r="AI304" s="376" t="s">
        <v>2172</v>
      </c>
      <c r="AJ304" s="376" t="s">
        <v>2172</v>
      </c>
      <c r="AK304" s="376" t="s">
        <v>2172</v>
      </c>
      <c r="AL304" s="376" t="s">
        <v>2172</v>
      </c>
      <c r="AM304" s="376" t="s">
        <v>2172</v>
      </c>
      <c r="AN304" s="376" t="s">
        <v>2172</v>
      </c>
      <c r="AO304" s="376" t="s">
        <v>2172</v>
      </c>
      <c r="AP304" s="376" t="s">
        <v>2172</v>
      </c>
      <c r="AQ304" s="376" t="s">
        <v>2172</v>
      </c>
      <c r="AR304" s="376" t="s">
        <v>2172</v>
      </c>
      <c r="AS304" s="376" t="s">
        <v>2172</v>
      </c>
      <c r="AT304" s="376" t="s">
        <v>2172</v>
      </c>
      <c r="AU304" s="376" t="s">
        <v>2113</v>
      </c>
      <c r="AV304" s="376" t="s">
        <v>2172</v>
      </c>
      <c r="AW304" s="376" t="s">
        <v>2172</v>
      </c>
      <c r="AX304" s="376" t="s">
        <v>2172</v>
      </c>
      <c r="AY304" s="376" t="s">
        <v>2172</v>
      </c>
      <c r="AZ304" s="376" t="s">
        <v>2172</v>
      </c>
      <c r="BA304" s="376" t="s">
        <v>2172</v>
      </c>
      <c r="BB304" s="376" t="s">
        <v>2172</v>
      </c>
      <c r="BC304" s="376" t="s">
        <v>2113</v>
      </c>
      <c r="BD304" s="376" t="s">
        <v>2172</v>
      </c>
      <c r="BE304" s="376" t="s">
        <v>2172</v>
      </c>
      <c r="BF304" s="376" t="s">
        <v>2172</v>
      </c>
      <c r="BG304" s="376" t="s">
        <v>2172</v>
      </c>
      <c r="BH304" s="376" t="s">
        <v>2113</v>
      </c>
      <c r="BI304" s="376" t="s">
        <v>2172</v>
      </c>
      <c r="BJ304" s="373" t="s">
        <v>2114</v>
      </c>
      <c r="BK304" s="377" t="s">
        <v>199</v>
      </c>
    </row>
    <row r="305" spans="1:489" s="363" customFormat="1" ht="288" x14ac:dyDescent="0.35">
      <c r="A305" s="380" t="s">
        <v>3062</v>
      </c>
      <c r="B305" s="381">
        <v>12</v>
      </c>
      <c r="C305" s="373" t="s">
        <v>72</v>
      </c>
      <c r="D305" s="367" t="s">
        <v>1589</v>
      </c>
      <c r="E305" s="368" t="s">
        <v>2676</v>
      </c>
      <c r="F305" s="368" t="s">
        <v>2351</v>
      </c>
      <c r="G305" s="368" t="s">
        <v>2918</v>
      </c>
      <c r="H305" s="368" t="s">
        <v>199</v>
      </c>
      <c r="I305" s="368" t="s">
        <v>2874</v>
      </c>
      <c r="J305" s="368" t="s">
        <v>2875</v>
      </c>
      <c r="K305" s="368" t="s">
        <v>3063</v>
      </c>
      <c r="L305" s="368" t="s">
        <v>2227</v>
      </c>
      <c r="M305" s="368" t="s">
        <v>3064</v>
      </c>
      <c r="N305" s="368" t="s">
        <v>2599</v>
      </c>
      <c r="O305" s="368" t="s">
        <v>2172</v>
      </c>
      <c r="P305" s="368" t="s">
        <v>2172</v>
      </c>
      <c r="Q305" s="384" t="s">
        <v>2172</v>
      </c>
      <c r="R305" s="368" t="s">
        <v>3065</v>
      </c>
      <c r="S305" s="368" t="s">
        <v>2678</v>
      </c>
      <c r="T305" s="375">
        <v>45659</v>
      </c>
      <c r="U305" s="375">
        <v>45989</v>
      </c>
      <c r="V305" s="368" t="s">
        <v>3066</v>
      </c>
      <c r="W305" s="356" t="s">
        <v>2172</v>
      </c>
      <c r="X305" s="368" t="s">
        <v>1966</v>
      </c>
      <c r="Y305" s="368" t="s">
        <v>3067</v>
      </c>
      <c r="Z305" s="379">
        <v>1</v>
      </c>
      <c r="AA305" s="376" t="s">
        <v>2172</v>
      </c>
      <c r="AB305" s="376" t="s">
        <v>2172</v>
      </c>
      <c r="AC305" s="376" t="s">
        <v>2172</v>
      </c>
      <c r="AD305" s="376" t="s">
        <v>2172</v>
      </c>
      <c r="AE305" s="376" t="s">
        <v>2172</v>
      </c>
      <c r="AF305" s="376" t="s">
        <v>2172</v>
      </c>
      <c r="AG305" s="376" t="s">
        <v>2172</v>
      </c>
      <c r="AH305" s="376" t="s">
        <v>2172</v>
      </c>
      <c r="AI305" s="376" t="s">
        <v>2172</v>
      </c>
      <c r="AJ305" s="376" t="s">
        <v>2172</v>
      </c>
      <c r="AK305" s="376" t="s">
        <v>2172</v>
      </c>
      <c r="AL305" s="376" t="s">
        <v>2172</v>
      </c>
      <c r="AM305" s="376" t="s">
        <v>2172</v>
      </c>
      <c r="AN305" s="376" t="s">
        <v>2172</v>
      </c>
      <c r="AO305" s="376" t="s">
        <v>2172</v>
      </c>
      <c r="AP305" s="376" t="s">
        <v>2172</v>
      </c>
      <c r="AQ305" s="376" t="s">
        <v>2172</v>
      </c>
      <c r="AR305" s="376" t="s">
        <v>2172</v>
      </c>
      <c r="AS305" s="376" t="s">
        <v>2172</v>
      </c>
      <c r="AT305" s="376" t="s">
        <v>2172</v>
      </c>
      <c r="AU305" s="376" t="s">
        <v>2172</v>
      </c>
      <c r="AV305" s="376" t="s">
        <v>2172</v>
      </c>
      <c r="AW305" s="376" t="s">
        <v>2172</v>
      </c>
      <c r="AX305" s="376" t="s">
        <v>2172</v>
      </c>
      <c r="AY305" s="376" t="s">
        <v>2172</v>
      </c>
      <c r="AZ305" s="376" t="s">
        <v>2172</v>
      </c>
      <c r="BA305" s="376" t="s">
        <v>2172</v>
      </c>
      <c r="BB305" s="376" t="s">
        <v>2172</v>
      </c>
      <c r="BC305" s="376" t="s">
        <v>2172</v>
      </c>
      <c r="BD305" s="376" t="s">
        <v>2172</v>
      </c>
      <c r="BE305" s="376" t="s">
        <v>2172</v>
      </c>
      <c r="BF305" s="376" t="s">
        <v>2172</v>
      </c>
      <c r="BG305" s="376" t="s">
        <v>2113</v>
      </c>
      <c r="BH305" s="376" t="s">
        <v>2172</v>
      </c>
      <c r="BI305" s="376" t="s">
        <v>2172</v>
      </c>
      <c r="BJ305" s="373" t="s">
        <v>2114</v>
      </c>
      <c r="BK305" s="377" t="s">
        <v>199</v>
      </c>
    </row>
    <row r="306" spans="1:489" s="363" customFormat="1" ht="36" x14ac:dyDescent="0.35">
      <c r="A306" s="507" t="s">
        <v>3068</v>
      </c>
      <c r="B306" s="509">
        <v>3</v>
      </c>
      <c r="C306" s="501" t="s">
        <v>99</v>
      </c>
      <c r="D306" s="505" t="s">
        <v>2166</v>
      </c>
      <c r="E306" s="505" t="s">
        <v>2167</v>
      </c>
      <c r="F306" s="505" t="s">
        <v>2100</v>
      </c>
      <c r="G306" s="505" t="s">
        <v>2185</v>
      </c>
      <c r="H306" s="505" t="s">
        <v>199</v>
      </c>
      <c r="I306" s="501" t="s">
        <v>3069</v>
      </c>
      <c r="J306" s="505" t="s">
        <v>3070</v>
      </c>
      <c r="K306" s="505" t="s">
        <v>3071</v>
      </c>
      <c r="L306" s="505" t="s">
        <v>3072</v>
      </c>
      <c r="M306" s="505" t="s">
        <v>3073</v>
      </c>
      <c r="N306" s="505" t="s">
        <v>2106</v>
      </c>
      <c r="O306" s="505" t="s">
        <v>2172</v>
      </c>
      <c r="P306" s="505" t="s">
        <v>2172</v>
      </c>
      <c r="Q306" s="505" t="s">
        <v>2172</v>
      </c>
      <c r="R306" s="505" t="s">
        <v>3074</v>
      </c>
      <c r="S306" s="357" t="s">
        <v>1239</v>
      </c>
      <c r="T306" s="503">
        <v>45689</v>
      </c>
      <c r="U306" s="503">
        <v>46006</v>
      </c>
      <c r="V306" s="505" t="s">
        <v>3075</v>
      </c>
      <c r="W306" s="495" t="s">
        <v>2172</v>
      </c>
      <c r="X306" s="501" t="s">
        <v>1969</v>
      </c>
      <c r="Y306" s="505" t="s">
        <v>3076</v>
      </c>
      <c r="Z306" s="510">
        <v>0.3</v>
      </c>
      <c r="AA306" s="500" t="s">
        <v>2172</v>
      </c>
      <c r="AB306" s="500" t="s">
        <v>2113</v>
      </c>
      <c r="AC306" s="500" t="s">
        <v>2172</v>
      </c>
      <c r="AD306" s="500" t="s">
        <v>2172</v>
      </c>
      <c r="AE306" s="500" t="s">
        <v>2172</v>
      </c>
      <c r="AF306" s="500" t="s">
        <v>2113</v>
      </c>
      <c r="AG306" s="500" t="s">
        <v>2113</v>
      </c>
      <c r="AH306" s="500" t="s">
        <v>2172</v>
      </c>
      <c r="AI306" s="500" t="s">
        <v>2172</v>
      </c>
      <c r="AJ306" s="500" t="s">
        <v>2172</v>
      </c>
      <c r="AK306" s="500" t="s">
        <v>2172</v>
      </c>
      <c r="AL306" s="500" t="s">
        <v>2172</v>
      </c>
      <c r="AM306" s="500" t="s">
        <v>2172</v>
      </c>
      <c r="AN306" s="500" t="s">
        <v>2172</v>
      </c>
      <c r="AO306" s="500" t="s">
        <v>2113</v>
      </c>
      <c r="AP306" s="500" t="s">
        <v>2172</v>
      </c>
      <c r="AQ306" s="500" t="s">
        <v>2172</v>
      </c>
      <c r="AR306" s="500" t="s">
        <v>2172</v>
      </c>
      <c r="AS306" s="500" t="s">
        <v>2172</v>
      </c>
      <c r="AT306" s="500" t="s">
        <v>2172</v>
      </c>
      <c r="AU306" s="500" t="s">
        <v>2172</v>
      </c>
      <c r="AV306" s="500" t="s">
        <v>2172</v>
      </c>
      <c r="AW306" s="500" t="s">
        <v>2172</v>
      </c>
      <c r="AX306" s="500" t="s">
        <v>2172</v>
      </c>
      <c r="AY306" s="500" t="s">
        <v>2172</v>
      </c>
      <c r="AZ306" s="500" t="s">
        <v>2172</v>
      </c>
      <c r="BA306" s="500" t="s">
        <v>2172</v>
      </c>
      <c r="BB306" s="500" t="s">
        <v>2113</v>
      </c>
      <c r="BC306" s="500" t="s">
        <v>2172</v>
      </c>
      <c r="BD306" s="500" t="s">
        <v>2172</v>
      </c>
      <c r="BE306" s="500" t="s">
        <v>2172</v>
      </c>
      <c r="BF306" s="500" t="s">
        <v>2172</v>
      </c>
      <c r="BG306" s="500" t="s">
        <v>2172</v>
      </c>
      <c r="BH306" s="500" t="s">
        <v>2113</v>
      </c>
      <c r="BI306" s="500" t="s">
        <v>2113</v>
      </c>
      <c r="BJ306" s="501" t="s">
        <v>2240</v>
      </c>
      <c r="BK306" s="496" t="s">
        <v>3077</v>
      </c>
    </row>
    <row r="307" spans="1:489" s="363" customFormat="1" ht="18" x14ac:dyDescent="0.35">
      <c r="A307" s="507"/>
      <c r="B307" s="509"/>
      <c r="C307" s="501"/>
      <c r="D307" s="505"/>
      <c r="E307" s="505"/>
      <c r="F307" s="505"/>
      <c r="G307" s="505"/>
      <c r="H307" s="505"/>
      <c r="I307" s="501"/>
      <c r="J307" s="505"/>
      <c r="K307" s="505"/>
      <c r="L307" s="505"/>
      <c r="M307" s="505"/>
      <c r="N307" s="505"/>
      <c r="O307" s="505"/>
      <c r="P307" s="505"/>
      <c r="Q307" s="505"/>
      <c r="R307" s="505"/>
      <c r="S307" s="357" t="s">
        <v>3078</v>
      </c>
      <c r="T307" s="503"/>
      <c r="U307" s="503"/>
      <c r="V307" s="505"/>
      <c r="W307" s="487"/>
      <c r="X307" s="501"/>
      <c r="Y307" s="505"/>
      <c r="Z307" s="510"/>
      <c r="AA307" s="500"/>
      <c r="AB307" s="500"/>
      <c r="AC307" s="500"/>
      <c r="AD307" s="500"/>
      <c r="AE307" s="500"/>
      <c r="AF307" s="500"/>
      <c r="AG307" s="500"/>
      <c r="AH307" s="500"/>
      <c r="AI307" s="500"/>
      <c r="AJ307" s="500"/>
      <c r="AK307" s="500"/>
      <c r="AL307" s="500"/>
      <c r="AM307" s="500"/>
      <c r="AN307" s="500"/>
      <c r="AO307" s="500"/>
      <c r="AP307" s="500"/>
      <c r="AQ307" s="500"/>
      <c r="AR307" s="500"/>
      <c r="AS307" s="500"/>
      <c r="AT307" s="500"/>
      <c r="AU307" s="500"/>
      <c r="AV307" s="500"/>
      <c r="AW307" s="500"/>
      <c r="AX307" s="500"/>
      <c r="AY307" s="500"/>
      <c r="AZ307" s="500"/>
      <c r="BA307" s="500"/>
      <c r="BB307" s="500"/>
      <c r="BC307" s="500"/>
      <c r="BD307" s="500"/>
      <c r="BE307" s="500"/>
      <c r="BF307" s="500"/>
      <c r="BG307" s="500"/>
      <c r="BH307" s="500"/>
      <c r="BI307" s="500"/>
      <c r="BJ307" s="501"/>
      <c r="BK307" s="496"/>
    </row>
    <row r="308" spans="1:489" s="363" customFormat="1" ht="36" x14ac:dyDescent="0.35">
      <c r="A308" s="507"/>
      <c r="B308" s="509"/>
      <c r="C308" s="501"/>
      <c r="D308" s="505"/>
      <c r="E308" s="505"/>
      <c r="F308" s="505"/>
      <c r="G308" s="505"/>
      <c r="H308" s="505"/>
      <c r="I308" s="501"/>
      <c r="J308" s="505"/>
      <c r="K308" s="505"/>
      <c r="L308" s="505"/>
      <c r="M308" s="505"/>
      <c r="N308" s="505"/>
      <c r="O308" s="505"/>
      <c r="P308" s="505"/>
      <c r="Q308" s="505"/>
      <c r="R308" s="505"/>
      <c r="S308" s="357" t="s">
        <v>3079</v>
      </c>
      <c r="T308" s="503"/>
      <c r="U308" s="503"/>
      <c r="V308" s="505"/>
      <c r="W308" s="487"/>
      <c r="X308" s="501"/>
      <c r="Y308" s="505"/>
      <c r="Z308" s="510"/>
      <c r="AA308" s="500"/>
      <c r="AB308" s="500"/>
      <c r="AC308" s="500"/>
      <c r="AD308" s="500"/>
      <c r="AE308" s="500"/>
      <c r="AF308" s="500"/>
      <c r="AG308" s="500"/>
      <c r="AH308" s="500"/>
      <c r="AI308" s="500"/>
      <c r="AJ308" s="500"/>
      <c r="AK308" s="500"/>
      <c r="AL308" s="500"/>
      <c r="AM308" s="500"/>
      <c r="AN308" s="500"/>
      <c r="AO308" s="500"/>
      <c r="AP308" s="500"/>
      <c r="AQ308" s="500"/>
      <c r="AR308" s="500"/>
      <c r="AS308" s="500"/>
      <c r="AT308" s="500"/>
      <c r="AU308" s="500"/>
      <c r="AV308" s="500"/>
      <c r="AW308" s="500"/>
      <c r="AX308" s="500"/>
      <c r="AY308" s="500"/>
      <c r="AZ308" s="500"/>
      <c r="BA308" s="500"/>
      <c r="BB308" s="500"/>
      <c r="BC308" s="500"/>
      <c r="BD308" s="500"/>
      <c r="BE308" s="500"/>
      <c r="BF308" s="500"/>
      <c r="BG308" s="500"/>
      <c r="BH308" s="500"/>
      <c r="BI308" s="500"/>
      <c r="BJ308" s="501"/>
      <c r="BK308" s="496"/>
    </row>
    <row r="309" spans="1:489" s="363" customFormat="1" ht="72" x14ac:dyDescent="0.35">
      <c r="A309" s="507"/>
      <c r="B309" s="509"/>
      <c r="C309" s="501"/>
      <c r="D309" s="505"/>
      <c r="E309" s="505"/>
      <c r="F309" s="505"/>
      <c r="G309" s="505"/>
      <c r="H309" s="505"/>
      <c r="I309" s="501"/>
      <c r="J309" s="505"/>
      <c r="K309" s="505"/>
      <c r="L309" s="505"/>
      <c r="M309" s="505"/>
      <c r="N309" s="505"/>
      <c r="O309" s="505"/>
      <c r="P309" s="505"/>
      <c r="Q309" s="505"/>
      <c r="R309" s="505"/>
      <c r="S309" s="357" t="s">
        <v>3080</v>
      </c>
      <c r="T309" s="503"/>
      <c r="U309" s="503"/>
      <c r="V309" s="505"/>
      <c r="W309" s="488"/>
      <c r="X309" s="501"/>
      <c r="Y309" s="505"/>
      <c r="Z309" s="510"/>
      <c r="AA309" s="500"/>
      <c r="AB309" s="500"/>
      <c r="AC309" s="500"/>
      <c r="AD309" s="500"/>
      <c r="AE309" s="500"/>
      <c r="AF309" s="500"/>
      <c r="AG309" s="500"/>
      <c r="AH309" s="500"/>
      <c r="AI309" s="500"/>
      <c r="AJ309" s="500"/>
      <c r="AK309" s="500"/>
      <c r="AL309" s="500"/>
      <c r="AM309" s="500"/>
      <c r="AN309" s="500"/>
      <c r="AO309" s="500"/>
      <c r="AP309" s="500"/>
      <c r="AQ309" s="500"/>
      <c r="AR309" s="500"/>
      <c r="AS309" s="500"/>
      <c r="AT309" s="500"/>
      <c r="AU309" s="500"/>
      <c r="AV309" s="500"/>
      <c r="AW309" s="500"/>
      <c r="AX309" s="500"/>
      <c r="AY309" s="500"/>
      <c r="AZ309" s="500"/>
      <c r="BA309" s="500"/>
      <c r="BB309" s="500"/>
      <c r="BC309" s="500"/>
      <c r="BD309" s="500"/>
      <c r="BE309" s="500"/>
      <c r="BF309" s="500"/>
      <c r="BG309" s="500"/>
      <c r="BH309" s="500"/>
      <c r="BI309" s="500"/>
      <c r="BJ309" s="501"/>
      <c r="BK309" s="496"/>
    </row>
    <row r="310" spans="1:489" s="363" customFormat="1" ht="36" x14ac:dyDescent="0.35">
      <c r="A310" s="507" t="s">
        <v>3068</v>
      </c>
      <c r="B310" s="509">
        <v>3</v>
      </c>
      <c r="C310" s="501" t="s">
        <v>99</v>
      </c>
      <c r="D310" s="505" t="s">
        <v>2166</v>
      </c>
      <c r="E310" s="505" t="s">
        <v>2167</v>
      </c>
      <c r="F310" s="505" t="s">
        <v>2100</v>
      </c>
      <c r="G310" s="505" t="s">
        <v>2185</v>
      </c>
      <c r="H310" s="505" t="s">
        <v>199</v>
      </c>
      <c r="I310" s="501" t="s">
        <v>3069</v>
      </c>
      <c r="J310" s="505" t="s">
        <v>3070</v>
      </c>
      <c r="K310" s="505" t="s">
        <v>3071</v>
      </c>
      <c r="L310" s="505" t="s">
        <v>3072</v>
      </c>
      <c r="M310" s="505" t="s">
        <v>3073</v>
      </c>
      <c r="N310" s="505" t="s">
        <v>2106</v>
      </c>
      <c r="O310" s="505" t="s">
        <v>2172</v>
      </c>
      <c r="P310" s="505" t="s">
        <v>2172</v>
      </c>
      <c r="Q310" s="505" t="s">
        <v>2172</v>
      </c>
      <c r="R310" s="505" t="s">
        <v>3081</v>
      </c>
      <c r="S310" s="357" t="s">
        <v>1239</v>
      </c>
      <c r="T310" s="503">
        <v>45689</v>
      </c>
      <c r="U310" s="503">
        <v>45900</v>
      </c>
      <c r="V310" s="505" t="s">
        <v>3082</v>
      </c>
      <c r="W310" s="486">
        <v>1</v>
      </c>
      <c r="X310" s="505" t="s">
        <v>1969</v>
      </c>
      <c r="Y310" s="505" t="s">
        <v>3076</v>
      </c>
      <c r="Z310" s="510">
        <v>0.3</v>
      </c>
      <c r="AA310" s="500" t="s">
        <v>2172</v>
      </c>
      <c r="AB310" s="500" t="s">
        <v>2113</v>
      </c>
      <c r="AC310" s="500" t="s">
        <v>2172</v>
      </c>
      <c r="AD310" s="500" t="s">
        <v>2172</v>
      </c>
      <c r="AE310" s="500" t="s">
        <v>2172</v>
      </c>
      <c r="AF310" s="500" t="s">
        <v>2113</v>
      </c>
      <c r="AG310" s="500" t="s">
        <v>2113</v>
      </c>
      <c r="AH310" s="500" t="s">
        <v>2172</v>
      </c>
      <c r="AI310" s="500" t="s">
        <v>2172</v>
      </c>
      <c r="AJ310" s="500" t="s">
        <v>2172</v>
      </c>
      <c r="AK310" s="500" t="s">
        <v>2172</v>
      </c>
      <c r="AL310" s="500" t="s">
        <v>2172</v>
      </c>
      <c r="AM310" s="500" t="s">
        <v>2172</v>
      </c>
      <c r="AN310" s="500" t="s">
        <v>2172</v>
      </c>
      <c r="AO310" s="500" t="s">
        <v>2113</v>
      </c>
      <c r="AP310" s="500" t="s">
        <v>2172</v>
      </c>
      <c r="AQ310" s="500" t="s">
        <v>2172</v>
      </c>
      <c r="AR310" s="500" t="s">
        <v>2172</v>
      </c>
      <c r="AS310" s="500" t="s">
        <v>2172</v>
      </c>
      <c r="AT310" s="500" t="s">
        <v>2172</v>
      </c>
      <c r="AU310" s="500" t="s">
        <v>2172</v>
      </c>
      <c r="AV310" s="500" t="s">
        <v>2172</v>
      </c>
      <c r="AW310" s="500" t="s">
        <v>2172</v>
      </c>
      <c r="AX310" s="500" t="s">
        <v>2172</v>
      </c>
      <c r="AY310" s="500" t="s">
        <v>2172</v>
      </c>
      <c r="AZ310" s="500" t="s">
        <v>2172</v>
      </c>
      <c r="BA310" s="500" t="s">
        <v>2172</v>
      </c>
      <c r="BB310" s="500" t="s">
        <v>2113</v>
      </c>
      <c r="BC310" s="500" t="s">
        <v>2172</v>
      </c>
      <c r="BD310" s="500" t="s">
        <v>2172</v>
      </c>
      <c r="BE310" s="500" t="s">
        <v>2172</v>
      </c>
      <c r="BF310" s="500" t="s">
        <v>2172</v>
      </c>
      <c r="BG310" s="500" t="s">
        <v>2172</v>
      </c>
      <c r="BH310" s="500" t="s">
        <v>2113</v>
      </c>
      <c r="BI310" s="500" t="s">
        <v>2113</v>
      </c>
      <c r="BJ310" s="501" t="s">
        <v>2240</v>
      </c>
      <c r="BK310" s="496" t="s">
        <v>3077</v>
      </c>
    </row>
    <row r="311" spans="1:489" s="363" customFormat="1" ht="18" x14ac:dyDescent="0.35">
      <c r="A311" s="507"/>
      <c r="B311" s="509"/>
      <c r="C311" s="501"/>
      <c r="D311" s="505"/>
      <c r="E311" s="505"/>
      <c r="F311" s="505"/>
      <c r="G311" s="505"/>
      <c r="H311" s="505"/>
      <c r="I311" s="501"/>
      <c r="J311" s="505"/>
      <c r="K311" s="505"/>
      <c r="L311" s="505"/>
      <c r="M311" s="505"/>
      <c r="N311" s="505"/>
      <c r="O311" s="505"/>
      <c r="P311" s="505"/>
      <c r="Q311" s="505"/>
      <c r="R311" s="505"/>
      <c r="S311" s="357" t="s">
        <v>3078</v>
      </c>
      <c r="T311" s="503"/>
      <c r="U311" s="503"/>
      <c r="V311" s="505"/>
      <c r="W311" s="487"/>
      <c r="X311" s="505"/>
      <c r="Y311" s="505"/>
      <c r="Z311" s="510"/>
      <c r="AA311" s="500"/>
      <c r="AB311" s="500"/>
      <c r="AC311" s="500"/>
      <c r="AD311" s="500"/>
      <c r="AE311" s="500"/>
      <c r="AF311" s="500"/>
      <c r="AG311" s="500"/>
      <c r="AH311" s="500"/>
      <c r="AI311" s="500"/>
      <c r="AJ311" s="500"/>
      <c r="AK311" s="500"/>
      <c r="AL311" s="500"/>
      <c r="AM311" s="500"/>
      <c r="AN311" s="500"/>
      <c r="AO311" s="500"/>
      <c r="AP311" s="500"/>
      <c r="AQ311" s="500"/>
      <c r="AR311" s="500"/>
      <c r="AS311" s="500"/>
      <c r="AT311" s="500"/>
      <c r="AU311" s="500"/>
      <c r="AV311" s="500"/>
      <c r="AW311" s="500"/>
      <c r="AX311" s="500"/>
      <c r="AY311" s="500"/>
      <c r="AZ311" s="500"/>
      <c r="BA311" s="500"/>
      <c r="BB311" s="500"/>
      <c r="BC311" s="500"/>
      <c r="BD311" s="500"/>
      <c r="BE311" s="500"/>
      <c r="BF311" s="500"/>
      <c r="BG311" s="500"/>
      <c r="BH311" s="500"/>
      <c r="BI311" s="500"/>
      <c r="BJ311" s="501"/>
      <c r="BK311" s="496"/>
    </row>
    <row r="312" spans="1:489" s="363" customFormat="1" ht="36" x14ac:dyDescent="0.35">
      <c r="A312" s="507"/>
      <c r="B312" s="509"/>
      <c r="C312" s="501"/>
      <c r="D312" s="505"/>
      <c r="E312" s="505"/>
      <c r="F312" s="505"/>
      <c r="G312" s="505"/>
      <c r="H312" s="505"/>
      <c r="I312" s="501"/>
      <c r="J312" s="505"/>
      <c r="K312" s="505"/>
      <c r="L312" s="505"/>
      <c r="M312" s="505"/>
      <c r="N312" s="505"/>
      <c r="O312" s="505"/>
      <c r="P312" s="505"/>
      <c r="Q312" s="505"/>
      <c r="R312" s="505"/>
      <c r="S312" s="357" t="s">
        <v>3079</v>
      </c>
      <c r="T312" s="503"/>
      <c r="U312" s="503"/>
      <c r="V312" s="505"/>
      <c r="W312" s="487"/>
      <c r="X312" s="505"/>
      <c r="Y312" s="505"/>
      <c r="Z312" s="510"/>
      <c r="AA312" s="500"/>
      <c r="AB312" s="500"/>
      <c r="AC312" s="500"/>
      <c r="AD312" s="500"/>
      <c r="AE312" s="500"/>
      <c r="AF312" s="500"/>
      <c r="AG312" s="500"/>
      <c r="AH312" s="500"/>
      <c r="AI312" s="500"/>
      <c r="AJ312" s="500"/>
      <c r="AK312" s="500"/>
      <c r="AL312" s="500"/>
      <c r="AM312" s="500"/>
      <c r="AN312" s="500"/>
      <c r="AO312" s="500"/>
      <c r="AP312" s="500"/>
      <c r="AQ312" s="500"/>
      <c r="AR312" s="500"/>
      <c r="AS312" s="500"/>
      <c r="AT312" s="500"/>
      <c r="AU312" s="500"/>
      <c r="AV312" s="500"/>
      <c r="AW312" s="500"/>
      <c r="AX312" s="500"/>
      <c r="AY312" s="500"/>
      <c r="AZ312" s="500"/>
      <c r="BA312" s="500"/>
      <c r="BB312" s="500"/>
      <c r="BC312" s="500"/>
      <c r="BD312" s="500"/>
      <c r="BE312" s="500"/>
      <c r="BF312" s="500"/>
      <c r="BG312" s="500"/>
      <c r="BH312" s="500"/>
      <c r="BI312" s="500"/>
      <c r="BJ312" s="501"/>
      <c r="BK312" s="496"/>
    </row>
    <row r="313" spans="1:489" s="363" customFormat="1" ht="72" x14ac:dyDescent="0.35">
      <c r="A313" s="507"/>
      <c r="B313" s="509"/>
      <c r="C313" s="501"/>
      <c r="D313" s="505"/>
      <c r="E313" s="505"/>
      <c r="F313" s="505"/>
      <c r="G313" s="505"/>
      <c r="H313" s="505"/>
      <c r="I313" s="501"/>
      <c r="J313" s="505"/>
      <c r="K313" s="505"/>
      <c r="L313" s="505"/>
      <c r="M313" s="505"/>
      <c r="N313" s="505"/>
      <c r="O313" s="505"/>
      <c r="P313" s="505"/>
      <c r="Q313" s="505"/>
      <c r="R313" s="505"/>
      <c r="S313" s="357" t="s">
        <v>3080</v>
      </c>
      <c r="T313" s="503"/>
      <c r="U313" s="503"/>
      <c r="V313" s="505"/>
      <c r="W313" s="488"/>
      <c r="X313" s="505"/>
      <c r="Y313" s="505"/>
      <c r="Z313" s="510"/>
      <c r="AA313" s="500"/>
      <c r="AB313" s="500"/>
      <c r="AC313" s="500"/>
      <c r="AD313" s="500"/>
      <c r="AE313" s="500"/>
      <c r="AF313" s="500"/>
      <c r="AG313" s="500"/>
      <c r="AH313" s="500"/>
      <c r="AI313" s="500"/>
      <c r="AJ313" s="500"/>
      <c r="AK313" s="500"/>
      <c r="AL313" s="500"/>
      <c r="AM313" s="500"/>
      <c r="AN313" s="500"/>
      <c r="AO313" s="500"/>
      <c r="AP313" s="500"/>
      <c r="AQ313" s="500"/>
      <c r="AR313" s="500"/>
      <c r="AS313" s="500"/>
      <c r="AT313" s="500"/>
      <c r="AU313" s="500"/>
      <c r="AV313" s="500"/>
      <c r="AW313" s="500"/>
      <c r="AX313" s="500"/>
      <c r="AY313" s="500"/>
      <c r="AZ313" s="500"/>
      <c r="BA313" s="500"/>
      <c r="BB313" s="500"/>
      <c r="BC313" s="500"/>
      <c r="BD313" s="500"/>
      <c r="BE313" s="500"/>
      <c r="BF313" s="500"/>
      <c r="BG313" s="500"/>
      <c r="BH313" s="500"/>
      <c r="BI313" s="500"/>
      <c r="BJ313" s="501"/>
      <c r="BK313" s="496"/>
    </row>
    <row r="314" spans="1:489" s="363" customFormat="1" ht="36" x14ac:dyDescent="0.35">
      <c r="A314" s="507" t="s">
        <v>3083</v>
      </c>
      <c r="B314" s="509">
        <v>73</v>
      </c>
      <c r="C314" s="501" t="s">
        <v>99</v>
      </c>
      <c r="D314" s="505" t="s">
        <v>2166</v>
      </c>
      <c r="E314" s="505" t="s">
        <v>2167</v>
      </c>
      <c r="F314" s="505" t="s">
        <v>2100</v>
      </c>
      <c r="G314" s="505" t="s">
        <v>2185</v>
      </c>
      <c r="H314" s="505" t="s">
        <v>199</v>
      </c>
      <c r="I314" s="501" t="s">
        <v>3069</v>
      </c>
      <c r="J314" s="505" t="s">
        <v>3070</v>
      </c>
      <c r="K314" s="505" t="s">
        <v>3071</v>
      </c>
      <c r="L314" s="505" t="s">
        <v>3072</v>
      </c>
      <c r="M314" s="505" t="s">
        <v>3073</v>
      </c>
      <c r="N314" s="505" t="s">
        <v>2106</v>
      </c>
      <c r="O314" s="505" t="s">
        <v>2172</v>
      </c>
      <c r="P314" s="505" t="s">
        <v>2172</v>
      </c>
      <c r="Q314" s="505" t="s">
        <v>2172</v>
      </c>
      <c r="R314" s="505" t="s">
        <v>3084</v>
      </c>
      <c r="S314" s="357" t="s">
        <v>1204</v>
      </c>
      <c r="T314" s="503">
        <v>45689</v>
      </c>
      <c r="U314" s="503">
        <v>45777</v>
      </c>
      <c r="V314" s="505" t="s">
        <v>3085</v>
      </c>
      <c r="W314" s="486">
        <v>1</v>
      </c>
      <c r="X314" s="505" t="s">
        <v>3086</v>
      </c>
      <c r="Y314" s="505" t="s">
        <v>3479</v>
      </c>
      <c r="Z314" s="510">
        <v>1</v>
      </c>
      <c r="AA314" s="500" t="s">
        <v>2113</v>
      </c>
      <c r="AB314" s="500" t="s">
        <v>2172</v>
      </c>
      <c r="AC314" s="500" t="s">
        <v>2172</v>
      </c>
      <c r="AD314" s="500" t="s">
        <v>2172</v>
      </c>
      <c r="AE314" s="500" t="s">
        <v>2172</v>
      </c>
      <c r="AF314" s="500" t="s">
        <v>2172</v>
      </c>
      <c r="AG314" s="500" t="s">
        <v>2113</v>
      </c>
      <c r="AH314" s="500" t="s">
        <v>2172</v>
      </c>
      <c r="AI314" s="500" t="s">
        <v>2172</v>
      </c>
      <c r="AJ314" s="500" t="s">
        <v>2172</v>
      </c>
      <c r="AK314" s="500" t="s">
        <v>2113</v>
      </c>
      <c r="AL314" s="500" t="s">
        <v>2172</v>
      </c>
      <c r="AM314" s="500" t="s">
        <v>2172</v>
      </c>
      <c r="AN314" s="500" t="s">
        <v>2172</v>
      </c>
      <c r="AO314" s="500" t="s">
        <v>2113</v>
      </c>
      <c r="AP314" s="500" t="s">
        <v>2172</v>
      </c>
      <c r="AQ314" s="500" t="s">
        <v>2172</v>
      </c>
      <c r="AR314" s="500" t="s">
        <v>2172</v>
      </c>
      <c r="AS314" s="500" t="s">
        <v>2172</v>
      </c>
      <c r="AT314" s="500" t="s">
        <v>2172</v>
      </c>
      <c r="AU314" s="500" t="s">
        <v>2172</v>
      </c>
      <c r="AV314" s="500" t="s">
        <v>2172</v>
      </c>
      <c r="AW314" s="500" t="s">
        <v>2172</v>
      </c>
      <c r="AX314" s="500" t="s">
        <v>2172</v>
      </c>
      <c r="AY314" s="500" t="s">
        <v>2172</v>
      </c>
      <c r="AZ314" s="500" t="s">
        <v>2172</v>
      </c>
      <c r="BA314" s="500" t="s">
        <v>2172</v>
      </c>
      <c r="BB314" s="500" t="s">
        <v>2172</v>
      </c>
      <c r="BC314" s="500" t="s">
        <v>2172</v>
      </c>
      <c r="BD314" s="500" t="s">
        <v>2172</v>
      </c>
      <c r="BE314" s="500" t="s">
        <v>2172</v>
      </c>
      <c r="BF314" s="500" t="s">
        <v>2172</v>
      </c>
      <c r="BG314" s="500" t="s">
        <v>2172</v>
      </c>
      <c r="BH314" s="500" t="s">
        <v>2113</v>
      </c>
      <c r="BI314" s="500" t="s">
        <v>2113</v>
      </c>
      <c r="BJ314" s="501" t="s">
        <v>2114</v>
      </c>
      <c r="BK314" s="496" t="s">
        <v>199</v>
      </c>
    </row>
    <row r="315" spans="1:489" s="363" customFormat="1" ht="18" x14ac:dyDescent="0.35">
      <c r="A315" s="507"/>
      <c r="B315" s="509"/>
      <c r="C315" s="501"/>
      <c r="D315" s="505"/>
      <c r="E315" s="505"/>
      <c r="F315" s="505"/>
      <c r="G315" s="505"/>
      <c r="H315" s="505"/>
      <c r="I315" s="501"/>
      <c r="J315" s="505"/>
      <c r="K315" s="505"/>
      <c r="L315" s="505"/>
      <c r="M315" s="505"/>
      <c r="N315" s="505"/>
      <c r="O315" s="505"/>
      <c r="P315" s="505"/>
      <c r="Q315" s="505"/>
      <c r="R315" s="505"/>
      <c r="S315" s="357" t="s">
        <v>2190</v>
      </c>
      <c r="T315" s="503"/>
      <c r="U315" s="503"/>
      <c r="V315" s="505"/>
      <c r="W315" s="488"/>
      <c r="X315" s="505"/>
      <c r="Y315" s="505"/>
      <c r="Z315" s="510"/>
      <c r="AA315" s="500"/>
      <c r="AB315" s="500"/>
      <c r="AC315" s="500"/>
      <c r="AD315" s="500"/>
      <c r="AE315" s="500"/>
      <c r="AF315" s="500"/>
      <c r="AG315" s="500"/>
      <c r="AH315" s="500"/>
      <c r="AI315" s="500"/>
      <c r="AJ315" s="500"/>
      <c r="AK315" s="500"/>
      <c r="AL315" s="500"/>
      <c r="AM315" s="500"/>
      <c r="AN315" s="500"/>
      <c r="AO315" s="500"/>
      <c r="AP315" s="500"/>
      <c r="AQ315" s="500"/>
      <c r="AR315" s="500"/>
      <c r="AS315" s="500"/>
      <c r="AT315" s="500"/>
      <c r="AU315" s="500"/>
      <c r="AV315" s="500"/>
      <c r="AW315" s="500"/>
      <c r="AX315" s="500"/>
      <c r="AY315" s="500"/>
      <c r="AZ315" s="500"/>
      <c r="BA315" s="500"/>
      <c r="BB315" s="500"/>
      <c r="BC315" s="500"/>
      <c r="BD315" s="500"/>
      <c r="BE315" s="500"/>
      <c r="BF315" s="500"/>
      <c r="BG315" s="500"/>
      <c r="BH315" s="500"/>
      <c r="BI315" s="500"/>
      <c r="BJ315" s="501"/>
      <c r="BK315" s="496"/>
    </row>
    <row r="316" spans="1:489" s="363" customFormat="1" ht="36" x14ac:dyDescent="0.35">
      <c r="A316" s="507" t="s">
        <v>3087</v>
      </c>
      <c r="B316" s="509">
        <v>74</v>
      </c>
      <c r="C316" s="501" t="s">
        <v>99</v>
      </c>
      <c r="D316" s="505" t="s">
        <v>2166</v>
      </c>
      <c r="E316" s="505" t="s">
        <v>2167</v>
      </c>
      <c r="F316" s="505" t="s">
        <v>2100</v>
      </c>
      <c r="G316" s="505" t="s">
        <v>2185</v>
      </c>
      <c r="H316" s="505" t="s">
        <v>199</v>
      </c>
      <c r="I316" s="501" t="s">
        <v>3069</v>
      </c>
      <c r="J316" s="505" t="s">
        <v>3070</v>
      </c>
      <c r="K316" s="505" t="s">
        <v>3071</v>
      </c>
      <c r="L316" s="505" t="s">
        <v>3072</v>
      </c>
      <c r="M316" s="505" t="s">
        <v>3073</v>
      </c>
      <c r="N316" s="505" t="s">
        <v>2106</v>
      </c>
      <c r="O316" s="505" t="s">
        <v>2172</v>
      </c>
      <c r="P316" s="505" t="s">
        <v>2172</v>
      </c>
      <c r="Q316" s="505" t="s">
        <v>2172</v>
      </c>
      <c r="R316" s="505" t="s">
        <v>3088</v>
      </c>
      <c r="S316" s="357" t="s">
        <v>1204</v>
      </c>
      <c r="T316" s="503">
        <v>45689</v>
      </c>
      <c r="U316" s="503">
        <v>45808</v>
      </c>
      <c r="V316" s="505" t="s">
        <v>3089</v>
      </c>
      <c r="W316" s="486">
        <v>1</v>
      </c>
      <c r="X316" s="505" t="s">
        <v>3090</v>
      </c>
      <c r="Y316" s="505" t="s">
        <v>3480</v>
      </c>
      <c r="Z316" s="510">
        <v>0.8</v>
      </c>
      <c r="AA316" s="500" t="s">
        <v>2172</v>
      </c>
      <c r="AB316" s="500" t="s">
        <v>2172</v>
      </c>
      <c r="AC316" s="500" t="s">
        <v>2172</v>
      </c>
      <c r="AD316" s="500" t="s">
        <v>2172</v>
      </c>
      <c r="AE316" s="500" t="s">
        <v>2172</v>
      </c>
      <c r="AF316" s="500" t="s">
        <v>2172</v>
      </c>
      <c r="AG316" s="500" t="s">
        <v>2113</v>
      </c>
      <c r="AH316" s="500" t="s">
        <v>2172</v>
      </c>
      <c r="AI316" s="500" t="s">
        <v>2172</v>
      </c>
      <c r="AJ316" s="500" t="s">
        <v>2172</v>
      </c>
      <c r="AK316" s="500" t="s">
        <v>2113</v>
      </c>
      <c r="AL316" s="500" t="s">
        <v>2172</v>
      </c>
      <c r="AM316" s="500" t="s">
        <v>2172</v>
      </c>
      <c r="AN316" s="500" t="s">
        <v>2172</v>
      </c>
      <c r="AO316" s="500" t="s">
        <v>2113</v>
      </c>
      <c r="AP316" s="500" t="s">
        <v>2172</v>
      </c>
      <c r="AQ316" s="500" t="s">
        <v>2172</v>
      </c>
      <c r="AR316" s="500" t="s">
        <v>2172</v>
      </c>
      <c r="AS316" s="500" t="s">
        <v>2172</v>
      </c>
      <c r="AT316" s="500" t="s">
        <v>2172</v>
      </c>
      <c r="AU316" s="500" t="s">
        <v>2172</v>
      </c>
      <c r="AV316" s="500" t="s">
        <v>2172</v>
      </c>
      <c r="AW316" s="500" t="s">
        <v>2172</v>
      </c>
      <c r="AX316" s="500" t="s">
        <v>2172</v>
      </c>
      <c r="AY316" s="500" t="s">
        <v>2172</v>
      </c>
      <c r="AZ316" s="500" t="s">
        <v>2172</v>
      </c>
      <c r="BA316" s="500" t="s">
        <v>2172</v>
      </c>
      <c r="BB316" s="500" t="s">
        <v>2172</v>
      </c>
      <c r="BC316" s="500" t="s">
        <v>2172</v>
      </c>
      <c r="BD316" s="500" t="s">
        <v>2172</v>
      </c>
      <c r="BE316" s="500" t="s">
        <v>2172</v>
      </c>
      <c r="BF316" s="500" t="s">
        <v>2172</v>
      </c>
      <c r="BG316" s="500" t="s">
        <v>2172</v>
      </c>
      <c r="BH316" s="500" t="s">
        <v>2113</v>
      </c>
      <c r="BI316" s="500" t="s">
        <v>2113</v>
      </c>
      <c r="BJ316" s="501" t="s">
        <v>2114</v>
      </c>
      <c r="BK316" s="496" t="s">
        <v>199</v>
      </c>
    </row>
    <row r="317" spans="1:489" s="363" customFormat="1" ht="18" x14ac:dyDescent="0.35">
      <c r="A317" s="507"/>
      <c r="B317" s="509"/>
      <c r="C317" s="501"/>
      <c r="D317" s="505"/>
      <c r="E317" s="505"/>
      <c r="F317" s="505"/>
      <c r="G317" s="505"/>
      <c r="H317" s="505"/>
      <c r="I317" s="501"/>
      <c r="J317" s="505"/>
      <c r="K317" s="505"/>
      <c r="L317" s="505"/>
      <c r="M317" s="505"/>
      <c r="N317" s="505"/>
      <c r="O317" s="505"/>
      <c r="P317" s="505"/>
      <c r="Q317" s="505"/>
      <c r="R317" s="505"/>
      <c r="S317" s="357" t="s">
        <v>2190</v>
      </c>
      <c r="T317" s="503"/>
      <c r="U317" s="503"/>
      <c r="V317" s="505"/>
      <c r="W317" s="488"/>
      <c r="X317" s="505"/>
      <c r="Y317" s="505"/>
      <c r="Z317" s="510"/>
      <c r="AA317" s="500"/>
      <c r="AB317" s="500"/>
      <c r="AC317" s="500"/>
      <c r="AD317" s="500"/>
      <c r="AE317" s="500"/>
      <c r="AF317" s="500"/>
      <c r="AG317" s="500"/>
      <c r="AH317" s="500"/>
      <c r="AI317" s="500"/>
      <c r="AJ317" s="500"/>
      <c r="AK317" s="500"/>
      <c r="AL317" s="500"/>
      <c r="AM317" s="500"/>
      <c r="AN317" s="500"/>
      <c r="AO317" s="500"/>
      <c r="AP317" s="500"/>
      <c r="AQ317" s="500"/>
      <c r="AR317" s="500"/>
      <c r="AS317" s="500"/>
      <c r="AT317" s="500"/>
      <c r="AU317" s="500"/>
      <c r="AV317" s="500"/>
      <c r="AW317" s="500"/>
      <c r="AX317" s="500"/>
      <c r="AY317" s="500"/>
      <c r="AZ317" s="500"/>
      <c r="BA317" s="500"/>
      <c r="BB317" s="500"/>
      <c r="BC317" s="500"/>
      <c r="BD317" s="500"/>
      <c r="BE317" s="500"/>
      <c r="BF317" s="500"/>
      <c r="BG317" s="500"/>
      <c r="BH317" s="500"/>
      <c r="BI317" s="500"/>
      <c r="BJ317" s="501"/>
      <c r="BK317" s="496"/>
    </row>
    <row r="318" spans="1:489" s="393" customFormat="1" ht="36" x14ac:dyDescent="0.35">
      <c r="A318" s="512" t="s">
        <v>3091</v>
      </c>
      <c r="B318" s="509">
        <v>1</v>
      </c>
      <c r="C318" s="501" t="s">
        <v>99</v>
      </c>
      <c r="D318" s="505" t="s">
        <v>2166</v>
      </c>
      <c r="E318" s="505" t="s">
        <v>2167</v>
      </c>
      <c r="F318" s="505" t="s">
        <v>2100</v>
      </c>
      <c r="G318" s="505" t="s">
        <v>2185</v>
      </c>
      <c r="H318" s="505" t="s">
        <v>199</v>
      </c>
      <c r="I318" s="501" t="s">
        <v>3069</v>
      </c>
      <c r="J318" s="505" t="s">
        <v>3070</v>
      </c>
      <c r="K318" s="505" t="s">
        <v>3092</v>
      </c>
      <c r="L318" s="505" t="s">
        <v>3072</v>
      </c>
      <c r="M318" s="505" t="s">
        <v>3093</v>
      </c>
      <c r="N318" s="505" t="s">
        <v>2106</v>
      </c>
      <c r="O318" s="505" t="s">
        <v>2172</v>
      </c>
      <c r="P318" s="505" t="s">
        <v>2172</v>
      </c>
      <c r="Q318" s="505" t="s">
        <v>2172</v>
      </c>
      <c r="R318" s="501" t="s">
        <v>3094</v>
      </c>
      <c r="S318" s="357" t="s">
        <v>1239</v>
      </c>
      <c r="T318" s="503">
        <v>45689</v>
      </c>
      <c r="U318" s="503">
        <v>45777</v>
      </c>
      <c r="V318" s="501" t="s">
        <v>3095</v>
      </c>
      <c r="W318" s="494">
        <v>1</v>
      </c>
      <c r="X318" s="505" t="s">
        <v>3096</v>
      </c>
      <c r="Y318" s="505" t="s">
        <v>3097</v>
      </c>
      <c r="Z318" s="510">
        <v>0.4</v>
      </c>
      <c r="AA318" s="500" t="s">
        <v>2172</v>
      </c>
      <c r="AB318" s="500" t="s">
        <v>2113</v>
      </c>
      <c r="AC318" s="500" t="s">
        <v>2172</v>
      </c>
      <c r="AD318" s="500" t="s">
        <v>2113</v>
      </c>
      <c r="AE318" s="500" t="s">
        <v>2172</v>
      </c>
      <c r="AF318" s="500" t="s">
        <v>2172</v>
      </c>
      <c r="AG318" s="500" t="s">
        <v>2113</v>
      </c>
      <c r="AH318" s="500" t="s">
        <v>2172</v>
      </c>
      <c r="AI318" s="500" t="s">
        <v>2172</v>
      </c>
      <c r="AJ318" s="500" t="s">
        <v>2172</v>
      </c>
      <c r="AK318" s="500" t="s">
        <v>2172</v>
      </c>
      <c r="AL318" s="500" t="s">
        <v>2172</v>
      </c>
      <c r="AM318" s="500" t="s">
        <v>2172</v>
      </c>
      <c r="AN318" s="500" t="s">
        <v>2172</v>
      </c>
      <c r="AO318" s="500" t="s">
        <v>2172</v>
      </c>
      <c r="AP318" s="500" t="s">
        <v>2172</v>
      </c>
      <c r="AQ318" s="500" t="s">
        <v>2172</v>
      </c>
      <c r="AR318" s="500" t="s">
        <v>2172</v>
      </c>
      <c r="AS318" s="500" t="s">
        <v>2172</v>
      </c>
      <c r="AT318" s="500" t="s">
        <v>2172</v>
      </c>
      <c r="AU318" s="500" t="s">
        <v>2172</v>
      </c>
      <c r="AV318" s="500" t="s">
        <v>2172</v>
      </c>
      <c r="AW318" s="500" t="s">
        <v>2172</v>
      </c>
      <c r="AX318" s="500" t="s">
        <v>2172</v>
      </c>
      <c r="AY318" s="500" t="s">
        <v>2172</v>
      </c>
      <c r="AZ318" s="500" t="s">
        <v>2172</v>
      </c>
      <c r="BA318" s="500" t="s">
        <v>2172</v>
      </c>
      <c r="BB318" s="500" t="s">
        <v>2113</v>
      </c>
      <c r="BC318" s="500" t="s">
        <v>2172</v>
      </c>
      <c r="BD318" s="500" t="s">
        <v>2113</v>
      </c>
      <c r="BE318" s="500" t="s">
        <v>2113</v>
      </c>
      <c r="BF318" s="500" t="s">
        <v>2172</v>
      </c>
      <c r="BG318" s="500" t="s">
        <v>2172</v>
      </c>
      <c r="BH318" s="500" t="s">
        <v>2172</v>
      </c>
      <c r="BI318" s="500" t="s">
        <v>2113</v>
      </c>
      <c r="BJ318" s="501" t="s">
        <v>2240</v>
      </c>
      <c r="BK318" s="496" t="s">
        <v>3098</v>
      </c>
      <c r="BL318" s="363"/>
      <c r="BM318" s="363"/>
      <c r="BN318" s="363"/>
      <c r="BO318" s="363"/>
      <c r="BP318" s="363"/>
      <c r="BQ318" s="363"/>
      <c r="BR318" s="363"/>
      <c r="BS318" s="363"/>
      <c r="BT318" s="363"/>
      <c r="BU318" s="363"/>
      <c r="BV318" s="363"/>
      <c r="BW318" s="363"/>
      <c r="BX318" s="363"/>
      <c r="BY318" s="363"/>
      <c r="BZ318" s="363"/>
      <c r="CA318" s="363"/>
      <c r="CB318" s="363"/>
      <c r="CC318" s="363"/>
      <c r="CD318" s="363"/>
      <c r="CE318" s="363"/>
      <c r="CF318" s="363"/>
      <c r="CG318" s="363"/>
      <c r="CH318" s="363"/>
      <c r="CI318" s="363"/>
      <c r="CJ318" s="363"/>
      <c r="CK318" s="363"/>
      <c r="CL318" s="363"/>
      <c r="CM318" s="363"/>
      <c r="CN318" s="363"/>
      <c r="CO318" s="363"/>
      <c r="CP318" s="363"/>
      <c r="CQ318" s="363"/>
      <c r="CR318" s="363"/>
      <c r="CS318" s="363"/>
      <c r="CT318" s="363"/>
      <c r="CU318" s="363"/>
      <c r="CV318" s="363"/>
      <c r="CW318" s="363"/>
      <c r="CX318" s="363"/>
      <c r="CY318" s="363"/>
      <c r="CZ318" s="363"/>
      <c r="DA318" s="363"/>
      <c r="DB318" s="363"/>
      <c r="DC318" s="363"/>
      <c r="DD318" s="363"/>
      <c r="DE318" s="363"/>
      <c r="DF318" s="363"/>
      <c r="DG318" s="363"/>
      <c r="DH318" s="363"/>
      <c r="DI318" s="363"/>
      <c r="DJ318" s="363"/>
      <c r="DK318" s="363"/>
      <c r="DL318" s="363"/>
      <c r="DM318" s="363"/>
      <c r="DN318" s="363"/>
      <c r="DO318" s="363"/>
      <c r="DP318" s="363"/>
      <c r="DQ318" s="363"/>
      <c r="DR318" s="363"/>
      <c r="DS318" s="363"/>
      <c r="DT318" s="363"/>
      <c r="DU318" s="363"/>
      <c r="DV318" s="363"/>
      <c r="DW318" s="363"/>
      <c r="DX318" s="363"/>
      <c r="DY318" s="363"/>
      <c r="DZ318" s="363"/>
      <c r="EA318" s="363"/>
      <c r="EB318" s="363"/>
      <c r="EC318" s="363"/>
      <c r="ED318" s="363"/>
      <c r="EE318" s="363"/>
      <c r="EF318" s="363"/>
      <c r="EG318" s="363"/>
      <c r="EH318" s="363"/>
      <c r="EI318" s="363"/>
      <c r="EJ318" s="363"/>
      <c r="EK318" s="363"/>
      <c r="EL318" s="363"/>
      <c r="EM318" s="363"/>
      <c r="EN318" s="363"/>
      <c r="EO318" s="363"/>
      <c r="EP318" s="363"/>
      <c r="EQ318" s="363"/>
      <c r="ER318" s="363"/>
      <c r="ES318" s="363"/>
      <c r="ET318" s="363"/>
      <c r="EU318" s="363"/>
      <c r="EV318" s="363"/>
      <c r="EW318" s="363"/>
      <c r="EX318" s="363"/>
      <c r="EY318" s="363"/>
      <c r="EZ318" s="363"/>
      <c r="FA318" s="363"/>
      <c r="FB318" s="363"/>
      <c r="FC318" s="363"/>
      <c r="FD318" s="363"/>
      <c r="FE318" s="363"/>
      <c r="FF318" s="363"/>
      <c r="FG318" s="363"/>
      <c r="FH318" s="363"/>
      <c r="FI318" s="363"/>
      <c r="FJ318" s="363"/>
      <c r="FK318" s="363"/>
      <c r="FL318" s="363"/>
      <c r="FM318" s="363"/>
      <c r="FN318" s="363"/>
      <c r="FO318" s="363"/>
      <c r="FP318" s="363"/>
      <c r="FQ318" s="363"/>
      <c r="FR318" s="363"/>
      <c r="FS318" s="363"/>
      <c r="FT318" s="363"/>
      <c r="FU318" s="363"/>
      <c r="FV318" s="363"/>
      <c r="FW318" s="363"/>
      <c r="FX318" s="363"/>
      <c r="FY318" s="363"/>
      <c r="FZ318" s="363"/>
      <c r="GA318" s="363"/>
      <c r="GB318" s="363"/>
      <c r="GC318" s="363"/>
      <c r="GD318" s="363"/>
      <c r="GE318" s="363"/>
      <c r="GF318" s="363"/>
      <c r="GG318" s="363"/>
      <c r="GH318" s="363"/>
      <c r="GI318" s="363"/>
      <c r="GJ318" s="363"/>
      <c r="GK318" s="363"/>
      <c r="GL318" s="363"/>
      <c r="GM318" s="363"/>
      <c r="GN318" s="363"/>
      <c r="GO318" s="363"/>
      <c r="GP318" s="363"/>
      <c r="GQ318" s="363"/>
      <c r="GR318" s="363"/>
      <c r="GS318" s="363"/>
      <c r="GT318" s="363"/>
      <c r="GU318" s="363"/>
      <c r="GV318" s="363"/>
      <c r="GW318" s="363"/>
      <c r="GX318" s="363"/>
      <c r="GY318" s="363"/>
      <c r="GZ318" s="363"/>
      <c r="HA318" s="363"/>
      <c r="HB318" s="363"/>
      <c r="HC318" s="363"/>
      <c r="HD318" s="363"/>
      <c r="HE318" s="363"/>
      <c r="HF318" s="363"/>
      <c r="HG318" s="363"/>
      <c r="HH318" s="363"/>
      <c r="HI318" s="363"/>
      <c r="HJ318" s="363"/>
      <c r="HK318" s="363"/>
      <c r="HL318" s="363"/>
      <c r="HM318" s="363"/>
      <c r="HN318" s="363"/>
      <c r="HO318" s="363"/>
      <c r="HP318" s="363"/>
      <c r="HQ318" s="363"/>
      <c r="HR318" s="363"/>
      <c r="HS318" s="363"/>
      <c r="HT318" s="363"/>
      <c r="HU318" s="363"/>
      <c r="HV318" s="363"/>
      <c r="HW318" s="363"/>
      <c r="HX318" s="363"/>
      <c r="HY318" s="363"/>
      <c r="HZ318" s="363"/>
      <c r="IA318" s="363"/>
      <c r="IB318" s="363"/>
      <c r="IC318" s="363"/>
      <c r="ID318" s="363"/>
      <c r="IE318" s="363"/>
      <c r="IF318" s="363"/>
      <c r="IG318" s="363"/>
      <c r="IH318" s="363"/>
      <c r="II318" s="363"/>
      <c r="IJ318" s="363"/>
      <c r="IK318" s="363"/>
      <c r="IL318" s="363"/>
      <c r="IM318" s="363"/>
      <c r="IN318" s="363"/>
      <c r="IO318" s="363"/>
      <c r="IP318" s="363"/>
      <c r="IQ318" s="363"/>
      <c r="IR318" s="363"/>
      <c r="IS318" s="363"/>
      <c r="IT318" s="363"/>
      <c r="IU318" s="363"/>
      <c r="IV318" s="363"/>
      <c r="IW318" s="363"/>
      <c r="IX318" s="363"/>
      <c r="IY318" s="363"/>
      <c r="IZ318" s="363"/>
      <c r="JA318" s="363"/>
      <c r="JB318" s="363"/>
      <c r="JC318" s="363"/>
      <c r="JD318" s="363"/>
      <c r="JE318" s="363"/>
      <c r="JF318" s="363"/>
      <c r="JG318" s="363"/>
      <c r="JH318" s="363"/>
      <c r="JI318" s="363"/>
      <c r="JJ318" s="363"/>
      <c r="JK318" s="363"/>
      <c r="JL318" s="363"/>
      <c r="JM318" s="363"/>
      <c r="JN318" s="363"/>
      <c r="JO318" s="363"/>
      <c r="JP318" s="363"/>
      <c r="JQ318" s="363"/>
      <c r="JR318" s="363"/>
      <c r="JS318" s="363"/>
      <c r="JT318" s="363"/>
      <c r="JU318" s="363"/>
      <c r="JV318" s="363"/>
      <c r="JW318" s="363"/>
      <c r="JX318" s="363"/>
      <c r="JY318" s="363"/>
      <c r="JZ318" s="363"/>
      <c r="KA318" s="363"/>
      <c r="KB318" s="363"/>
      <c r="KC318" s="363"/>
      <c r="KD318" s="363"/>
      <c r="KE318" s="363"/>
      <c r="KF318" s="363"/>
      <c r="KG318" s="363"/>
      <c r="KH318" s="363"/>
      <c r="KI318" s="363"/>
      <c r="KJ318" s="363"/>
      <c r="KK318" s="363"/>
      <c r="KL318" s="363"/>
      <c r="KM318" s="363"/>
      <c r="KN318" s="363"/>
      <c r="KO318" s="363"/>
      <c r="KP318" s="363"/>
      <c r="KQ318" s="363"/>
      <c r="KR318" s="363"/>
      <c r="KS318" s="363"/>
      <c r="KT318" s="363"/>
      <c r="KU318" s="363"/>
      <c r="KV318" s="363"/>
      <c r="KW318" s="363"/>
      <c r="KX318" s="363"/>
      <c r="KY318" s="363"/>
      <c r="KZ318" s="363"/>
      <c r="LA318" s="363"/>
      <c r="LB318" s="363"/>
      <c r="LC318" s="363"/>
      <c r="LD318" s="363"/>
      <c r="LE318" s="363"/>
      <c r="LF318" s="363"/>
      <c r="LG318" s="363"/>
      <c r="LH318" s="363"/>
      <c r="LI318" s="363"/>
      <c r="LJ318" s="363"/>
      <c r="LK318" s="363"/>
      <c r="LL318" s="363"/>
      <c r="LM318" s="363"/>
      <c r="LN318" s="363"/>
      <c r="LO318" s="363"/>
      <c r="LP318" s="363"/>
      <c r="LQ318" s="363"/>
      <c r="LR318" s="363"/>
      <c r="LS318" s="363"/>
      <c r="LT318" s="363"/>
      <c r="LU318" s="363"/>
      <c r="LV318" s="363"/>
      <c r="LW318" s="363"/>
      <c r="LX318" s="363"/>
      <c r="LY318" s="363"/>
      <c r="LZ318" s="363"/>
      <c r="MA318" s="363"/>
      <c r="MB318" s="363"/>
      <c r="MC318" s="363"/>
      <c r="MD318" s="363"/>
      <c r="ME318" s="363"/>
      <c r="MF318" s="363"/>
      <c r="MG318" s="363"/>
      <c r="MH318" s="363"/>
      <c r="MI318" s="363"/>
      <c r="MJ318" s="363"/>
      <c r="MK318" s="363"/>
      <c r="ML318" s="363"/>
      <c r="MM318" s="363"/>
      <c r="MN318" s="363"/>
      <c r="MO318" s="363"/>
      <c r="MP318" s="363"/>
      <c r="MQ318" s="363"/>
      <c r="MR318" s="363"/>
      <c r="MS318" s="363"/>
      <c r="MT318" s="363"/>
      <c r="MU318" s="363"/>
      <c r="MV318" s="363"/>
      <c r="MW318" s="363"/>
      <c r="MX318" s="363"/>
      <c r="MY318" s="363"/>
      <c r="MZ318" s="363"/>
      <c r="NA318" s="363"/>
      <c r="NB318" s="363"/>
      <c r="NC318" s="363"/>
      <c r="ND318" s="363"/>
      <c r="NE318" s="363"/>
      <c r="NF318" s="363"/>
      <c r="NG318" s="363"/>
      <c r="NH318" s="363"/>
      <c r="NI318" s="363"/>
      <c r="NJ318" s="363"/>
      <c r="NK318" s="363"/>
      <c r="NL318" s="363"/>
      <c r="NM318" s="363"/>
      <c r="NN318" s="363"/>
      <c r="NO318" s="363"/>
      <c r="NP318" s="363"/>
      <c r="NQ318" s="363"/>
      <c r="NR318" s="363"/>
      <c r="NS318" s="363"/>
      <c r="NT318" s="363"/>
      <c r="NU318" s="363"/>
      <c r="NV318" s="363"/>
      <c r="NW318" s="363"/>
      <c r="NX318" s="363"/>
      <c r="NY318" s="363"/>
      <c r="NZ318" s="363"/>
      <c r="OA318" s="363"/>
      <c r="OB318" s="363"/>
      <c r="OC318" s="363"/>
      <c r="OD318" s="363"/>
      <c r="OE318" s="363"/>
      <c r="OF318" s="363"/>
      <c r="OG318" s="363"/>
      <c r="OH318" s="363"/>
      <c r="OI318" s="363"/>
      <c r="OJ318" s="363"/>
      <c r="OK318" s="363"/>
      <c r="OL318" s="363"/>
      <c r="OM318" s="363"/>
      <c r="ON318" s="363"/>
      <c r="OO318" s="363"/>
      <c r="OP318" s="363"/>
      <c r="OQ318" s="363"/>
      <c r="OR318" s="363"/>
      <c r="OS318" s="363"/>
      <c r="OT318" s="363"/>
      <c r="OU318" s="363"/>
      <c r="OV318" s="363"/>
      <c r="OW318" s="363"/>
      <c r="OX318" s="363"/>
      <c r="OY318" s="363"/>
      <c r="OZ318" s="363"/>
      <c r="PA318" s="363"/>
      <c r="PB318" s="363"/>
      <c r="PC318" s="363"/>
      <c r="PD318" s="363"/>
      <c r="PE318" s="363"/>
      <c r="PF318" s="363"/>
      <c r="PG318" s="363"/>
      <c r="PH318" s="363"/>
      <c r="PI318" s="363"/>
      <c r="PJ318" s="363"/>
      <c r="PK318" s="363"/>
      <c r="PL318" s="363"/>
      <c r="PM318" s="363"/>
      <c r="PN318" s="363"/>
      <c r="PO318" s="363"/>
      <c r="PP318" s="363"/>
      <c r="PQ318" s="363"/>
      <c r="PR318" s="363"/>
      <c r="PS318" s="363"/>
      <c r="PT318" s="363"/>
      <c r="PU318" s="363"/>
      <c r="PV318" s="363"/>
      <c r="PW318" s="363"/>
      <c r="PX318" s="363"/>
      <c r="PY318" s="363"/>
      <c r="PZ318" s="363"/>
      <c r="QA318" s="363"/>
      <c r="QB318" s="363"/>
      <c r="QC318" s="363"/>
      <c r="QD318" s="363"/>
      <c r="QE318" s="363"/>
      <c r="QF318" s="363"/>
      <c r="QG318" s="363"/>
      <c r="QH318" s="363"/>
      <c r="QI318" s="363"/>
      <c r="QJ318" s="363"/>
      <c r="QK318" s="363"/>
      <c r="QL318" s="363"/>
      <c r="QM318" s="363"/>
      <c r="QN318" s="363"/>
      <c r="QO318" s="363"/>
      <c r="QP318" s="363"/>
      <c r="QQ318" s="363"/>
      <c r="QR318" s="363"/>
      <c r="QS318" s="363"/>
      <c r="QT318" s="363"/>
      <c r="QU318" s="363"/>
      <c r="QV318" s="363"/>
      <c r="QW318" s="363"/>
      <c r="QX318" s="363"/>
      <c r="QY318" s="363"/>
      <c r="QZ318" s="363"/>
      <c r="RA318" s="363"/>
      <c r="RB318" s="363"/>
      <c r="RC318" s="363"/>
      <c r="RD318" s="363"/>
      <c r="RE318" s="363"/>
      <c r="RF318" s="363"/>
      <c r="RG318" s="363"/>
      <c r="RH318" s="363"/>
      <c r="RI318" s="363"/>
      <c r="RJ318" s="363"/>
      <c r="RK318" s="363"/>
      <c r="RL318" s="363"/>
      <c r="RM318" s="363"/>
      <c r="RN318" s="363"/>
      <c r="RO318" s="363"/>
      <c r="RP318" s="363"/>
      <c r="RQ318" s="363"/>
      <c r="RR318" s="363"/>
      <c r="RS318" s="363"/>
      <c r="RT318" s="363"/>
      <c r="RU318" s="363"/>
    </row>
    <row r="319" spans="1:489" s="393" customFormat="1" ht="18" x14ac:dyDescent="0.35">
      <c r="A319" s="512"/>
      <c r="B319" s="509"/>
      <c r="C319" s="501"/>
      <c r="D319" s="505"/>
      <c r="E319" s="505"/>
      <c r="F319" s="505"/>
      <c r="G319" s="505"/>
      <c r="H319" s="505"/>
      <c r="I319" s="501"/>
      <c r="J319" s="505"/>
      <c r="K319" s="505"/>
      <c r="L319" s="505"/>
      <c r="M319" s="505"/>
      <c r="N319" s="505"/>
      <c r="O319" s="505"/>
      <c r="P319" s="505"/>
      <c r="Q319" s="505"/>
      <c r="R319" s="501"/>
      <c r="S319" s="357" t="s">
        <v>3078</v>
      </c>
      <c r="T319" s="503"/>
      <c r="U319" s="505"/>
      <c r="V319" s="501"/>
      <c r="W319" s="490"/>
      <c r="X319" s="505"/>
      <c r="Y319" s="505"/>
      <c r="Z319" s="510"/>
      <c r="AA319" s="500"/>
      <c r="AB319" s="500"/>
      <c r="AC319" s="500"/>
      <c r="AD319" s="500"/>
      <c r="AE319" s="500"/>
      <c r="AF319" s="500"/>
      <c r="AG319" s="500"/>
      <c r="AH319" s="500"/>
      <c r="AI319" s="500"/>
      <c r="AJ319" s="500"/>
      <c r="AK319" s="500"/>
      <c r="AL319" s="500"/>
      <c r="AM319" s="500"/>
      <c r="AN319" s="500"/>
      <c r="AO319" s="500"/>
      <c r="AP319" s="500"/>
      <c r="AQ319" s="500"/>
      <c r="AR319" s="500"/>
      <c r="AS319" s="500"/>
      <c r="AT319" s="500"/>
      <c r="AU319" s="500"/>
      <c r="AV319" s="500"/>
      <c r="AW319" s="500"/>
      <c r="AX319" s="500"/>
      <c r="AY319" s="500"/>
      <c r="AZ319" s="500"/>
      <c r="BA319" s="500"/>
      <c r="BB319" s="500"/>
      <c r="BC319" s="500"/>
      <c r="BD319" s="500"/>
      <c r="BE319" s="500"/>
      <c r="BF319" s="500"/>
      <c r="BG319" s="500"/>
      <c r="BH319" s="500"/>
      <c r="BI319" s="500"/>
      <c r="BJ319" s="501"/>
      <c r="BK319" s="496"/>
      <c r="BL319" s="363"/>
      <c r="BM319" s="363"/>
      <c r="BN319" s="363"/>
      <c r="BO319" s="363"/>
      <c r="BP319" s="363"/>
      <c r="BQ319" s="363"/>
      <c r="BR319" s="363"/>
      <c r="BS319" s="363"/>
      <c r="BT319" s="363"/>
      <c r="BU319" s="363"/>
      <c r="BV319" s="363"/>
      <c r="BW319" s="363"/>
      <c r="BX319" s="363"/>
      <c r="BY319" s="363"/>
      <c r="BZ319" s="363"/>
      <c r="CA319" s="363"/>
      <c r="CB319" s="363"/>
      <c r="CC319" s="363"/>
      <c r="CD319" s="363"/>
      <c r="CE319" s="363"/>
      <c r="CF319" s="363"/>
      <c r="CG319" s="363"/>
      <c r="CH319" s="363"/>
      <c r="CI319" s="363"/>
      <c r="CJ319" s="363"/>
      <c r="CK319" s="363"/>
      <c r="CL319" s="363"/>
      <c r="CM319" s="363"/>
      <c r="CN319" s="363"/>
      <c r="CO319" s="363"/>
      <c r="CP319" s="363"/>
      <c r="CQ319" s="363"/>
      <c r="CR319" s="363"/>
      <c r="CS319" s="363"/>
      <c r="CT319" s="363"/>
      <c r="CU319" s="363"/>
      <c r="CV319" s="363"/>
      <c r="CW319" s="363"/>
      <c r="CX319" s="363"/>
      <c r="CY319" s="363"/>
      <c r="CZ319" s="363"/>
      <c r="DA319" s="363"/>
      <c r="DB319" s="363"/>
      <c r="DC319" s="363"/>
      <c r="DD319" s="363"/>
      <c r="DE319" s="363"/>
      <c r="DF319" s="363"/>
      <c r="DG319" s="363"/>
      <c r="DH319" s="363"/>
      <c r="DI319" s="363"/>
      <c r="DJ319" s="363"/>
      <c r="DK319" s="363"/>
      <c r="DL319" s="363"/>
      <c r="DM319" s="363"/>
      <c r="DN319" s="363"/>
      <c r="DO319" s="363"/>
      <c r="DP319" s="363"/>
      <c r="DQ319" s="363"/>
      <c r="DR319" s="363"/>
      <c r="DS319" s="363"/>
      <c r="DT319" s="363"/>
      <c r="DU319" s="363"/>
      <c r="DV319" s="363"/>
      <c r="DW319" s="363"/>
      <c r="DX319" s="363"/>
      <c r="DY319" s="363"/>
      <c r="DZ319" s="363"/>
      <c r="EA319" s="363"/>
      <c r="EB319" s="363"/>
      <c r="EC319" s="363"/>
      <c r="ED319" s="363"/>
      <c r="EE319" s="363"/>
      <c r="EF319" s="363"/>
      <c r="EG319" s="363"/>
      <c r="EH319" s="363"/>
      <c r="EI319" s="363"/>
      <c r="EJ319" s="363"/>
      <c r="EK319" s="363"/>
      <c r="EL319" s="363"/>
      <c r="EM319" s="363"/>
      <c r="EN319" s="363"/>
      <c r="EO319" s="363"/>
      <c r="EP319" s="363"/>
      <c r="EQ319" s="363"/>
      <c r="ER319" s="363"/>
      <c r="ES319" s="363"/>
      <c r="ET319" s="363"/>
      <c r="EU319" s="363"/>
      <c r="EV319" s="363"/>
      <c r="EW319" s="363"/>
      <c r="EX319" s="363"/>
      <c r="EY319" s="363"/>
      <c r="EZ319" s="363"/>
      <c r="FA319" s="363"/>
      <c r="FB319" s="363"/>
      <c r="FC319" s="363"/>
      <c r="FD319" s="363"/>
      <c r="FE319" s="363"/>
      <c r="FF319" s="363"/>
      <c r="FG319" s="363"/>
      <c r="FH319" s="363"/>
      <c r="FI319" s="363"/>
      <c r="FJ319" s="363"/>
      <c r="FK319" s="363"/>
      <c r="FL319" s="363"/>
      <c r="FM319" s="363"/>
      <c r="FN319" s="363"/>
      <c r="FO319" s="363"/>
      <c r="FP319" s="363"/>
      <c r="FQ319" s="363"/>
      <c r="FR319" s="363"/>
      <c r="FS319" s="363"/>
      <c r="FT319" s="363"/>
      <c r="FU319" s="363"/>
      <c r="FV319" s="363"/>
      <c r="FW319" s="363"/>
      <c r="FX319" s="363"/>
      <c r="FY319" s="363"/>
      <c r="FZ319" s="363"/>
      <c r="GA319" s="363"/>
      <c r="GB319" s="363"/>
      <c r="GC319" s="363"/>
      <c r="GD319" s="363"/>
      <c r="GE319" s="363"/>
      <c r="GF319" s="363"/>
      <c r="GG319" s="363"/>
      <c r="GH319" s="363"/>
      <c r="GI319" s="363"/>
      <c r="GJ319" s="363"/>
      <c r="GK319" s="363"/>
      <c r="GL319" s="363"/>
      <c r="GM319" s="363"/>
      <c r="GN319" s="363"/>
      <c r="GO319" s="363"/>
      <c r="GP319" s="363"/>
      <c r="GQ319" s="363"/>
      <c r="GR319" s="363"/>
      <c r="GS319" s="363"/>
      <c r="GT319" s="363"/>
      <c r="GU319" s="363"/>
      <c r="GV319" s="363"/>
      <c r="GW319" s="363"/>
      <c r="GX319" s="363"/>
      <c r="GY319" s="363"/>
      <c r="GZ319" s="363"/>
      <c r="HA319" s="363"/>
      <c r="HB319" s="363"/>
      <c r="HC319" s="363"/>
      <c r="HD319" s="363"/>
      <c r="HE319" s="363"/>
      <c r="HF319" s="363"/>
      <c r="HG319" s="363"/>
      <c r="HH319" s="363"/>
      <c r="HI319" s="363"/>
      <c r="HJ319" s="363"/>
      <c r="HK319" s="363"/>
      <c r="HL319" s="363"/>
      <c r="HM319" s="363"/>
      <c r="HN319" s="363"/>
      <c r="HO319" s="363"/>
      <c r="HP319" s="363"/>
      <c r="HQ319" s="363"/>
      <c r="HR319" s="363"/>
      <c r="HS319" s="363"/>
      <c r="HT319" s="363"/>
      <c r="HU319" s="363"/>
      <c r="HV319" s="363"/>
      <c r="HW319" s="363"/>
      <c r="HX319" s="363"/>
      <c r="HY319" s="363"/>
      <c r="HZ319" s="363"/>
      <c r="IA319" s="363"/>
      <c r="IB319" s="363"/>
      <c r="IC319" s="363"/>
      <c r="ID319" s="363"/>
      <c r="IE319" s="363"/>
      <c r="IF319" s="363"/>
      <c r="IG319" s="363"/>
      <c r="IH319" s="363"/>
      <c r="II319" s="363"/>
      <c r="IJ319" s="363"/>
      <c r="IK319" s="363"/>
      <c r="IL319" s="363"/>
      <c r="IM319" s="363"/>
      <c r="IN319" s="363"/>
      <c r="IO319" s="363"/>
      <c r="IP319" s="363"/>
      <c r="IQ319" s="363"/>
      <c r="IR319" s="363"/>
      <c r="IS319" s="363"/>
      <c r="IT319" s="363"/>
      <c r="IU319" s="363"/>
      <c r="IV319" s="363"/>
      <c r="IW319" s="363"/>
      <c r="IX319" s="363"/>
      <c r="IY319" s="363"/>
      <c r="IZ319" s="363"/>
      <c r="JA319" s="363"/>
      <c r="JB319" s="363"/>
      <c r="JC319" s="363"/>
      <c r="JD319" s="363"/>
      <c r="JE319" s="363"/>
      <c r="JF319" s="363"/>
      <c r="JG319" s="363"/>
      <c r="JH319" s="363"/>
      <c r="JI319" s="363"/>
      <c r="JJ319" s="363"/>
      <c r="JK319" s="363"/>
      <c r="JL319" s="363"/>
      <c r="JM319" s="363"/>
      <c r="JN319" s="363"/>
      <c r="JO319" s="363"/>
      <c r="JP319" s="363"/>
      <c r="JQ319" s="363"/>
      <c r="JR319" s="363"/>
      <c r="JS319" s="363"/>
      <c r="JT319" s="363"/>
      <c r="JU319" s="363"/>
      <c r="JV319" s="363"/>
      <c r="JW319" s="363"/>
      <c r="JX319" s="363"/>
      <c r="JY319" s="363"/>
      <c r="JZ319" s="363"/>
      <c r="KA319" s="363"/>
      <c r="KB319" s="363"/>
      <c r="KC319" s="363"/>
      <c r="KD319" s="363"/>
      <c r="KE319" s="363"/>
      <c r="KF319" s="363"/>
      <c r="KG319" s="363"/>
      <c r="KH319" s="363"/>
      <c r="KI319" s="363"/>
      <c r="KJ319" s="363"/>
      <c r="KK319" s="363"/>
      <c r="KL319" s="363"/>
      <c r="KM319" s="363"/>
      <c r="KN319" s="363"/>
      <c r="KO319" s="363"/>
      <c r="KP319" s="363"/>
      <c r="KQ319" s="363"/>
      <c r="KR319" s="363"/>
      <c r="KS319" s="363"/>
      <c r="KT319" s="363"/>
      <c r="KU319" s="363"/>
      <c r="KV319" s="363"/>
      <c r="KW319" s="363"/>
      <c r="KX319" s="363"/>
      <c r="KY319" s="363"/>
      <c r="KZ319" s="363"/>
      <c r="LA319" s="363"/>
      <c r="LB319" s="363"/>
      <c r="LC319" s="363"/>
      <c r="LD319" s="363"/>
      <c r="LE319" s="363"/>
      <c r="LF319" s="363"/>
      <c r="LG319" s="363"/>
      <c r="LH319" s="363"/>
      <c r="LI319" s="363"/>
      <c r="LJ319" s="363"/>
      <c r="LK319" s="363"/>
      <c r="LL319" s="363"/>
      <c r="LM319" s="363"/>
      <c r="LN319" s="363"/>
      <c r="LO319" s="363"/>
      <c r="LP319" s="363"/>
      <c r="LQ319" s="363"/>
      <c r="LR319" s="363"/>
      <c r="LS319" s="363"/>
      <c r="LT319" s="363"/>
      <c r="LU319" s="363"/>
      <c r="LV319" s="363"/>
      <c r="LW319" s="363"/>
      <c r="LX319" s="363"/>
      <c r="LY319" s="363"/>
      <c r="LZ319" s="363"/>
      <c r="MA319" s="363"/>
      <c r="MB319" s="363"/>
      <c r="MC319" s="363"/>
      <c r="MD319" s="363"/>
      <c r="ME319" s="363"/>
      <c r="MF319" s="363"/>
      <c r="MG319" s="363"/>
      <c r="MH319" s="363"/>
      <c r="MI319" s="363"/>
      <c r="MJ319" s="363"/>
      <c r="MK319" s="363"/>
      <c r="ML319" s="363"/>
      <c r="MM319" s="363"/>
      <c r="MN319" s="363"/>
      <c r="MO319" s="363"/>
      <c r="MP319" s="363"/>
      <c r="MQ319" s="363"/>
      <c r="MR319" s="363"/>
      <c r="MS319" s="363"/>
      <c r="MT319" s="363"/>
      <c r="MU319" s="363"/>
      <c r="MV319" s="363"/>
      <c r="MW319" s="363"/>
      <c r="MX319" s="363"/>
      <c r="MY319" s="363"/>
      <c r="MZ319" s="363"/>
      <c r="NA319" s="363"/>
      <c r="NB319" s="363"/>
      <c r="NC319" s="363"/>
      <c r="ND319" s="363"/>
      <c r="NE319" s="363"/>
      <c r="NF319" s="363"/>
      <c r="NG319" s="363"/>
      <c r="NH319" s="363"/>
      <c r="NI319" s="363"/>
      <c r="NJ319" s="363"/>
      <c r="NK319" s="363"/>
      <c r="NL319" s="363"/>
      <c r="NM319" s="363"/>
      <c r="NN319" s="363"/>
      <c r="NO319" s="363"/>
      <c r="NP319" s="363"/>
      <c r="NQ319" s="363"/>
      <c r="NR319" s="363"/>
      <c r="NS319" s="363"/>
      <c r="NT319" s="363"/>
      <c r="NU319" s="363"/>
      <c r="NV319" s="363"/>
      <c r="NW319" s="363"/>
      <c r="NX319" s="363"/>
      <c r="NY319" s="363"/>
      <c r="NZ319" s="363"/>
      <c r="OA319" s="363"/>
      <c r="OB319" s="363"/>
      <c r="OC319" s="363"/>
      <c r="OD319" s="363"/>
      <c r="OE319" s="363"/>
      <c r="OF319" s="363"/>
      <c r="OG319" s="363"/>
      <c r="OH319" s="363"/>
      <c r="OI319" s="363"/>
      <c r="OJ319" s="363"/>
      <c r="OK319" s="363"/>
      <c r="OL319" s="363"/>
      <c r="OM319" s="363"/>
      <c r="ON319" s="363"/>
      <c r="OO319" s="363"/>
      <c r="OP319" s="363"/>
      <c r="OQ319" s="363"/>
      <c r="OR319" s="363"/>
      <c r="OS319" s="363"/>
      <c r="OT319" s="363"/>
      <c r="OU319" s="363"/>
      <c r="OV319" s="363"/>
      <c r="OW319" s="363"/>
      <c r="OX319" s="363"/>
      <c r="OY319" s="363"/>
      <c r="OZ319" s="363"/>
      <c r="PA319" s="363"/>
      <c r="PB319" s="363"/>
      <c r="PC319" s="363"/>
      <c r="PD319" s="363"/>
      <c r="PE319" s="363"/>
      <c r="PF319" s="363"/>
      <c r="PG319" s="363"/>
      <c r="PH319" s="363"/>
      <c r="PI319" s="363"/>
      <c r="PJ319" s="363"/>
      <c r="PK319" s="363"/>
      <c r="PL319" s="363"/>
      <c r="PM319" s="363"/>
      <c r="PN319" s="363"/>
      <c r="PO319" s="363"/>
      <c r="PP319" s="363"/>
      <c r="PQ319" s="363"/>
      <c r="PR319" s="363"/>
      <c r="PS319" s="363"/>
      <c r="PT319" s="363"/>
      <c r="PU319" s="363"/>
      <c r="PV319" s="363"/>
      <c r="PW319" s="363"/>
      <c r="PX319" s="363"/>
      <c r="PY319" s="363"/>
      <c r="PZ319" s="363"/>
      <c r="QA319" s="363"/>
      <c r="QB319" s="363"/>
      <c r="QC319" s="363"/>
      <c r="QD319" s="363"/>
      <c r="QE319" s="363"/>
      <c r="QF319" s="363"/>
      <c r="QG319" s="363"/>
      <c r="QH319" s="363"/>
      <c r="QI319" s="363"/>
      <c r="QJ319" s="363"/>
      <c r="QK319" s="363"/>
      <c r="QL319" s="363"/>
      <c r="QM319" s="363"/>
      <c r="QN319" s="363"/>
      <c r="QO319" s="363"/>
      <c r="QP319" s="363"/>
      <c r="QQ319" s="363"/>
      <c r="QR319" s="363"/>
      <c r="QS319" s="363"/>
      <c r="QT319" s="363"/>
      <c r="QU319" s="363"/>
      <c r="QV319" s="363"/>
      <c r="QW319" s="363"/>
      <c r="QX319" s="363"/>
      <c r="QY319" s="363"/>
      <c r="QZ319" s="363"/>
      <c r="RA319" s="363"/>
      <c r="RB319" s="363"/>
      <c r="RC319" s="363"/>
      <c r="RD319" s="363"/>
      <c r="RE319" s="363"/>
      <c r="RF319" s="363"/>
      <c r="RG319" s="363"/>
      <c r="RH319" s="363"/>
      <c r="RI319" s="363"/>
      <c r="RJ319" s="363"/>
      <c r="RK319" s="363"/>
      <c r="RL319" s="363"/>
      <c r="RM319" s="363"/>
      <c r="RN319" s="363"/>
      <c r="RO319" s="363"/>
      <c r="RP319" s="363"/>
      <c r="RQ319" s="363"/>
      <c r="RR319" s="363"/>
      <c r="RS319" s="363"/>
      <c r="RT319" s="363"/>
      <c r="RU319" s="363"/>
    </row>
    <row r="320" spans="1:489" s="393" customFormat="1" ht="36" x14ac:dyDescent="0.35">
      <c r="A320" s="512"/>
      <c r="B320" s="509"/>
      <c r="C320" s="501"/>
      <c r="D320" s="505"/>
      <c r="E320" s="505"/>
      <c r="F320" s="505"/>
      <c r="G320" s="505"/>
      <c r="H320" s="505"/>
      <c r="I320" s="501"/>
      <c r="J320" s="505"/>
      <c r="K320" s="505"/>
      <c r="L320" s="505"/>
      <c r="M320" s="505"/>
      <c r="N320" s="505"/>
      <c r="O320" s="505"/>
      <c r="P320" s="505"/>
      <c r="Q320" s="505"/>
      <c r="R320" s="501"/>
      <c r="S320" s="357" t="s">
        <v>3079</v>
      </c>
      <c r="T320" s="503"/>
      <c r="U320" s="505"/>
      <c r="V320" s="501"/>
      <c r="W320" s="490"/>
      <c r="X320" s="505"/>
      <c r="Y320" s="505"/>
      <c r="Z320" s="510"/>
      <c r="AA320" s="500"/>
      <c r="AB320" s="500"/>
      <c r="AC320" s="500"/>
      <c r="AD320" s="500"/>
      <c r="AE320" s="500"/>
      <c r="AF320" s="500"/>
      <c r="AG320" s="500"/>
      <c r="AH320" s="500"/>
      <c r="AI320" s="500"/>
      <c r="AJ320" s="500"/>
      <c r="AK320" s="500"/>
      <c r="AL320" s="500"/>
      <c r="AM320" s="500"/>
      <c r="AN320" s="500"/>
      <c r="AO320" s="500"/>
      <c r="AP320" s="500"/>
      <c r="AQ320" s="500"/>
      <c r="AR320" s="500"/>
      <c r="AS320" s="500"/>
      <c r="AT320" s="500"/>
      <c r="AU320" s="500"/>
      <c r="AV320" s="500"/>
      <c r="AW320" s="500"/>
      <c r="AX320" s="500"/>
      <c r="AY320" s="500"/>
      <c r="AZ320" s="500"/>
      <c r="BA320" s="500"/>
      <c r="BB320" s="500"/>
      <c r="BC320" s="500"/>
      <c r="BD320" s="500"/>
      <c r="BE320" s="500"/>
      <c r="BF320" s="500"/>
      <c r="BG320" s="500"/>
      <c r="BH320" s="500"/>
      <c r="BI320" s="500"/>
      <c r="BJ320" s="501"/>
      <c r="BK320" s="496"/>
      <c r="BL320" s="363"/>
      <c r="BM320" s="363"/>
      <c r="BN320" s="363"/>
      <c r="BO320" s="363"/>
      <c r="BP320" s="363"/>
      <c r="BQ320" s="363"/>
      <c r="BR320" s="363"/>
      <c r="BS320" s="363"/>
      <c r="BT320" s="363"/>
      <c r="BU320" s="363"/>
      <c r="BV320" s="363"/>
      <c r="BW320" s="363"/>
      <c r="BX320" s="363"/>
      <c r="BY320" s="363"/>
      <c r="BZ320" s="363"/>
      <c r="CA320" s="363"/>
      <c r="CB320" s="363"/>
      <c r="CC320" s="363"/>
      <c r="CD320" s="363"/>
      <c r="CE320" s="363"/>
      <c r="CF320" s="363"/>
      <c r="CG320" s="363"/>
      <c r="CH320" s="363"/>
      <c r="CI320" s="363"/>
      <c r="CJ320" s="363"/>
      <c r="CK320" s="363"/>
      <c r="CL320" s="363"/>
      <c r="CM320" s="363"/>
      <c r="CN320" s="363"/>
      <c r="CO320" s="363"/>
      <c r="CP320" s="363"/>
      <c r="CQ320" s="363"/>
      <c r="CR320" s="363"/>
      <c r="CS320" s="363"/>
      <c r="CT320" s="363"/>
      <c r="CU320" s="363"/>
      <c r="CV320" s="363"/>
      <c r="CW320" s="363"/>
      <c r="CX320" s="363"/>
      <c r="CY320" s="363"/>
      <c r="CZ320" s="363"/>
      <c r="DA320" s="363"/>
      <c r="DB320" s="363"/>
      <c r="DC320" s="363"/>
      <c r="DD320" s="363"/>
      <c r="DE320" s="363"/>
      <c r="DF320" s="363"/>
      <c r="DG320" s="363"/>
      <c r="DH320" s="363"/>
      <c r="DI320" s="363"/>
      <c r="DJ320" s="363"/>
      <c r="DK320" s="363"/>
      <c r="DL320" s="363"/>
      <c r="DM320" s="363"/>
      <c r="DN320" s="363"/>
      <c r="DO320" s="363"/>
      <c r="DP320" s="363"/>
      <c r="DQ320" s="363"/>
      <c r="DR320" s="363"/>
      <c r="DS320" s="363"/>
      <c r="DT320" s="363"/>
      <c r="DU320" s="363"/>
      <c r="DV320" s="363"/>
      <c r="DW320" s="363"/>
      <c r="DX320" s="363"/>
      <c r="DY320" s="363"/>
      <c r="DZ320" s="363"/>
      <c r="EA320" s="363"/>
      <c r="EB320" s="363"/>
      <c r="EC320" s="363"/>
      <c r="ED320" s="363"/>
      <c r="EE320" s="363"/>
      <c r="EF320" s="363"/>
      <c r="EG320" s="363"/>
      <c r="EH320" s="363"/>
      <c r="EI320" s="363"/>
      <c r="EJ320" s="363"/>
      <c r="EK320" s="363"/>
      <c r="EL320" s="363"/>
      <c r="EM320" s="363"/>
      <c r="EN320" s="363"/>
      <c r="EO320" s="363"/>
      <c r="EP320" s="363"/>
      <c r="EQ320" s="363"/>
      <c r="ER320" s="363"/>
      <c r="ES320" s="363"/>
      <c r="ET320" s="363"/>
      <c r="EU320" s="363"/>
      <c r="EV320" s="363"/>
      <c r="EW320" s="363"/>
      <c r="EX320" s="363"/>
      <c r="EY320" s="363"/>
      <c r="EZ320" s="363"/>
      <c r="FA320" s="363"/>
      <c r="FB320" s="363"/>
      <c r="FC320" s="363"/>
      <c r="FD320" s="363"/>
      <c r="FE320" s="363"/>
      <c r="FF320" s="363"/>
      <c r="FG320" s="363"/>
      <c r="FH320" s="363"/>
      <c r="FI320" s="363"/>
      <c r="FJ320" s="363"/>
      <c r="FK320" s="363"/>
      <c r="FL320" s="363"/>
      <c r="FM320" s="363"/>
      <c r="FN320" s="363"/>
      <c r="FO320" s="363"/>
      <c r="FP320" s="363"/>
      <c r="FQ320" s="363"/>
      <c r="FR320" s="363"/>
      <c r="FS320" s="363"/>
      <c r="FT320" s="363"/>
      <c r="FU320" s="363"/>
      <c r="FV320" s="363"/>
      <c r="FW320" s="363"/>
      <c r="FX320" s="363"/>
      <c r="FY320" s="363"/>
      <c r="FZ320" s="363"/>
      <c r="GA320" s="363"/>
      <c r="GB320" s="363"/>
      <c r="GC320" s="363"/>
      <c r="GD320" s="363"/>
      <c r="GE320" s="363"/>
      <c r="GF320" s="363"/>
      <c r="GG320" s="363"/>
      <c r="GH320" s="363"/>
      <c r="GI320" s="363"/>
      <c r="GJ320" s="363"/>
      <c r="GK320" s="363"/>
      <c r="GL320" s="363"/>
      <c r="GM320" s="363"/>
      <c r="GN320" s="363"/>
      <c r="GO320" s="363"/>
      <c r="GP320" s="363"/>
      <c r="GQ320" s="363"/>
      <c r="GR320" s="363"/>
      <c r="GS320" s="363"/>
      <c r="GT320" s="363"/>
      <c r="GU320" s="363"/>
      <c r="GV320" s="363"/>
      <c r="GW320" s="363"/>
      <c r="GX320" s="363"/>
      <c r="GY320" s="363"/>
      <c r="GZ320" s="363"/>
      <c r="HA320" s="363"/>
      <c r="HB320" s="363"/>
      <c r="HC320" s="363"/>
      <c r="HD320" s="363"/>
      <c r="HE320" s="363"/>
      <c r="HF320" s="363"/>
      <c r="HG320" s="363"/>
      <c r="HH320" s="363"/>
      <c r="HI320" s="363"/>
      <c r="HJ320" s="363"/>
      <c r="HK320" s="363"/>
      <c r="HL320" s="363"/>
      <c r="HM320" s="363"/>
      <c r="HN320" s="363"/>
      <c r="HO320" s="363"/>
      <c r="HP320" s="363"/>
      <c r="HQ320" s="363"/>
      <c r="HR320" s="363"/>
      <c r="HS320" s="363"/>
      <c r="HT320" s="363"/>
      <c r="HU320" s="363"/>
      <c r="HV320" s="363"/>
      <c r="HW320" s="363"/>
      <c r="HX320" s="363"/>
      <c r="HY320" s="363"/>
      <c r="HZ320" s="363"/>
      <c r="IA320" s="363"/>
      <c r="IB320" s="363"/>
      <c r="IC320" s="363"/>
      <c r="ID320" s="363"/>
      <c r="IE320" s="363"/>
      <c r="IF320" s="363"/>
      <c r="IG320" s="363"/>
      <c r="IH320" s="363"/>
      <c r="II320" s="363"/>
      <c r="IJ320" s="363"/>
      <c r="IK320" s="363"/>
      <c r="IL320" s="363"/>
      <c r="IM320" s="363"/>
      <c r="IN320" s="363"/>
      <c r="IO320" s="363"/>
      <c r="IP320" s="363"/>
      <c r="IQ320" s="363"/>
      <c r="IR320" s="363"/>
      <c r="IS320" s="363"/>
      <c r="IT320" s="363"/>
      <c r="IU320" s="363"/>
      <c r="IV320" s="363"/>
      <c r="IW320" s="363"/>
      <c r="IX320" s="363"/>
      <c r="IY320" s="363"/>
      <c r="IZ320" s="363"/>
      <c r="JA320" s="363"/>
      <c r="JB320" s="363"/>
      <c r="JC320" s="363"/>
      <c r="JD320" s="363"/>
      <c r="JE320" s="363"/>
      <c r="JF320" s="363"/>
      <c r="JG320" s="363"/>
      <c r="JH320" s="363"/>
      <c r="JI320" s="363"/>
      <c r="JJ320" s="363"/>
      <c r="JK320" s="363"/>
      <c r="JL320" s="363"/>
      <c r="JM320" s="363"/>
      <c r="JN320" s="363"/>
      <c r="JO320" s="363"/>
      <c r="JP320" s="363"/>
      <c r="JQ320" s="363"/>
      <c r="JR320" s="363"/>
      <c r="JS320" s="363"/>
      <c r="JT320" s="363"/>
      <c r="JU320" s="363"/>
      <c r="JV320" s="363"/>
      <c r="JW320" s="363"/>
      <c r="JX320" s="363"/>
      <c r="JY320" s="363"/>
      <c r="JZ320" s="363"/>
      <c r="KA320" s="363"/>
      <c r="KB320" s="363"/>
      <c r="KC320" s="363"/>
      <c r="KD320" s="363"/>
      <c r="KE320" s="363"/>
      <c r="KF320" s="363"/>
      <c r="KG320" s="363"/>
      <c r="KH320" s="363"/>
      <c r="KI320" s="363"/>
      <c r="KJ320" s="363"/>
      <c r="KK320" s="363"/>
      <c r="KL320" s="363"/>
      <c r="KM320" s="363"/>
      <c r="KN320" s="363"/>
      <c r="KO320" s="363"/>
      <c r="KP320" s="363"/>
      <c r="KQ320" s="363"/>
      <c r="KR320" s="363"/>
      <c r="KS320" s="363"/>
      <c r="KT320" s="363"/>
      <c r="KU320" s="363"/>
      <c r="KV320" s="363"/>
      <c r="KW320" s="363"/>
      <c r="KX320" s="363"/>
      <c r="KY320" s="363"/>
      <c r="KZ320" s="363"/>
      <c r="LA320" s="363"/>
      <c r="LB320" s="363"/>
      <c r="LC320" s="363"/>
      <c r="LD320" s="363"/>
      <c r="LE320" s="363"/>
      <c r="LF320" s="363"/>
      <c r="LG320" s="363"/>
      <c r="LH320" s="363"/>
      <c r="LI320" s="363"/>
      <c r="LJ320" s="363"/>
      <c r="LK320" s="363"/>
      <c r="LL320" s="363"/>
      <c r="LM320" s="363"/>
      <c r="LN320" s="363"/>
      <c r="LO320" s="363"/>
      <c r="LP320" s="363"/>
      <c r="LQ320" s="363"/>
      <c r="LR320" s="363"/>
      <c r="LS320" s="363"/>
      <c r="LT320" s="363"/>
      <c r="LU320" s="363"/>
      <c r="LV320" s="363"/>
      <c r="LW320" s="363"/>
      <c r="LX320" s="363"/>
      <c r="LY320" s="363"/>
      <c r="LZ320" s="363"/>
      <c r="MA320" s="363"/>
      <c r="MB320" s="363"/>
      <c r="MC320" s="363"/>
      <c r="MD320" s="363"/>
      <c r="ME320" s="363"/>
      <c r="MF320" s="363"/>
      <c r="MG320" s="363"/>
      <c r="MH320" s="363"/>
      <c r="MI320" s="363"/>
      <c r="MJ320" s="363"/>
      <c r="MK320" s="363"/>
      <c r="ML320" s="363"/>
      <c r="MM320" s="363"/>
      <c r="MN320" s="363"/>
      <c r="MO320" s="363"/>
      <c r="MP320" s="363"/>
      <c r="MQ320" s="363"/>
      <c r="MR320" s="363"/>
      <c r="MS320" s="363"/>
      <c r="MT320" s="363"/>
      <c r="MU320" s="363"/>
      <c r="MV320" s="363"/>
      <c r="MW320" s="363"/>
      <c r="MX320" s="363"/>
      <c r="MY320" s="363"/>
      <c r="MZ320" s="363"/>
      <c r="NA320" s="363"/>
      <c r="NB320" s="363"/>
      <c r="NC320" s="363"/>
      <c r="ND320" s="363"/>
      <c r="NE320" s="363"/>
      <c r="NF320" s="363"/>
      <c r="NG320" s="363"/>
      <c r="NH320" s="363"/>
      <c r="NI320" s="363"/>
      <c r="NJ320" s="363"/>
      <c r="NK320" s="363"/>
      <c r="NL320" s="363"/>
      <c r="NM320" s="363"/>
      <c r="NN320" s="363"/>
      <c r="NO320" s="363"/>
      <c r="NP320" s="363"/>
      <c r="NQ320" s="363"/>
      <c r="NR320" s="363"/>
      <c r="NS320" s="363"/>
      <c r="NT320" s="363"/>
      <c r="NU320" s="363"/>
      <c r="NV320" s="363"/>
      <c r="NW320" s="363"/>
      <c r="NX320" s="363"/>
      <c r="NY320" s="363"/>
      <c r="NZ320" s="363"/>
      <c r="OA320" s="363"/>
      <c r="OB320" s="363"/>
      <c r="OC320" s="363"/>
      <c r="OD320" s="363"/>
      <c r="OE320" s="363"/>
      <c r="OF320" s="363"/>
      <c r="OG320" s="363"/>
      <c r="OH320" s="363"/>
      <c r="OI320" s="363"/>
      <c r="OJ320" s="363"/>
      <c r="OK320" s="363"/>
      <c r="OL320" s="363"/>
      <c r="OM320" s="363"/>
      <c r="ON320" s="363"/>
      <c r="OO320" s="363"/>
      <c r="OP320" s="363"/>
      <c r="OQ320" s="363"/>
      <c r="OR320" s="363"/>
      <c r="OS320" s="363"/>
      <c r="OT320" s="363"/>
      <c r="OU320" s="363"/>
      <c r="OV320" s="363"/>
      <c r="OW320" s="363"/>
      <c r="OX320" s="363"/>
      <c r="OY320" s="363"/>
      <c r="OZ320" s="363"/>
      <c r="PA320" s="363"/>
      <c r="PB320" s="363"/>
      <c r="PC320" s="363"/>
      <c r="PD320" s="363"/>
      <c r="PE320" s="363"/>
      <c r="PF320" s="363"/>
      <c r="PG320" s="363"/>
      <c r="PH320" s="363"/>
      <c r="PI320" s="363"/>
      <c r="PJ320" s="363"/>
      <c r="PK320" s="363"/>
      <c r="PL320" s="363"/>
      <c r="PM320" s="363"/>
      <c r="PN320" s="363"/>
      <c r="PO320" s="363"/>
      <c r="PP320" s="363"/>
      <c r="PQ320" s="363"/>
      <c r="PR320" s="363"/>
      <c r="PS320" s="363"/>
      <c r="PT320" s="363"/>
      <c r="PU320" s="363"/>
      <c r="PV320" s="363"/>
      <c r="PW320" s="363"/>
      <c r="PX320" s="363"/>
      <c r="PY320" s="363"/>
      <c r="PZ320" s="363"/>
      <c r="QA320" s="363"/>
      <c r="QB320" s="363"/>
      <c r="QC320" s="363"/>
      <c r="QD320" s="363"/>
      <c r="QE320" s="363"/>
      <c r="QF320" s="363"/>
      <c r="QG320" s="363"/>
      <c r="QH320" s="363"/>
      <c r="QI320" s="363"/>
      <c r="QJ320" s="363"/>
      <c r="QK320" s="363"/>
      <c r="QL320" s="363"/>
      <c r="QM320" s="363"/>
      <c r="QN320" s="363"/>
      <c r="QO320" s="363"/>
      <c r="QP320" s="363"/>
      <c r="QQ320" s="363"/>
      <c r="QR320" s="363"/>
      <c r="QS320" s="363"/>
      <c r="QT320" s="363"/>
      <c r="QU320" s="363"/>
      <c r="QV320" s="363"/>
      <c r="QW320" s="363"/>
      <c r="QX320" s="363"/>
      <c r="QY320" s="363"/>
      <c r="QZ320" s="363"/>
      <c r="RA320" s="363"/>
      <c r="RB320" s="363"/>
      <c r="RC320" s="363"/>
      <c r="RD320" s="363"/>
      <c r="RE320" s="363"/>
      <c r="RF320" s="363"/>
      <c r="RG320" s="363"/>
      <c r="RH320" s="363"/>
      <c r="RI320" s="363"/>
      <c r="RJ320" s="363"/>
      <c r="RK320" s="363"/>
      <c r="RL320" s="363"/>
      <c r="RM320" s="363"/>
      <c r="RN320" s="363"/>
      <c r="RO320" s="363"/>
      <c r="RP320" s="363"/>
      <c r="RQ320" s="363"/>
      <c r="RR320" s="363"/>
      <c r="RS320" s="363"/>
      <c r="RT320" s="363"/>
      <c r="RU320" s="363"/>
    </row>
    <row r="321" spans="1:489" s="393" customFormat="1" ht="36" x14ac:dyDescent="0.35">
      <c r="A321" s="512"/>
      <c r="B321" s="509"/>
      <c r="C321" s="501"/>
      <c r="D321" s="505"/>
      <c r="E321" s="505"/>
      <c r="F321" s="505"/>
      <c r="G321" s="505"/>
      <c r="H321" s="505"/>
      <c r="I321" s="501"/>
      <c r="J321" s="505"/>
      <c r="K321" s="505"/>
      <c r="L321" s="505"/>
      <c r="M321" s="505"/>
      <c r="N321" s="505"/>
      <c r="O321" s="505"/>
      <c r="P321" s="505"/>
      <c r="Q321" s="505"/>
      <c r="R321" s="501"/>
      <c r="S321" s="357" t="s">
        <v>1368</v>
      </c>
      <c r="T321" s="503"/>
      <c r="U321" s="505"/>
      <c r="V321" s="501"/>
      <c r="W321" s="491"/>
      <c r="X321" s="505"/>
      <c r="Y321" s="505"/>
      <c r="Z321" s="510"/>
      <c r="AA321" s="500"/>
      <c r="AB321" s="500"/>
      <c r="AC321" s="500"/>
      <c r="AD321" s="500"/>
      <c r="AE321" s="500"/>
      <c r="AF321" s="500"/>
      <c r="AG321" s="500"/>
      <c r="AH321" s="500"/>
      <c r="AI321" s="500"/>
      <c r="AJ321" s="500"/>
      <c r="AK321" s="500"/>
      <c r="AL321" s="500"/>
      <c r="AM321" s="500"/>
      <c r="AN321" s="500"/>
      <c r="AO321" s="500"/>
      <c r="AP321" s="500"/>
      <c r="AQ321" s="500"/>
      <c r="AR321" s="500"/>
      <c r="AS321" s="500"/>
      <c r="AT321" s="500"/>
      <c r="AU321" s="500"/>
      <c r="AV321" s="500"/>
      <c r="AW321" s="500"/>
      <c r="AX321" s="500"/>
      <c r="AY321" s="500"/>
      <c r="AZ321" s="500"/>
      <c r="BA321" s="500"/>
      <c r="BB321" s="500"/>
      <c r="BC321" s="500"/>
      <c r="BD321" s="500"/>
      <c r="BE321" s="500"/>
      <c r="BF321" s="500"/>
      <c r="BG321" s="500"/>
      <c r="BH321" s="500"/>
      <c r="BI321" s="500"/>
      <c r="BJ321" s="501"/>
      <c r="BK321" s="496"/>
      <c r="BL321" s="363"/>
      <c r="BM321" s="363"/>
      <c r="BN321" s="363"/>
      <c r="BO321" s="363"/>
      <c r="BP321" s="363"/>
      <c r="BQ321" s="363"/>
      <c r="BR321" s="363"/>
      <c r="BS321" s="363"/>
      <c r="BT321" s="363"/>
      <c r="BU321" s="363"/>
      <c r="BV321" s="363"/>
      <c r="BW321" s="363"/>
      <c r="BX321" s="363"/>
      <c r="BY321" s="363"/>
      <c r="BZ321" s="363"/>
      <c r="CA321" s="363"/>
      <c r="CB321" s="363"/>
      <c r="CC321" s="363"/>
      <c r="CD321" s="363"/>
      <c r="CE321" s="363"/>
      <c r="CF321" s="363"/>
      <c r="CG321" s="363"/>
      <c r="CH321" s="363"/>
      <c r="CI321" s="363"/>
      <c r="CJ321" s="363"/>
      <c r="CK321" s="363"/>
      <c r="CL321" s="363"/>
      <c r="CM321" s="363"/>
      <c r="CN321" s="363"/>
      <c r="CO321" s="363"/>
      <c r="CP321" s="363"/>
      <c r="CQ321" s="363"/>
      <c r="CR321" s="363"/>
      <c r="CS321" s="363"/>
      <c r="CT321" s="363"/>
      <c r="CU321" s="363"/>
      <c r="CV321" s="363"/>
      <c r="CW321" s="363"/>
      <c r="CX321" s="363"/>
      <c r="CY321" s="363"/>
      <c r="CZ321" s="363"/>
      <c r="DA321" s="363"/>
      <c r="DB321" s="363"/>
      <c r="DC321" s="363"/>
      <c r="DD321" s="363"/>
      <c r="DE321" s="363"/>
      <c r="DF321" s="363"/>
      <c r="DG321" s="363"/>
      <c r="DH321" s="363"/>
      <c r="DI321" s="363"/>
      <c r="DJ321" s="363"/>
      <c r="DK321" s="363"/>
      <c r="DL321" s="363"/>
      <c r="DM321" s="363"/>
      <c r="DN321" s="363"/>
      <c r="DO321" s="363"/>
      <c r="DP321" s="363"/>
      <c r="DQ321" s="363"/>
      <c r="DR321" s="363"/>
      <c r="DS321" s="363"/>
      <c r="DT321" s="363"/>
      <c r="DU321" s="363"/>
      <c r="DV321" s="363"/>
      <c r="DW321" s="363"/>
      <c r="DX321" s="363"/>
      <c r="DY321" s="363"/>
      <c r="DZ321" s="363"/>
      <c r="EA321" s="363"/>
      <c r="EB321" s="363"/>
      <c r="EC321" s="363"/>
      <c r="ED321" s="363"/>
      <c r="EE321" s="363"/>
      <c r="EF321" s="363"/>
      <c r="EG321" s="363"/>
      <c r="EH321" s="363"/>
      <c r="EI321" s="363"/>
      <c r="EJ321" s="363"/>
      <c r="EK321" s="363"/>
      <c r="EL321" s="363"/>
      <c r="EM321" s="363"/>
      <c r="EN321" s="363"/>
      <c r="EO321" s="363"/>
      <c r="EP321" s="363"/>
      <c r="EQ321" s="363"/>
      <c r="ER321" s="363"/>
      <c r="ES321" s="363"/>
      <c r="ET321" s="363"/>
      <c r="EU321" s="363"/>
      <c r="EV321" s="363"/>
      <c r="EW321" s="363"/>
      <c r="EX321" s="363"/>
      <c r="EY321" s="363"/>
      <c r="EZ321" s="363"/>
      <c r="FA321" s="363"/>
      <c r="FB321" s="363"/>
      <c r="FC321" s="363"/>
      <c r="FD321" s="363"/>
      <c r="FE321" s="363"/>
      <c r="FF321" s="363"/>
      <c r="FG321" s="363"/>
      <c r="FH321" s="363"/>
      <c r="FI321" s="363"/>
      <c r="FJ321" s="363"/>
      <c r="FK321" s="363"/>
      <c r="FL321" s="363"/>
      <c r="FM321" s="363"/>
      <c r="FN321" s="363"/>
      <c r="FO321" s="363"/>
      <c r="FP321" s="363"/>
      <c r="FQ321" s="363"/>
      <c r="FR321" s="363"/>
      <c r="FS321" s="363"/>
      <c r="FT321" s="363"/>
      <c r="FU321" s="363"/>
      <c r="FV321" s="363"/>
      <c r="FW321" s="363"/>
      <c r="FX321" s="363"/>
      <c r="FY321" s="363"/>
      <c r="FZ321" s="363"/>
      <c r="GA321" s="363"/>
      <c r="GB321" s="363"/>
      <c r="GC321" s="363"/>
      <c r="GD321" s="363"/>
      <c r="GE321" s="363"/>
      <c r="GF321" s="363"/>
      <c r="GG321" s="363"/>
      <c r="GH321" s="363"/>
      <c r="GI321" s="363"/>
      <c r="GJ321" s="363"/>
      <c r="GK321" s="363"/>
      <c r="GL321" s="363"/>
      <c r="GM321" s="363"/>
      <c r="GN321" s="363"/>
      <c r="GO321" s="363"/>
      <c r="GP321" s="363"/>
      <c r="GQ321" s="363"/>
      <c r="GR321" s="363"/>
      <c r="GS321" s="363"/>
      <c r="GT321" s="363"/>
      <c r="GU321" s="363"/>
      <c r="GV321" s="363"/>
      <c r="GW321" s="363"/>
      <c r="GX321" s="363"/>
      <c r="GY321" s="363"/>
      <c r="GZ321" s="363"/>
      <c r="HA321" s="363"/>
      <c r="HB321" s="363"/>
      <c r="HC321" s="363"/>
      <c r="HD321" s="363"/>
      <c r="HE321" s="363"/>
      <c r="HF321" s="363"/>
      <c r="HG321" s="363"/>
      <c r="HH321" s="363"/>
      <c r="HI321" s="363"/>
      <c r="HJ321" s="363"/>
      <c r="HK321" s="363"/>
      <c r="HL321" s="363"/>
      <c r="HM321" s="363"/>
      <c r="HN321" s="363"/>
      <c r="HO321" s="363"/>
      <c r="HP321" s="363"/>
      <c r="HQ321" s="363"/>
      <c r="HR321" s="363"/>
      <c r="HS321" s="363"/>
      <c r="HT321" s="363"/>
      <c r="HU321" s="363"/>
      <c r="HV321" s="363"/>
      <c r="HW321" s="363"/>
      <c r="HX321" s="363"/>
      <c r="HY321" s="363"/>
      <c r="HZ321" s="363"/>
      <c r="IA321" s="363"/>
      <c r="IB321" s="363"/>
      <c r="IC321" s="363"/>
      <c r="ID321" s="363"/>
      <c r="IE321" s="363"/>
      <c r="IF321" s="363"/>
      <c r="IG321" s="363"/>
      <c r="IH321" s="363"/>
      <c r="II321" s="363"/>
      <c r="IJ321" s="363"/>
      <c r="IK321" s="363"/>
      <c r="IL321" s="363"/>
      <c r="IM321" s="363"/>
      <c r="IN321" s="363"/>
      <c r="IO321" s="363"/>
      <c r="IP321" s="363"/>
      <c r="IQ321" s="363"/>
      <c r="IR321" s="363"/>
      <c r="IS321" s="363"/>
      <c r="IT321" s="363"/>
      <c r="IU321" s="363"/>
      <c r="IV321" s="363"/>
      <c r="IW321" s="363"/>
      <c r="IX321" s="363"/>
      <c r="IY321" s="363"/>
      <c r="IZ321" s="363"/>
      <c r="JA321" s="363"/>
      <c r="JB321" s="363"/>
      <c r="JC321" s="363"/>
      <c r="JD321" s="363"/>
      <c r="JE321" s="363"/>
      <c r="JF321" s="363"/>
      <c r="JG321" s="363"/>
      <c r="JH321" s="363"/>
      <c r="JI321" s="363"/>
      <c r="JJ321" s="363"/>
      <c r="JK321" s="363"/>
      <c r="JL321" s="363"/>
      <c r="JM321" s="363"/>
      <c r="JN321" s="363"/>
      <c r="JO321" s="363"/>
      <c r="JP321" s="363"/>
      <c r="JQ321" s="363"/>
      <c r="JR321" s="363"/>
      <c r="JS321" s="363"/>
      <c r="JT321" s="363"/>
      <c r="JU321" s="363"/>
      <c r="JV321" s="363"/>
      <c r="JW321" s="363"/>
      <c r="JX321" s="363"/>
      <c r="JY321" s="363"/>
      <c r="JZ321" s="363"/>
      <c r="KA321" s="363"/>
      <c r="KB321" s="363"/>
      <c r="KC321" s="363"/>
      <c r="KD321" s="363"/>
      <c r="KE321" s="363"/>
      <c r="KF321" s="363"/>
      <c r="KG321" s="363"/>
      <c r="KH321" s="363"/>
      <c r="KI321" s="363"/>
      <c r="KJ321" s="363"/>
      <c r="KK321" s="363"/>
      <c r="KL321" s="363"/>
      <c r="KM321" s="363"/>
      <c r="KN321" s="363"/>
      <c r="KO321" s="363"/>
      <c r="KP321" s="363"/>
      <c r="KQ321" s="363"/>
      <c r="KR321" s="363"/>
      <c r="KS321" s="363"/>
      <c r="KT321" s="363"/>
      <c r="KU321" s="363"/>
      <c r="KV321" s="363"/>
      <c r="KW321" s="363"/>
      <c r="KX321" s="363"/>
      <c r="KY321" s="363"/>
      <c r="KZ321" s="363"/>
      <c r="LA321" s="363"/>
      <c r="LB321" s="363"/>
      <c r="LC321" s="363"/>
      <c r="LD321" s="363"/>
      <c r="LE321" s="363"/>
      <c r="LF321" s="363"/>
      <c r="LG321" s="363"/>
      <c r="LH321" s="363"/>
      <c r="LI321" s="363"/>
      <c r="LJ321" s="363"/>
      <c r="LK321" s="363"/>
      <c r="LL321" s="363"/>
      <c r="LM321" s="363"/>
      <c r="LN321" s="363"/>
      <c r="LO321" s="363"/>
      <c r="LP321" s="363"/>
      <c r="LQ321" s="363"/>
      <c r="LR321" s="363"/>
      <c r="LS321" s="363"/>
      <c r="LT321" s="363"/>
      <c r="LU321" s="363"/>
      <c r="LV321" s="363"/>
      <c r="LW321" s="363"/>
      <c r="LX321" s="363"/>
      <c r="LY321" s="363"/>
      <c r="LZ321" s="363"/>
      <c r="MA321" s="363"/>
      <c r="MB321" s="363"/>
      <c r="MC321" s="363"/>
      <c r="MD321" s="363"/>
      <c r="ME321" s="363"/>
      <c r="MF321" s="363"/>
      <c r="MG321" s="363"/>
      <c r="MH321" s="363"/>
      <c r="MI321" s="363"/>
      <c r="MJ321" s="363"/>
      <c r="MK321" s="363"/>
      <c r="ML321" s="363"/>
      <c r="MM321" s="363"/>
      <c r="MN321" s="363"/>
      <c r="MO321" s="363"/>
      <c r="MP321" s="363"/>
      <c r="MQ321" s="363"/>
      <c r="MR321" s="363"/>
      <c r="MS321" s="363"/>
      <c r="MT321" s="363"/>
      <c r="MU321" s="363"/>
      <c r="MV321" s="363"/>
      <c r="MW321" s="363"/>
      <c r="MX321" s="363"/>
      <c r="MY321" s="363"/>
      <c r="MZ321" s="363"/>
      <c r="NA321" s="363"/>
      <c r="NB321" s="363"/>
      <c r="NC321" s="363"/>
      <c r="ND321" s="363"/>
      <c r="NE321" s="363"/>
      <c r="NF321" s="363"/>
      <c r="NG321" s="363"/>
      <c r="NH321" s="363"/>
      <c r="NI321" s="363"/>
      <c r="NJ321" s="363"/>
      <c r="NK321" s="363"/>
      <c r="NL321" s="363"/>
      <c r="NM321" s="363"/>
      <c r="NN321" s="363"/>
      <c r="NO321" s="363"/>
      <c r="NP321" s="363"/>
      <c r="NQ321" s="363"/>
      <c r="NR321" s="363"/>
      <c r="NS321" s="363"/>
      <c r="NT321" s="363"/>
      <c r="NU321" s="363"/>
      <c r="NV321" s="363"/>
      <c r="NW321" s="363"/>
      <c r="NX321" s="363"/>
      <c r="NY321" s="363"/>
      <c r="NZ321" s="363"/>
      <c r="OA321" s="363"/>
      <c r="OB321" s="363"/>
      <c r="OC321" s="363"/>
      <c r="OD321" s="363"/>
      <c r="OE321" s="363"/>
      <c r="OF321" s="363"/>
      <c r="OG321" s="363"/>
      <c r="OH321" s="363"/>
      <c r="OI321" s="363"/>
      <c r="OJ321" s="363"/>
      <c r="OK321" s="363"/>
      <c r="OL321" s="363"/>
      <c r="OM321" s="363"/>
      <c r="ON321" s="363"/>
      <c r="OO321" s="363"/>
      <c r="OP321" s="363"/>
      <c r="OQ321" s="363"/>
      <c r="OR321" s="363"/>
      <c r="OS321" s="363"/>
      <c r="OT321" s="363"/>
      <c r="OU321" s="363"/>
      <c r="OV321" s="363"/>
      <c r="OW321" s="363"/>
      <c r="OX321" s="363"/>
      <c r="OY321" s="363"/>
      <c r="OZ321" s="363"/>
      <c r="PA321" s="363"/>
      <c r="PB321" s="363"/>
      <c r="PC321" s="363"/>
      <c r="PD321" s="363"/>
      <c r="PE321" s="363"/>
      <c r="PF321" s="363"/>
      <c r="PG321" s="363"/>
      <c r="PH321" s="363"/>
      <c r="PI321" s="363"/>
      <c r="PJ321" s="363"/>
      <c r="PK321" s="363"/>
      <c r="PL321" s="363"/>
      <c r="PM321" s="363"/>
      <c r="PN321" s="363"/>
      <c r="PO321" s="363"/>
      <c r="PP321" s="363"/>
      <c r="PQ321" s="363"/>
      <c r="PR321" s="363"/>
      <c r="PS321" s="363"/>
      <c r="PT321" s="363"/>
      <c r="PU321" s="363"/>
      <c r="PV321" s="363"/>
      <c r="PW321" s="363"/>
      <c r="PX321" s="363"/>
      <c r="PY321" s="363"/>
      <c r="PZ321" s="363"/>
      <c r="QA321" s="363"/>
      <c r="QB321" s="363"/>
      <c r="QC321" s="363"/>
      <c r="QD321" s="363"/>
      <c r="QE321" s="363"/>
      <c r="QF321" s="363"/>
      <c r="QG321" s="363"/>
      <c r="QH321" s="363"/>
      <c r="QI321" s="363"/>
      <c r="QJ321" s="363"/>
      <c r="QK321" s="363"/>
      <c r="QL321" s="363"/>
      <c r="QM321" s="363"/>
      <c r="QN321" s="363"/>
      <c r="QO321" s="363"/>
      <c r="QP321" s="363"/>
      <c r="QQ321" s="363"/>
      <c r="QR321" s="363"/>
      <c r="QS321" s="363"/>
      <c r="QT321" s="363"/>
      <c r="QU321" s="363"/>
      <c r="QV321" s="363"/>
      <c r="QW321" s="363"/>
      <c r="QX321" s="363"/>
      <c r="QY321" s="363"/>
      <c r="QZ321" s="363"/>
      <c r="RA321" s="363"/>
      <c r="RB321" s="363"/>
      <c r="RC321" s="363"/>
      <c r="RD321" s="363"/>
      <c r="RE321" s="363"/>
      <c r="RF321" s="363"/>
      <c r="RG321" s="363"/>
      <c r="RH321" s="363"/>
      <c r="RI321" s="363"/>
      <c r="RJ321" s="363"/>
      <c r="RK321" s="363"/>
      <c r="RL321" s="363"/>
      <c r="RM321" s="363"/>
      <c r="RN321" s="363"/>
      <c r="RO321" s="363"/>
      <c r="RP321" s="363"/>
      <c r="RQ321" s="363"/>
      <c r="RR321" s="363"/>
      <c r="RS321" s="363"/>
      <c r="RT321" s="363"/>
      <c r="RU321" s="363"/>
    </row>
    <row r="322" spans="1:489" s="393" customFormat="1" ht="36" x14ac:dyDescent="0.35">
      <c r="A322" s="512" t="s">
        <v>3099</v>
      </c>
      <c r="B322" s="509">
        <v>2</v>
      </c>
      <c r="C322" s="501" t="s">
        <v>99</v>
      </c>
      <c r="D322" s="505" t="s">
        <v>2166</v>
      </c>
      <c r="E322" s="505" t="s">
        <v>2167</v>
      </c>
      <c r="F322" s="505" t="s">
        <v>2100</v>
      </c>
      <c r="G322" s="505" t="s">
        <v>2185</v>
      </c>
      <c r="H322" s="505" t="s">
        <v>199</v>
      </c>
      <c r="I322" s="501" t="s">
        <v>3069</v>
      </c>
      <c r="J322" s="505" t="s">
        <v>3070</v>
      </c>
      <c r="K322" s="505" t="s">
        <v>3092</v>
      </c>
      <c r="L322" s="505" t="s">
        <v>3072</v>
      </c>
      <c r="M322" s="505" t="s">
        <v>3093</v>
      </c>
      <c r="N322" s="505" t="s">
        <v>2106</v>
      </c>
      <c r="O322" s="505" t="s">
        <v>2172</v>
      </c>
      <c r="P322" s="505" t="s">
        <v>2172</v>
      </c>
      <c r="Q322" s="505" t="s">
        <v>2172</v>
      </c>
      <c r="R322" s="505" t="s">
        <v>3100</v>
      </c>
      <c r="S322" s="357" t="s">
        <v>1239</v>
      </c>
      <c r="T322" s="503">
        <v>45689</v>
      </c>
      <c r="U322" s="503">
        <v>45838</v>
      </c>
      <c r="V322" s="505" t="s">
        <v>3101</v>
      </c>
      <c r="W322" s="486">
        <v>1</v>
      </c>
      <c r="X322" s="505" t="s">
        <v>3096</v>
      </c>
      <c r="Y322" s="505" t="s">
        <v>3097</v>
      </c>
      <c r="Z322" s="510">
        <v>0.4</v>
      </c>
      <c r="AA322" s="500" t="s">
        <v>2172</v>
      </c>
      <c r="AB322" s="500" t="s">
        <v>2113</v>
      </c>
      <c r="AC322" s="500" t="s">
        <v>2172</v>
      </c>
      <c r="AD322" s="500" t="s">
        <v>2172</v>
      </c>
      <c r="AE322" s="500" t="s">
        <v>2172</v>
      </c>
      <c r="AF322" s="500" t="s">
        <v>2172</v>
      </c>
      <c r="AG322" s="500" t="s">
        <v>2113</v>
      </c>
      <c r="AH322" s="500" t="s">
        <v>2172</v>
      </c>
      <c r="AI322" s="500" t="s">
        <v>2172</v>
      </c>
      <c r="AJ322" s="500" t="s">
        <v>2172</v>
      </c>
      <c r="AK322" s="500" t="s">
        <v>2172</v>
      </c>
      <c r="AL322" s="500" t="s">
        <v>2172</v>
      </c>
      <c r="AM322" s="500" t="s">
        <v>2172</v>
      </c>
      <c r="AN322" s="500" t="s">
        <v>2172</v>
      </c>
      <c r="AO322" s="500" t="s">
        <v>2172</v>
      </c>
      <c r="AP322" s="500" t="s">
        <v>2172</v>
      </c>
      <c r="AQ322" s="500" t="s">
        <v>2172</v>
      </c>
      <c r="AR322" s="500" t="s">
        <v>2172</v>
      </c>
      <c r="AS322" s="500" t="s">
        <v>2172</v>
      </c>
      <c r="AT322" s="500" t="s">
        <v>2172</v>
      </c>
      <c r="AU322" s="500" t="s">
        <v>2172</v>
      </c>
      <c r="AV322" s="500" t="s">
        <v>2172</v>
      </c>
      <c r="AW322" s="500" t="s">
        <v>2172</v>
      </c>
      <c r="AX322" s="500" t="s">
        <v>2172</v>
      </c>
      <c r="AY322" s="500" t="s">
        <v>2172</v>
      </c>
      <c r="AZ322" s="500" t="s">
        <v>2172</v>
      </c>
      <c r="BA322" s="500" t="s">
        <v>2172</v>
      </c>
      <c r="BB322" s="500" t="s">
        <v>2113</v>
      </c>
      <c r="BC322" s="500" t="s">
        <v>2172</v>
      </c>
      <c r="BD322" s="500" t="s">
        <v>2113</v>
      </c>
      <c r="BE322" s="500" t="s">
        <v>2113</v>
      </c>
      <c r="BF322" s="500" t="s">
        <v>2172</v>
      </c>
      <c r="BG322" s="500" t="s">
        <v>2172</v>
      </c>
      <c r="BH322" s="500" t="s">
        <v>2172</v>
      </c>
      <c r="BI322" s="500" t="s">
        <v>2113</v>
      </c>
      <c r="BJ322" s="501" t="s">
        <v>2240</v>
      </c>
      <c r="BK322" s="496" t="s">
        <v>3098</v>
      </c>
      <c r="BL322" s="363"/>
      <c r="BM322" s="363"/>
      <c r="BN322" s="363"/>
      <c r="BO322" s="363"/>
      <c r="BP322" s="363"/>
      <c r="BQ322" s="363"/>
      <c r="BR322" s="363"/>
      <c r="BS322" s="363"/>
      <c r="BT322" s="363"/>
      <c r="BU322" s="363"/>
      <c r="BV322" s="363"/>
      <c r="BW322" s="363"/>
      <c r="BX322" s="363"/>
      <c r="BY322" s="363"/>
      <c r="BZ322" s="363"/>
      <c r="CA322" s="363"/>
      <c r="CB322" s="363"/>
      <c r="CC322" s="363"/>
      <c r="CD322" s="363"/>
      <c r="CE322" s="363"/>
      <c r="CF322" s="363"/>
      <c r="CG322" s="363"/>
      <c r="CH322" s="363"/>
      <c r="CI322" s="363"/>
      <c r="CJ322" s="363"/>
      <c r="CK322" s="363"/>
      <c r="CL322" s="363"/>
      <c r="CM322" s="363"/>
      <c r="CN322" s="363"/>
      <c r="CO322" s="363"/>
      <c r="CP322" s="363"/>
      <c r="CQ322" s="363"/>
      <c r="CR322" s="363"/>
      <c r="CS322" s="363"/>
      <c r="CT322" s="363"/>
      <c r="CU322" s="363"/>
      <c r="CV322" s="363"/>
      <c r="CW322" s="363"/>
      <c r="CX322" s="363"/>
      <c r="CY322" s="363"/>
      <c r="CZ322" s="363"/>
      <c r="DA322" s="363"/>
      <c r="DB322" s="363"/>
      <c r="DC322" s="363"/>
      <c r="DD322" s="363"/>
      <c r="DE322" s="363"/>
      <c r="DF322" s="363"/>
      <c r="DG322" s="363"/>
      <c r="DH322" s="363"/>
      <c r="DI322" s="363"/>
      <c r="DJ322" s="363"/>
      <c r="DK322" s="363"/>
      <c r="DL322" s="363"/>
      <c r="DM322" s="363"/>
      <c r="DN322" s="363"/>
      <c r="DO322" s="363"/>
      <c r="DP322" s="363"/>
      <c r="DQ322" s="363"/>
      <c r="DR322" s="363"/>
      <c r="DS322" s="363"/>
      <c r="DT322" s="363"/>
      <c r="DU322" s="363"/>
      <c r="DV322" s="363"/>
      <c r="DW322" s="363"/>
      <c r="DX322" s="363"/>
      <c r="DY322" s="363"/>
      <c r="DZ322" s="363"/>
      <c r="EA322" s="363"/>
      <c r="EB322" s="363"/>
      <c r="EC322" s="363"/>
      <c r="ED322" s="363"/>
      <c r="EE322" s="363"/>
      <c r="EF322" s="363"/>
      <c r="EG322" s="363"/>
      <c r="EH322" s="363"/>
      <c r="EI322" s="363"/>
      <c r="EJ322" s="363"/>
      <c r="EK322" s="363"/>
      <c r="EL322" s="363"/>
      <c r="EM322" s="363"/>
      <c r="EN322" s="363"/>
      <c r="EO322" s="363"/>
      <c r="EP322" s="363"/>
      <c r="EQ322" s="363"/>
      <c r="ER322" s="363"/>
      <c r="ES322" s="363"/>
      <c r="ET322" s="363"/>
      <c r="EU322" s="363"/>
      <c r="EV322" s="363"/>
      <c r="EW322" s="363"/>
      <c r="EX322" s="363"/>
      <c r="EY322" s="363"/>
      <c r="EZ322" s="363"/>
      <c r="FA322" s="363"/>
      <c r="FB322" s="363"/>
      <c r="FC322" s="363"/>
      <c r="FD322" s="363"/>
      <c r="FE322" s="363"/>
      <c r="FF322" s="363"/>
      <c r="FG322" s="363"/>
      <c r="FH322" s="363"/>
      <c r="FI322" s="363"/>
      <c r="FJ322" s="363"/>
      <c r="FK322" s="363"/>
      <c r="FL322" s="363"/>
      <c r="FM322" s="363"/>
      <c r="FN322" s="363"/>
      <c r="FO322" s="363"/>
      <c r="FP322" s="363"/>
      <c r="FQ322" s="363"/>
      <c r="FR322" s="363"/>
      <c r="FS322" s="363"/>
      <c r="FT322" s="363"/>
      <c r="FU322" s="363"/>
      <c r="FV322" s="363"/>
      <c r="FW322" s="363"/>
      <c r="FX322" s="363"/>
      <c r="FY322" s="363"/>
      <c r="FZ322" s="363"/>
      <c r="GA322" s="363"/>
      <c r="GB322" s="363"/>
      <c r="GC322" s="363"/>
      <c r="GD322" s="363"/>
      <c r="GE322" s="363"/>
      <c r="GF322" s="363"/>
      <c r="GG322" s="363"/>
      <c r="GH322" s="363"/>
      <c r="GI322" s="363"/>
      <c r="GJ322" s="363"/>
      <c r="GK322" s="363"/>
      <c r="GL322" s="363"/>
      <c r="GM322" s="363"/>
      <c r="GN322" s="363"/>
      <c r="GO322" s="363"/>
      <c r="GP322" s="363"/>
      <c r="GQ322" s="363"/>
      <c r="GR322" s="363"/>
      <c r="GS322" s="363"/>
      <c r="GT322" s="363"/>
      <c r="GU322" s="363"/>
      <c r="GV322" s="363"/>
      <c r="GW322" s="363"/>
      <c r="GX322" s="363"/>
      <c r="GY322" s="363"/>
      <c r="GZ322" s="363"/>
      <c r="HA322" s="363"/>
      <c r="HB322" s="363"/>
      <c r="HC322" s="363"/>
      <c r="HD322" s="363"/>
      <c r="HE322" s="363"/>
      <c r="HF322" s="363"/>
      <c r="HG322" s="363"/>
      <c r="HH322" s="363"/>
      <c r="HI322" s="363"/>
      <c r="HJ322" s="363"/>
      <c r="HK322" s="363"/>
      <c r="HL322" s="363"/>
      <c r="HM322" s="363"/>
      <c r="HN322" s="363"/>
      <c r="HO322" s="363"/>
      <c r="HP322" s="363"/>
      <c r="HQ322" s="363"/>
      <c r="HR322" s="363"/>
      <c r="HS322" s="363"/>
      <c r="HT322" s="363"/>
      <c r="HU322" s="363"/>
      <c r="HV322" s="363"/>
      <c r="HW322" s="363"/>
      <c r="HX322" s="363"/>
      <c r="HY322" s="363"/>
      <c r="HZ322" s="363"/>
      <c r="IA322" s="363"/>
      <c r="IB322" s="363"/>
      <c r="IC322" s="363"/>
      <c r="ID322" s="363"/>
      <c r="IE322" s="363"/>
      <c r="IF322" s="363"/>
      <c r="IG322" s="363"/>
      <c r="IH322" s="363"/>
      <c r="II322" s="363"/>
      <c r="IJ322" s="363"/>
      <c r="IK322" s="363"/>
      <c r="IL322" s="363"/>
      <c r="IM322" s="363"/>
      <c r="IN322" s="363"/>
      <c r="IO322" s="363"/>
      <c r="IP322" s="363"/>
      <c r="IQ322" s="363"/>
      <c r="IR322" s="363"/>
      <c r="IS322" s="363"/>
      <c r="IT322" s="363"/>
      <c r="IU322" s="363"/>
      <c r="IV322" s="363"/>
      <c r="IW322" s="363"/>
      <c r="IX322" s="363"/>
      <c r="IY322" s="363"/>
      <c r="IZ322" s="363"/>
      <c r="JA322" s="363"/>
      <c r="JB322" s="363"/>
      <c r="JC322" s="363"/>
      <c r="JD322" s="363"/>
      <c r="JE322" s="363"/>
      <c r="JF322" s="363"/>
      <c r="JG322" s="363"/>
      <c r="JH322" s="363"/>
      <c r="JI322" s="363"/>
      <c r="JJ322" s="363"/>
      <c r="JK322" s="363"/>
      <c r="JL322" s="363"/>
      <c r="JM322" s="363"/>
      <c r="JN322" s="363"/>
      <c r="JO322" s="363"/>
      <c r="JP322" s="363"/>
      <c r="JQ322" s="363"/>
      <c r="JR322" s="363"/>
      <c r="JS322" s="363"/>
      <c r="JT322" s="363"/>
      <c r="JU322" s="363"/>
      <c r="JV322" s="363"/>
      <c r="JW322" s="363"/>
      <c r="JX322" s="363"/>
      <c r="JY322" s="363"/>
      <c r="JZ322" s="363"/>
      <c r="KA322" s="363"/>
      <c r="KB322" s="363"/>
      <c r="KC322" s="363"/>
      <c r="KD322" s="363"/>
      <c r="KE322" s="363"/>
      <c r="KF322" s="363"/>
      <c r="KG322" s="363"/>
      <c r="KH322" s="363"/>
      <c r="KI322" s="363"/>
      <c r="KJ322" s="363"/>
      <c r="KK322" s="363"/>
      <c r="KL322" s="363"/>
      <c r="KM322" s="363"/>
      <c r="KN322" s="363"/>
      <c r="KO322" s="363"/>
      <c r="KP322" s="363"/>
      <c r="KQ322" s="363"/>
      <c r="KR322" s="363"/>
      <c r="KS322" s="363"/>
      <c r="KT322" s="363"/>
      <c r="KU322" s="363"/>
      <c r="KV322" s="363"/>
      <c r="KW322" s="363"/>
      <c r="KX322" s="363"/>
      <c r="KY322" s="363"/>
      <c r="KZ322" s="363"/>
      <c r="LA322" s="363"/>
      <c r="LB322" s="363"/>
      <c r="LC322" s="363"/>
      <c r="LD322" s="363"/>
      <c r="LE322" s="363"/>
      <c r="LF322" s="363"/>
      <c r="LG322" s="363"/>
      <c r="LH322" s="363"/>
      <c r="LI322" s="363"/>
      <c r="LJ322" s="363"/>
      <c r="LK322" s="363"/>
      <c r="LL322" s="363"/>
      <c r="LM322" s="363"/>
      <c r="LN322" s="363"/>
      <c r="LO322" s="363"/>
      <c r="LP322" s="363"/>
      <c r="LQ322" s="363"/>
      <c r="LR322" s="363"/>
      <c r="LS322" s="363"/>
      <c r="LT322" s="363"/>
      <c r="LU322" s="363"/>
      <c r="LV322" s="363"/>
      <c r="LW322" s="363"/>
      <c r="LX322" s="363"/>
      <c r="LY322" s="363"/>
      <c r="LZ322" s="363"/>
      <c r="MA322" s="363"/>
      <c r="MB322" s="363"/>
      <c r="MC322" s="363"/>
      <c r="MD322" s="363"/>
      <c r="ME322" s="363"/>
      <c r="MF322" s="363"/>
      <c r="MG322" s="363"/>
      <c r="MH322" s="363"/>
      <c r="MI322" s="363"/>
      <c r="MJ322" s="363"/>
      <c r="MK322" s="363"/>
      <c r="ML322" s="363"/>
      <c r="MM322" s="363"/>
      <c r="MN322" s="363"/>
      <c r="MO322" s="363"/>
      <c r="MP322" s="363"/>
      <c r="MQ322" s="363"/>
      <c r="MR322" s="363"/>
      <c r="MS322" s="363"/>
      <c r="MT322" s="363"/>
      <c r="MU322" s="363"/>
      <c r="MV322" s="363"/>
      <c r="MW322" s="363"/>
      <c r="MX322" s="363"/>
      <c r="MY322" s="363"/>
      <c r="MZ322" s="363"/>
      <c r="NA322" s="363"/>
      <c r="NB322" s="363"/>
      <c r="NC322" s="363"/>
      <c r="ND322" s="363"/>
      <c r="NE322" s="363"/>
      <c r="NF322" s="363"/>
      <c r="NG322" s="363"/>
      <c r="NH322" s="363"/>
      <c r="NI322" s="363"/>
      <c r="NJ322" s="363"/>
      <c r="NK322" s="363"/>
      <c r="NL322" s="363"/>
      <c r="NM322" s="363"/>
      <c r="NN322" s="363"/>
      <c r="NO322" s="363"/>
      <c r="NP322" s="363"/>
      <c r="NQ322" s="363"/>
      <c r="NR322" s="363"/>
      <c r="NS322" s="363"/>
      <c r="NT322" s="363"/>
      <c r="NU322" s="363"/>
      <c r="NV322" s="363"/>
      <c r="NW322" s="363"/>
      <c r="NX322" s="363"/>
      <c r="NY322" s="363"/>
      <c r="NZ322" s="363"/>
      <c r="OA322" s="363"/>
      <c r="OB322" s="363"/>
      <c r="OC322" s="363"/>
      <c r="OD322" s="363"/>
      <c r="OE322" s="363"/>
      <c r="OF322" s="363"/>
      <c r="OG322" s="363"/>
      <c r="OH322" s="363"/>
      <c r="OI322" s="363"/>
      <c r="OJ322" s="363"/>
      <c r="OK322" s="363"/>
      <c r="OL322" s="363"/>
      <c r="OM322" s="363"/>
      <c r="ON322" s="363"/>
      <c r="OO322" s="363"/>
      <c r="OP322" s="363"/>
      <c r="OQ322" s="363"/>
      <c r="OR322" s="363"/>
      <c r="OS322" s="363"/>
      <c r="OT322" s="363"/>
      <c r="OU322" s="363"/>
      <c r="OV322" s="363"/>
      <c r="OW322" s="363"/>
      <c r="OX322" s="363"/>
      <c r="OY322" s="363"/>
      <c r="OZ322" s="363"/>
      <c r="PA322" s="363"/>
      <c r="PB322" s="363"/>
      <c r="PC322" s="363"/>
      <c r="PD322" s="363"/>
      <c r="PE322" s="363"/>
      <c r="PF322" s="363"/>
      <c r="PG322" s="363"/>
      <c r="PH322" s="363"/>
      <c r="PI322" s="363"/>
      <c r="PJ322" s="363"/>
      <c r="PK322" s="363"/>
      <c r="PL322" s="363"/>
      <c r="PM322" s="363"/>
      <c r="PN322" s="363"/>
      <c r="PO322" s="363"/>
      <c r="PP322" s="363"/>
      <c r="PQ322" s="363"/>
      <c r="PR322" s="363"/>
      <c r="PS322" s="363"/>
      <c r="PT322" s="363"/>
      <c r="PU322" s="363"/>
      <c r="PV322" s="363"/>
      <c r="PW322" s="363"/>
      <c r="PX322" s="363"/>
      <c r="PY322" s="363"/>
      <c r="PZ322" s="363"/>
      <c r="QA322" s="363"/>
      <c r="QB322" s="363"/>
      <c r="QC322" s="363"/>
      <c r="QD322" s="363"/>
      <c r="QE322" s="363"/>
      <c r="QF322" s="363"/>
      <c r="QG322" s="363"/>
      <c r="QH322" s="363"/>
      <c r="QI322" s="363"/>
      <c r="QJ322" s="363"/>
      <c r="QK322" s="363"/>
      <c r="QL322" s="363"/>
      <c r="QM322" s="363"/>
      <c r="QN322" s="363"/>
      <c r="QO322" s="363"/>
      <c r="QP322" s="363"/>
      <c r="QQ322" s="363"/>
      <c r="QR322" s="363"/>
      <c r="QS322" s="363"/>
      <c r="QT322" s="363"/>
      <c r="QU322" s="363"/>
      <c r="QV322" s="363"/>
      <c r="QW322" s="363"/>
      <c r="QX322" s="363"/>
      <c r="QY322" s="363"/>
      <c r="QZ322" s="363"/>
      <c r="RA322" s="363"/>
      <c r="RB322" s="363"/>
      <c r="RC322" s="363"/>
      <c r="RD322" s="363"/>
      <c r="RE322" s="363"/>
      <c r="RF322" s="363"/>
      <c r="RG322" s="363"/>
      <c r="RH322" s="363"/>
      <c r="RI322" s="363"/>
      <c r="RJ322" s="363"/>
      <c r="RK322" s="363"/>
      <c r="RL322" s="363"/>
      <c r="RM322" s="363"/>
      <c r="RN322" s="363"/>
      <c r="RO322" s="363"/>
      <c r="RP322" s="363"/>
      <c r="RQ322" s="363"/>
      <c r="RR322" s="363"/>
      <c r="RS322" s="363"/>
      <c r="RT322" s="363"/>
      <c r="RU322" s="363"/>
    </row>
    <row r="323" spans="1:489" s="393" customFormat="1" ht="18" x14ac:dyDescent="0.35">
      <c r="A323" s="512"/>
      <c r="B323" s="509"/>
      <c r="C323" s="501"/>
      <c r="D323" s="505"/>
      <c r="E323" s="505"/>
      <c r="F323" s="505"/>
      <c r="G323" s="505"/>
      <c r="H323" s="505"/>
      <c r="I323" s="501"/>
      <c r="J323" s="505"/>
      <c r="K323" s="505"/>
      <c r="L323" s="505"/>
      <c r="M323" s="505"/>
      <c r="N323" s="505"/>
      <c r="O323" s="505"/>
      <c r="P323" s="505"/>
      <c r="Q323" s="505"/>
      <c r="R323" s="505"/>
      <c r="S323" s="357" t="s">
        <v>3078</v>
      </c>
      <c r="T323" s="503"/>
      <c r="U323" s="503"/>
      <c r="V323" s="505"/>
      <c r="W323" s="487"/>
      <c r="X323" s="505"/>
      <c r="Y323" s="505"/>
      <c r="Z323" s="510"/>
      <c r="AA323" s="500"/>
      <c r="AB323" s="500"/>
      <c r="AC323" s="500"/>
      <c r="AD323" s="500"/>
      <c r="AE323" s="500"/>
      <c r="AF323" s="500"/>
      <c r="AG323" s="500"/>
      <c r="AH323" s="500"/>
      <c r="AI323" s="500"/>
      <c r="AJ323" s="500"/>
      <c r="AK323" s="500"/>
      <c r="AL323" s="500"/>
      <c r="AM323" s="500"/>
      <c r="AN323" s="500"/>
      <c r="AO323" s="500"/>
      <c r="AP323" s="500"/>
      <c r="AQ323" s="500"/>
      <c r="AR323" s="500"/>
      <c r="AS323" s="500"/>
      <c r="AT323" s="500"/>
      <c r="AU323" s="500"/>
      <c r="AV323" s="500"/>
      <c r="AW323" s="500"/>
      <c r="AX323" s="500"/>
      <c r="AY323" s="500"/>
      <c r="AZ323" s="500"/>
      <c r="BA323" s="500"/>
      <c r="BB323" s="500"/>
      <c r="BC323" s="500"/>
      <c r="BD323" s="500"/>
      <c r="BE323" s="500"/>
      <c r="BF323" s="500"/>
      <c r="BG323" s="500"/>
      <c r="BH323" s="500"/>
      <c r="BI323" s="500"/>
      <c r="BJ323" s="501"/>
      <c r="BK323" s="496"/>
      <c r="BL323" s="363"/>
      <c r="BM323" s="363"/>
      <c r="BN323" s="363"/>
      <c r="BO323" s="363"/>
      <c r="BP323" s="363"/>
      <c r="BQ323" s="363"/>
      <c r="BR323" s="363"/>
      <c r="BS323" s="363"/>
      <c r="BT323" s="363"/>
      <c r="BU323" s="363"/>
      <c r="BV323" s="363"/>
      <c r="BW323" s="363"/>
      <c r="BX323" s="363"/>
      <c r="BY323" s="363"/>
      <c r="BZ323" s="363"/>
      <c r="CA323" s="363"/>
      <c r="CB323" s="363"/>
      <c r="CC323" s="363"/>
      <c r="CD323" s="363"/>
      <c r="CE323" s="363"/>
      <c r="CF323" s="363"/>
      <c r="CG323" s="363"/>
      <c r="CH323" s="363"/>
      <c r="CI323" s="363"/>
      <c r="CJ323" s="363"/>
      <c r="CK323" s="363"/>
      <c r="CL323" s="363"/>
      <c r="CM323" s="363"/>
      <c r="CN323" s="363"/>
      <c r="CO323" s="363"/>
      <c r="CP323" s="363"/>
      <c r="CQ323" s="363"/>
      <c r="CR323" s="363"/>
      <c r="CS323" s="363"/>
      <c r="CT323" s="363"/>
      <c r="CU323" s="363"/>
      <c r="CV323" s="363"/>
      <c r="CW323" s="363"/>
      <c r="CX323" s="363"/>
      <c r="CY323" s="363"/>
      <c r="CZ323" s="363"/>
      <c r="DA323" s="363"/>
      <c r="DB323" s="363"/>
      <c r="DC323" s="363"/>
      <c r="DD323" s="363"/>
      <c r="DE323" s="363"/>
      <c r="DF323" s="363"/>
      <c r="DG323" s="363"/>
      <c r="DH323" s="363"/>
      <c r="DI323" s="363"/>
      <c r="DJ323" s="363"/>
      <c r="DK323" s="363"/>
      <c r="DL323" s="363"/>
      <c r="DM323" s="363"/>
      <c r="DN323" s="363"/>
      <c r="DO323" s="363"/>
      <c r="DP323" s="363"/>
      <c r="DQ323" s="363"/>
      <c r="DR323" s="363"/>
      <c r="DS323" s="363"/>
      <c r="DT323" s="363"/>
      <c r="DU323" s="363"/>
      <c r="DV323" s="363"/>
      <c r="DW323" s="363"/>
      <c r="DX323" s="363"/>
      <c r="DY323" s="363"/>
      <c r="DZ323" s="363"/>
      <c r="EA323" s="363"/>
      <c r="EB323" s="363"/>
      <c r="EC323" s="363"/>
      <c r="ED323" s="363"/>
      <c r="EE323" s="363"/>
      <c r="EF323" s="363"/>
      <c r="EG323" s="363"/>
      <c r="EH323" s="363"/>
      <c r="EI323" s="363"/>
      <c r="EJ323" s="363"/>
      <c r="EK323" s="363"/>
      <c r="EL323" s="363"/>
      <c r="EM323" s="363"/>
      <c r="EN323" s="363"/>
      <c r="EO323" s="363"/>
      <c r="EP323" s="363"/>
      <c r="EQ323" s="363"/>
      <c r="ER323" s="363"/>
      <c r="ES323" s="363"/>
      <c r="ET323" s="363"/>
      <c r="EU323" s="363"/>
      <c r="EV323" s="363"/>
      <c r="EW323" s="363"/>
      <c r="EX323" s="363"/>
      <c r="EY323" s="363"/>
      <c r="EZ323" s="363"/>
      <c r="FA323" s="363"/>
      <c r="FB323" s="363"/>
      <c r="FC323" s="363"/>
      <c r="FD323" s="363"/>
      <c r="FE323" s="363"/>
      <c r="FF323" s="363"/>
      <c r="FG323" s="363"/>
      <c r="FH323" s="363"/>
      <c r="FI323" s="363"/>
      <c r="FJ323" s="363"/>
      <c r="FK323" s="363"/>
      <c r="FL323" s="363"/>
      <c r="FM323" s="363"/>
      <c r="FN323" s="363"/>
      <c r="FO323" s="363"/>
      <c r="FP323" s="363"/>
      <c r="FQ323" s="363"/>
      <c r="FR323" s="363"/>
      <c r="FS323" s="363"/>
      <c r="FT323" s="363"/>
      <c r="FU323" s="363"/>
      <c r="FV323" s="363"/>
      <c r="FW323" s="363"/>
      <c r="FX323" s="363"/>
      <c r="FY323" s="363"/>
      <c r="FZ323" s="363"/>
      <c r="GA323" s="363"/>
      <c r="GB323" s="363"/>
      <c r="GC323" s="363"/>
      <c r="GD323" s="363"/>
      <c r="GE323" s="363"/>
      <c r="GF323" s="363"/>
      <c r="GG323" s="363"/>
      <c r="GH323" s="363"/>
      <c r="GI323" s="363"/>
      <c r="GJ323" s="363"/>
      <c r="GK323" s="363"/>
      <c r="GL323" s="363"/>
      <c r="GM323" s="363"/>
      <c r="GN323" s="363"/>
      <c r="GO323" s="363"/>
      <c r="GP323" s="363"/>
      <c r="GQ323" s="363"/>
      <c r="GR323" s="363"/>
      <c r="GS323" s="363"/>
      <c r="GT323" s="363"/>
      <c r="GU323" s="363"/>
      <c r="GV323" s="363"/>
      <c r="GW323" s="363"/>
      <c r="GX323" s="363"/>
      <c r="GY323" s="363"/>
      <c r="GZ323" s="363"/>
      <c r="HA323" s="363"/>
      <c r="HB323" s="363"/>
      <c r="HC323" s="363"/>
      <c r="HD323" s="363"/>
      <c r="HE323" s="363"/>
      <c r="HF323" s="363"/>
      <c r="HG323" s="363"/>
      <c r="HH323" s="363"/>
      <c r="HI323" s="363"/>
      <c r="HJ323" s="363"/>
      <c r="HK323" s="363"/>
      <c r="HL323" s="363"/>
      <c r="HM323" s="363"/>
      <c r="HN323" s="363"/>
      <c r="HO323" s="363"/>
      <c r="HP323" s="363"/>
      <c r="HQ323" s="363"/>
      <c r="HR323" s="363"/>
      <c r="HS323" s="363"/>
      <c r="HT323" s="363"/>
      <c r="HU323" s="363"/>
      <c r="HV323" s="363"/>
      <c r="HW323" s="363"/>
      <c r="HX323" s="363"/>
      <c r="HY323" s="363"/>
      <c r="HZ323" s="363"/>
      <c r="IA323" s="363"/>
      <c r="IB323" s="363"/>
      <c r="IC323" s="363"/>
      <c r="ID323" s="363"/>
      <c r="IE323" s="363"/>
      <c r="IF323" s="363"/>
      <c r="IG323" s="363"/>
      <c r="IH323" s="363"/>
      <c r="II323" s="363"/>
      <c r="IJ323" s="363"/>
      <c r="IK323" s="363"/>
      <c r="IL323" s="363"/>
      <c r="IM323" s="363"/>
      <c r="IN323" s="363"/>
      <c r="IO323" s="363"/>
      <c r="IP323" s="363"/>
      <c r="IQ323" s="363"/>
      <c r="IR323" s="363"/>
      <c r="IS323" s="363"/>
      <c r="IT323" s="363"/>
      <c r="IU323" s="363"/>
      <c r="IV323" s="363"/>
      <c r="IW323" s="363"/>
      <c r="IX323" s="363"/>
      <c r="IY323" s="363"/>
      <c r="IZ323" s="363"/>
      <c r="JA323" s="363"/>
      <c r="JB323" s="363"/>
      <c r="JC323" s="363"/>
      <c r="JD323" s="363"/>
      <c r="JE323" s="363"/>
      <c r="JF323" s="363"/>
      <c r="JG323" s="363"/>
      <c r="JH323" s="363"/>
      <c r="JI323" s="363"/>
      <c r="JJ323" s="363"/>
      <c r="JK323" s="363"/>
      <c r="JL323" s="363"/>
      <c r="JM323" s="363"/>
      <c r="JN323" s="363"/>
      <c r="JO323" s="363"/>
      <c r="JP323" s="363"/>
      <c r="JQ323" s="363"/>
      <c r="JR323" s="363"/>
      <c r="JS323" s="363"/>
      <c r="JT323" s="363"/>
      <c r="JU323" s="363"/>
      <c r="JV323" s="363"/>
      <c r="JW323" s="363"/>
      <c r="JX323" s="363"/>
      <c r="JY323" s="363"/>
      <c r="JZ323" s="363"/>
      <c r="KA323" s="363"/>
      <c r="KB323" s="363"/>
      <c r="KC323" s="363"/>
      <c r="KD323" s="363"/>
      <c r="KE323" s="363"/>
      <c r="KF323" s="363"/>
      <c r="KG323" s="363"/>
      <c r="KH323" s="363"/>
      <c r="KI323" s="363"/>
      <c r="KJ323" s="363"/>
      <c r="KK323" s="363"/>
      <c r="KL323" s="363"/>
      <c r="KM323" s="363"/>
      <c r="KN323" s="363"/>
      <c r="KO323" s="363"/>
      <c r="KP323" s="363"/>
      <c r="KQ323" s="363"/>
      <c r="KR323" s="363"/>
      <c r="KS323" s="363"/>
      <c r="KT323" s="363"/>
      <c r="KU323" s="363"/>
      <c r="KV323" s="363"/>
      <c r="KW323" s="363"/>
      <c r="KX323" s="363"/>
      <c r="KY323" s="363"/>
      <c r="KZ323" s="363"/>
      <c r="LA323" s="363"/>
      <c r="LB323" s="363"/>
      <c r="LC323" s="363"/>
      <c r="LD323" s="363"/>
      <c r="LE323" s="363"/>
      <c r="LF323" s="363"/>
      <c r="LG323" s="363"/>
      <c r="LH323" s="363"/>
      <c r="LI323" s="363"/>
      <c r="LJ323" s="363"/>
      <c r="LK323" s="363"/>
      <c r="LL323" s="363"/>
      <c r="LM323" s="363"/>
      <c r="LN323" s="363"/>
      <c r="LO323" s="363"/>
      <c r="LP323" s="363"/>
      <c r="LQ323" s="363"/>
      <c r="LR323" s="363"/>
      <c r="LS323" s="363"/>
      <c r="LT323" s="363"/>
      <c r="LU323" s="363"/>
      <c r="LV323" s="363"/>
      <c r="LW323" s="363"/>
      <c r="LX323" s="363"/>
      <c r="LY323" s="363"/>
      <c r="LZ323" s="363"/>
      <c r="MA323" s="363"/>
      <c r="MB323" s="363"/>
      <c r="MC323" s="363"/>
      <c r="MD323" s="363"/>
      <c r="ME323" s="363"/>
      <c r="MF323" s="363"/>
      <c r="MG323" s="363"/>
      <c r="MH323" s="363"/>
      <c r="MI323" s="363"/>
      <c r="MJ323" s="363"/>
      <c r="MK323" s="363"/>
      <c r="ML323" s="363"/>
      <c r="MM323" s="363"/>
      <c r="MN323" s="363"/>
      <c r="MO323" s="363"/>
      <c r="MP323" s="363"/>
      <c r="MQ323" s="363"/>
      <c r="MR323" s="363"/>
      <c r="MS323" s="363"/>
      <c r="MT323" s="363"/>
      <c r="MU323" s="363"/>
      <c r="MV323" s="363"/>
      <c r="MW323" s="363"/>
      <c r="MX323" s="363"/>
      <c r="MY323" s="363"/>
      <c r="MZ323" s="363"/>
      <c r="NA323" s="363"/>
      <c r="NB323" s="363"/>
      <c r="NC323" s="363"/>
      <c r="ND323" s="363"/>
      <c r="NE323" s="363"/>
      <c r="NF323" s="363"/>
      <c r="NG323" s="363"/>
      <c r="NH323" s="363"/>
      <c r="NI323" s="363"/>
      <c r="NJ323" s="363"/>
      <c r="NK323" s="363"/>
      <c r="NL323" s="363"/>
      <c r="NM323" s="363"/>
      <c r="NN323" s="363"/>
      <c r="NO323" s="363"/>
      <c r="NP323" s="363"/>
      <c r="NQ323" s="363"/>
      <c r="NR323" s="363"/>
      <c r="NS323" s="363"/>
      <c r="NT323" s="363"/>
      <c r="NU323" s="363"/>
      <c r="NV323" s="363"/>
      <c r="NW323" s="363"/>
      <c r="NX323" s="363"/>
      <c r="NY323" s="363"/>
      <c r="NZ323" s="363"/>
      <c r="OA323" s="363"/>
      <c r="OB323" s="363"/>
      <c r="OC323" s="363"/>
      <c r="OD323" s="363"/>
      <c r="OE323" s="363"/>
      <c r="OF323" s="363"/>
      <c r="OG323" s="363"/>
      <c r="OH323" s="363"/>
      <c r="OI323" s="363"/>
      <c r="OJ323" s="363"/>
      <c r="OK323" s="363"/>
      <c r="OL323" s="363"/>
      <c r="OM323" s="363"/>
      <c r="ON323" s="363"/>
      <c r="OO323" s="363"/>
      <c r="OP323" s="363"/>
      <c r="OQ323" s="363"/>
      <c r="OR323" s="363"/>
      <c r="OS323" s="363"/>
      <c r="OT323" s="363"/>
      <c r="OU323" s="363"/>
      <c r="OV323" s="363"/>
      <c r="OW323" s="363"/>
      <c r="OX323" s="363"/>
      <c r="OY323" s="363"/>
      <c r="OZ323" s="363"/>
      <c r="PA323" s="363"/>
      <c r="PB323" s="363"/>
      <c r="PC323" s="363"/>
      <c r="PD323" s="363"/>
      <c r="PE323" s="363"/>
      <c r="PF323" s="363"/>
      <c r="PG323" s="363"/>
      <c r="PH323" s="363"/>
      <c r="PI323" s="363"/>
      <c r="PJ323" s="363"/>
      <c r="PK323" s="363"/>
      <c r="PL323" s="363"/>
      <c r="PM323" s="363"/>
      <c r="PN323" s="363"/>
      <c r="PO323" s="363"/>
      <c r="PP323" s="363"/>
      <c r="PQ323" s="363"/>
      <c r="PR323" s="363"/>
      <c r="PS323" s="363"/>
      <c r="PT323" s="363"/>
      <c r="PU323" s="363"/>
      <c r="PV323" s="363"/>
      <c r="PW323" s="363"/>
      <c r="PX323" s="363"/>
      <c r="PY323" s="363"/>
      <c r="PZ323" s="363"/>
      <c r="QA323" s="363"/>
      <c r="QB323" s="363"/>
      <c r="QC323" s="363"/>
      <c r="QD323" s="363"/>
      <c r="QE323" s="363"/>
      <c r="QF323" s="363"/>
      <c r="QG323" s="363"/>
      <c r="QH323" s="363"/>
      <c r="QI323" s="363"/>
      <c r="QJ323" s="363"/>
      <c r="QK323" s="363"/>
      <c r="QL323" s="363"/>
      <c r="QM323" s="363"/>
      <c r="QN323" s="363"/>
      <c r="QO323" s="363"/>
      <c r="QP323" s="363"/>
      <c r="QQ323" s="363"/>
      <c r="QR323" s="363"/>
      <c r="QS323" s="363"/>
      <c r="QT323" s="363"/>
      <c r="QU323" s="363"/>
      <c r="QV323" s="363"/>
      <c r="QW323" s="363"/>
      <c r="QX323" s="363"/>
      <c r="QY323" s="363"/>
      <c r="QZ323" s="363"/>
      <c r="RA323" s="363"/>
      <c r="RB323" s="363"/>
      <c r="RC323" s="363"/>
      <c r="RD323" s="363"/>
      <c r="RE323" s="363"/>
      <c r="RF323" s="363"/>
      <c r="RG323" s="363"/>
      <c r="RH323" s="363"/>
      <c r="RI323" s="363"/>
      <c r="RJ323" s="363"/>
      <c r="RK323" s="363"/>
      <c r="RL323" s="363"/>
      <c r="RM323" s="363"/>
      <c r="RN323" s="363"/>
      <c r="RO323" s="363"/>
      <c r="RP323" s="363"/>
      <c r="RQ323" s="363"/>
      <c r="RR323" s="363"/>
      <c r="RS323" s="363"/>
      <c r="RT323" s="363"/>
      <c r="RU323" s="363"/>
    </row>
    <row r="324" spans="1:489" s="393" customFormat="1" ht="36" x14ac:dyDescent="0.35">
      <c r="A324" s="512"/>
      <c r="B324" s="509"/>
      <c r="C324" s="501"/>
      <c r="D324" s="505"/>
      <c r="E324" s="505"/>
      <c r="F324" s="505"/>
      <c r="G324" s="505"/>
      <c r="H324" s="505"/>
      <c r="I324" s="501"/>
      <c r="J324" s="505"/>
      <c r="K324" s="505"/>
      <c r="L324" s="505"/>
      <c r="M324" s="505"/>
      <c r="N324" s="505"/>
      <c r="O324" s="505"/>
      <c r="P324" s="505"/>
      <c r="Q324" s="505"/>
      <c r="R324" s="505"/>
      <c r="S324" s="357" t="s">
        <v>3079</v>
      </c>
      <c r="T324" s="503"/>
      <c r="U324" s="503"/>
      <c r="V324" s="505"/>
      <c r="W324" s="487"/>
      <c r="X324" s="505"/>
      <c r="Y324" s="505"/>
      <c r="Z324" s="510"/>
      <c r="AA324" s="500"/>
      <c r="AB324" s="500"/>
      <c r="AC324" s="500"/>
      <c r="AD324" s="500"/>
      <c r="AE324" s="500"/>
      <c r="AF324" s="500"/>
      <c r="AG324" s="500"/>
      <c r="AH324" s="500"/>
      <c r="AI324" s="500"/>
      <c r="AJ324" s="500"/>
      <c r="AK324" s="500"/>
      <c r="AL324" s="500"/>
      <c r="AM324" s="500"/>
      <c r="AN324" s="500"/>
      <c r="AO324" s="500"/>
      <c r="AP324" s="500"/>
      <c r="AQ324" s="500"/>
      <c r="AR324" s="500"/>
      <c r="AS324" s="500"/>
      <c r="AT324" s="500"/>
      <c r="AU324" s="500"/>
      <c r="AV324" s="500"/>
      <c r="AW324" s="500"/>
      <c r="AX324" s="500"/>
      <c r="AY324" s="500"/>
      <c r="AZ324" s="500"/>
      <c r="BA324" s="500"/>
      <c r="BB324" s="500"/>
      <c r="BC324" s="500"/>
      <c r="BD324" s="500"/>
      <c r="BE324" s="500"/>
      <c r="BF324" s="500"/>
      <c r="BG324" s="500"/>
      <c r="BH324" s="500"/>
      <c r="BI324" s="500"/>
      <c r="BJ324" s="501"/>
      <c r="BK324" s="496"/>
      <c r="BL324" s="363"/>
      <c r="BM324" s="363"/>
      <c r="BN324" s="363"/>
      <c r="BO324" s="363"/>
      <c r="BP324" s="363"/>
      <c r="BQ324" s="363"/>
      <c r="BR324" s="363"/>
      <c r="BS324" s="363"/>
      <c r="BT324" s="363"/>
      <c r="BU324" s="363"/>
      <c r="BV324" s="363"/>
      <c r="BW324" s="363"/>
      <c r="BX324" s="363"/>
      <c r="BY324" s="363"/>
      <c r="BZ324" s="363"/>
      <c r="CA324" s="363"/>
      <c r="CB324" s="363"/>
      <c r="CC324" s="363"/>
      <c r="CD324" s="363"/>
      <c r="CE324" s="363"/>
      <c r="CF324" s="363"/>
      <c r="CG324" s="363"/>
      <c r="CH324" s="363"/>
      <c r="CI324" s="363"/>
      <c r="CJ324" s="363"/>
      <c r="CK324" s="363"/>
      <c r="CL324" s="363"/>
      <c r="CM324" s="363"/>
      <c r="CN324" s="363"/>
      <c r="CO324" s="363"/>
      <c r="CP324" s="363"/>
      <c r="CQ324" s="363"/>
      <c r="CR324" s="363"/>
      <c r="CS324" s="363"/>
      <c r="CT324" s="363"/>
      <c r="CU324" s="363"/>
      <c r="CV324" s="363"/>
      <c r="CW324" s="363"/>
      <c r="CX324" s="363"/>
      <c r="CY324" s="363"/>
      <c r="CZ324" s="363"/>
      <c r="DA324" s="363"/>
      <c r="DB324" s="363"/>
      <c r="DC324" s="363"/>
      <c r="DD324" s="363"/>
      <c r="DE324" s="363"/>
      <c r="DF324" s="363"/>
      <c r="DG324" s="363"/>
      <c r="DH324" s="363"/>
      <c r="DI324" s="363"/>
      <c r="DJ324" s="363"/>
      <c r="DK324" s="363"/>
      <c r="DL324" s="363"/>
      <c r="DM324" s="363"/>
      <c r="DN324" s="363"/>
      <c r="DO324" s="363"/>
      <c r="DP324" s="363"/>
      <c r="DQ324" s="363"/>
      <c r="DR324" s="363"/>
      <c r="DS324" s="363"/>
      <c r="DT324" s="363"/>
      <c r="DU324" s="363"/>
      <c r="DV324" s="363"/>
      <c r="DW324" s="363"/>
      <c r="DX324" s="363"/>
      <c r="DY324" s="363"/>
      <c r="DZ324" s="363"/>
      <c r="EA324" s="363"/>
      <c r="EB324" s="363"/>
      <c r="EC324" s="363"/>
      <c r="ED324" s="363"/>
      <c r="EE324" s="363"/>
      <c r="EF324" s="363"/>
      <c r="EG324" s="363"/>
      <c r="EH324" s="363"/>
      <c r="EI324" s="363"/>
      <c r="EJ324" s="363"/>
      <c r="EK324" s="363"/>
      <c r="EL324" s="363"/>
      <c r="EM324" s="363"/>
      <c r="EN324" s="363"/>
      <c r="EO324" s="363"/>
      <c r="EP324" s="363"/>
      <c r="EQ324" s="363"/>
      <c r="ER324" s="363"/>
      <c r="ES324" s="363"/>
      <c r="ET324" s="363"/>
      <c r="EU324" s="363"/>
      <c r="EV324" s="363"/>
      <c r="EW324" s="363"/>
      <c r="EX324" s="363"/>
      <c r="EY324" s="363"/>
      <c r="EZ324" s="363"/>
      <c r="FA324" s="363"/>
      <c r="FB324" s="363"/>
      <c r="FC324" s="363"/>
      <c r="FD324" s="363"/>
      <c r="FE324" s="363"/>
      <c r="FF324" s="363"/>
      <c r="FG324" s="363"/>
      <c r="FH324" s="363"/>
      <c r="FI324" s="363"/>
      <c r="FJ324" s="363"/>
      <c r="FK324" s="363"/>
      <c r="FL324" s="363"/>
      <c r="FM324" s="363"/>
      <c r="FN324" s="363"/>
      <c r="FO324" s="363"/>
      <c r="FP324" s="363"/>
      <c r="FQ324" s="363"/>
      <c r="FR324" s="363"/>
      <c r="FS324" s="363"/>
      <c r="FT324" s="363"/>
      <c r="FU324" s="363"/>
      <c r="FV324" s="363"/>
      <c r="FW324" s="363"/>
      <c r="FX324" s="363"/>
      <c r="FY324" s="363"/>
      <c r="FZ324" s="363"/>
      <c r="GA324" s="363"/>
      <c r="GB324" s="363"/>
      <c r="GC324" s="363"/>
      <c r="GD324" s="363"/>
      <c r="GE324" s="363"/>
      <c r="GF324" s="363"/>
      <c r="GG324" s="363"/>
      <c r="GH324" s="363"/>
      <c r="GI324" s="363"/>
      <c r="GJ324" s="363"/>
      <c r="GK324" s="363"/>
      <c r="GL324" s="363"/>
      <c r="GM324" s="363"/>
      <c r="GN324" s="363"/>
      <c r="GO324" s="363"/>
      <c r="GP324" s="363"/>
      <c r="GQ324" s="363"/>
      <c r="GR324" s="363"/>
      <c r="GS324" s="363"/>
      <c r="GT324" s="363"/>
      <c r="GU324" s="363"/>
      <c r="GV324" s="363"/>
      <c r="GW324" s="363"/>
      <c r="GX324" s="363"/>
      <c r="GY324" s="363"/>
      <c r="GZ324" s="363"/>
      <c r="HA324" s="363"/>
      <c r="HB324" s="363"/>
      <c r="HC324" s="363"/>
      <c r="HD324" s="363"/>
      <c r="HE324" s="363"/>
      <c r="HF324" s="363"/>
      <c r="HG324" s="363"/>
      <c r="HH324" s="363"/>
      <c r="HI324" s="363"/>
      <c r="HJ324" s="363"/>
      <c r="HK324" s="363"/>
      <c r="HL324" s="363"/>
      <c r="HM324" s="363"/>
      <c r="HN324" s="363"/>
      <c r="HO324" s="363"/>
      <c r="HP324" s="363"/>
      <c r="HQ324" s="363"/>
      <c r="HR324" s="363"/>
      <c r="HS324" s="363"/>
      <c r="HT324" s="363"/>
      <c r="HU324" s="363"/>
      <c r="HV324" s="363"/>
      <c r="HW324" s="363"/>
      <c r="HX324" s="363"/>
      <c r="HY324" s="363"/>
      <c r="HZ324" s="363"/>
      <c r="IA324" s="363"/>
      <c r="IB324" s="363"/>
      <c r="IC324" s="363"/>
      <c r="ID324" s="363"/>
      <c r="IE324" s="363"/>
      <c r="IF324" s="363"/>
      <c r="IG324" s="363"/>
      <c r="IH324" s="363"/>
      <c r="II324" s="363"/>
      <c r="IJ324" s="363"/>
      <c r="IK324" s="363"/>
      <c r="IL324" s="363"/>
      <c r="IM324" s="363"/>
      <c r="IN324" s="363"/>
      <c r="IO324" s="363"/>
      <c r="IP324" s="363"/>
      <c r="IQ324" s="363"/>
      <c r="IR324" s="363"/>
      <c r="IS324" s="363"/>
      <c r="IT324" s="363"/>
      <c r="IU324" s="363"/>
      <c r="IV324" s="363"/>
      <c r="IW324" s="363"/>
      <c r="IX324" s="363"/>
      <c r="IY324" s="363"/>
      <c r="IZ324" s="363"/>
      <c r="JA324" s="363"/>
      <c r="JB324" s="363"/>
      <c r="JC324" s="363"/>
      <c r="JD324" s="363"/>
      <c r="JE324" s="363"/>
      <c r="JF324" s="363"/>
      <c r="JG324" s="363"/>
      <c r="JH324" s="363"/>
      <c r="JI324" s="363"/>
      <c r="JJ324" s="363"/>
      <c r="JK324" s="363"/>
      <c r="JL324" s="363"/>
      <c r="JM324" s="363"/>
      <c r="JN324" s="363"/>
      <c r="JO324" s="363"/>
      <c r="JP324" s="363"/>
      <c r="JQ324" s="363"/>
      <c r="JR324" s="363"/>
      <c r="JS324" s="363"/>
      <c r="JT324" s="363"/>
      <c r="JU324" s="363"/>
      <c r="JV324" s="363"/>
      <c r="JW324" s="363"/>
      <c r="JX324" s="363"/>
      <c r="JY324" s="363"/>
      <c r="JZ324" s="363"/>
      <c r="KA324" s="363"/>
      <c r="KB324" s="363"/>
      <c r="KC324" s="363"/>
      <c r="KD324" s="363"/>
      <c r="KE324" s="363"/>
      <c r="KF324" s="363"/>
      <c r="KG324" s="363"/>
      <c r="KH324" s="363"/>
      <c r="KI324" s="363"/>
      <c r="KJ324" s="363"/>
      <c r="KK324" s="363"/>
      <c r="KL324" s="363"/>
      <c r="KM324" s="363"/>
      <c r="KN324" s="363"/>
      <c r="KO324" s="363"/>
      <c r="KP324" s="363"/>
      <c r="KQ324" s="363"/>
      <c r="KR324" s="363"/>
      <c r="KS324" s="363"/>
      <c r="KT324" s="363"/>
      <c r="KU324" s="363"/>
      <c r="KV324" s="363"/>
      <c r="KW324" s="363"/>
      <c r="KX324" s="363"/>
      <c r="KY324" s="363"/>
      <c r="KZ324" s="363"/>
      <c r="LA324" s="363"/>
      <c r="LB324" s="363"/>
      <c r="LC324" s="363"/>
      <c r="LD324" s="363"/>
      <c r="LE324" s="363"/>
      <c r="LF324" s="363"/>
      <c r="LG324" s="363"/>
      <c r="LH324" s="363"/>
      <c r="LI324" s="363"/>
      <c r="LJ324" s="363"/>
      <c r="LK324" s="363"/>
      <c r="LL324" s="363"/>
      <c r="LM324" s="363"/>
      <c r="LN324" s="363"/>
      <c r="LO324" s="363"/>
      <c r="LP324" s="363"/>
      <c r="LQ324" s="363"/>
      <c r="LR324" s="363"/>
      <c r="LS324" s="363"/>
      <c r="LT324" s="363"/>
      <c r="LU324" s="363"/>
      <c r="LV324" s="363"/>
      <c r="LW324" s="363"/>
      <c r="LX324" s="363"/>
      <c r="LY324" s="363"/>
      <c r="LZ324" s="363"/>
      <c r="MA324" s="363"/>
      <c r="MB324" s="363"/>
      <c r="MC324" s="363"/>
      <c r="MD324" s="363"/>
      <c r="ME324" s="363"/>
      <c r="MF324" s="363"/>
      <c r="MG324" s="363"/>
      <c r="MH324" s="363"/>
      <c r="MI324" s="363"/>
      <c r="MJ324" s="363"/>
      <c r="MK324" s="363"/>
      <c r="ML324" s="363"/>
      <c r="MM324" s="363"/>
      <c r="MN324" s="363"/>
      <c r="MO324" s="363"/>
      <c r="MP324" s="363"/>
      <c r="MQ324" s="363"/>
      <c r="MR324" s="363"/>
      <c r="MS324" s="363"/>
      <c r="MT324" s="363"/>
      <c r="MU324" s="363"/>
      <c r="MV324" s="363"/>
      <c r="MW324" s="363"/>
      <c r="MX324" s="363"/>
      <c r="MY324" s="363"/>
      <c r="MZ324" s="363"/>
      <c r="NA324" s="363"/>
      <c r="NB324" s="363"/>
      <c r="NC324" s="363"/>
      <c r="ND324" s="363"/>
      <c r="NE324" s="363"/>
      <c r="NF324" s="363"/>
      <c r="NG324" s="363"/>
      <c r="NH324" s="363"/>
      <c r="NI324" s="363"/>
      <c r="NJ324" s="363"/>
      <c r="NK324" s="363"/>
      <c r="NL324" s="363"/>
      <c r="NM324" s="363"/>
      <c r="NN324" s="363"/>
      <c r="NO324" s="363"/>
      <c r="NP324" s="363"/>
      <c r="NQ324" s="363"/>
      <c r="NR324" s="363"/>
      <c r="NS324" s="363"/>
      <c r="NT324" s="363"/>
      <c r="NU324" s="363"/>
      <c r="NV324" s="363"/>
      <c r="NW324" s="363"/>
      <c r="NX324" s="363"/>
      <c r="NY324" s="363"/>
      <c r="NZ324" s="363"/>
      <c r="OA324" s="363"/>
      <c r="OB324" s="363"/>
      <c r="OC324" s="363"/>
      <c r="OD324" s="363"/>
      <c r="OE324" s="363"/>
      <c r="OF324" s="363"/>
      <c r="OG324" s="363"/>
      <c r="OH324" s="363"/>
      <c r="OI324" s="363"/>
      <c r="OJ324" s="363"/>
      <c r="OK324" s="363"/>
      <c r="OL324" s="363"/>
      <c r="OM324" s="363"/>
      <c r="ON324" s="363"/>
      <c r="OO324" s="363"/>
      <c r="OP324" s="363"/>
      <c r="OQ324" s="363"/>
      <c r="OR324" s="363"/>
      <c r="OS324" s="363"/>
      <c r="OT324" s="363"/>
      <c r="OU324" s="363"/>
      <c r="OV324" s="363"/>
      <c r="OW324" s="363"/>
      <c r="OX324" s="363"/>
      <c r="OY324" s="363"/>
      <c r="OZ324" s="363"/>
      <c r="PA324" s="363"/>
      <c r="PB324" s="363"/>
      <c r="PC324" s="363"/>
      <c r="PD324" s="363"/>
      <c r="PE324" s="363"/>
      <c r="PF324" s="363"/>
      <c r="PG324" s="363"/>
      <c r="PH324" s="363"/>
      <c r="PI324" s="363"/>
      <c r="PJ324" s="363"/>
      <c r="PK324" s="363"/>
      <c r="PL324" s="363"/>
      <c r="PM324" s="363"/>
      <c r="PN324" s="363"/>
      <c r="PO324" s="363"/>
      <c r="PP324" s="363"/>
      <c r="PQ324" s="363"/>
      <c r="PR324" s="363"/>
      <c r="PS324" s="363"/>
      <c r="PT324" s="363"/>
      <c r="PU324" s="363"/>
      <c r="PV324" s="363"/>
      <c r="PW324" s="363"/>
      <c r="PX324" s="363"/>
      <c r="PY324" s="363"/>
      <c r="PZ324" s="363"/>
      <c r="QA324" s="363"/>
      <c r="QB324" s="363"/>
      <c r="QC324" s="363"/>
      <c r="QD324" s="363"/>
      <c r="QE324" s="363"/>
      <c r="QF324" s="363"/>
      <c r="QG324" s="363"/>
      <c r="QH324" s="363"/>
      <c r="QI324" s="363"/>
      <c r="QJ324" s="363"/>
      <c r="QK324" s="363"/>
      <c r="QL324" s="363"/>
      <c r="QM324" s="363"/>
      <c r="QN324" s="363"/>
      <c r="QO324" s="363"/>
      <c r="QP324" s="363"/>
      <c r="QQ324" s="363"/>
      <c r="QR324" s="363"/>
      <c r="QS324" s="363"/>
      <c r="QT324" s="363"/>
      <c r="QU324" s="363"/>
      <c r="QV324" s="363"/>
      <c r="QW324" s="363"/>
      <c r="QX324" s="363"/>
      <c r="QY324" s="363"/>
      <c r="QZ324" s="363"/>
      <c r="RA324" s="363"/>
      <c r="RB324" s="363"/>
      <c r="RC324" s="363"/>
      <c r="RD324" s="363"/>
      <c r="RE324" s="363"/>
      <c r="RF324" s="363"/>
      <c r="RG324" s="363"/>
      <c r="RH324" s="363"/>
      <c r="RI324" s="363"/>
      <c r="RJ324" s="363"/>
      <c r="RK324" s="363"/>
      <c r="RL324" s="363"/>
      <c r="RM324" s="363"/>
      <c r="RN324" s="363"/>
      <c r="RO324" s="363"/>
      <c r="RP324" s="363"/>
      <c r="RQ324" s="363"/>
      <c r="RR324" s="363"/>
      <c r="RS324" s="363"/>
      <c r="RT324" s="363"/>
      <c r="RU324" s="363"/>
    </row>
    <row r="325" spans="1:489" s="393" customFormat="1" ht="36" x14ac:dyDescent="0.35">
      <c r="A325" s="512"/>
      <c r="B325" s="509"/>
      <c r="C325" s="501"/>
      <c r="D325" s="505"/>
      <c r="E325" s="505"/>
      <c r="F325" s="505"/>
      <c r="G325" s="505"/>
      <c r="H325" s="505"/>
      <c r="I325" s="501"/>
      <c r="J325" s="505"/>
      <c r="K325" s="505"/>
      <c r="L325" s="505"/>
      <c r="M325" s="505"/>
      <c r="N325" s="505"/>
      <c r="O325" s="505"/>
      <c r="P325" s="505"/>
      <c r="Q325" s="505"/>
      <c r="R325" s="505"/>
      <c r="S325" s="357" t="s">
        <v>1368</v>
      </c>
      <c r="T325" s="503"/>
      <c r="U325" s="503"/>
      <c r="V325" s="505"/>
      <c r="W325" s="488"/>
      <c r="X325" s="505"/>
      <c r="Y325" s="505"/>
      <c r="Z325" s="510"/>
      <c r="AA325" s="500"/>
      <c r="AB325" s="500"/>
      <c r="AC325" s="500"/>
      <c r="AD325" s="500"/>
      <c r="AE325" s="500"/>
      <c r="AF325" s="500"/>
      <c r="AG325" s="500"/>
      <c r="AH325" s="500"/>
      <c r="AI325" s="500"/>
      <c r="AJ325" s="500"/>
      <c r="AK325" s="500"/>
      <c r="AL325" s="500"/>
      <c r="AM325" s="500"/>
      <c r="AN325" s="500"/>
      <c r="AO325" s="500"/>
      <c r="AP325" s="500"/>
      <c r="AQ325" s="500"/>
      <c r="AR325" s="500"/>
      <c r="AS325" s="500"/>
      <c r="AT325" s="500"/>
      <c r="AU325" s="500"/>
      <c r="AV325" s="500"/>
      <c r="AW325" s="500"/>
      <c r="AX325" s="500"/>
      <c r="AY325" s="500"/>
      <c r="AZ325" s="500"/>
      <c r="BA325" s="500"/>
      <c r="BB325" s="500"/>
      <c r="BC325" s="500"/>
      <c r="BD325" s="500"/>
      <c r="BE325" s="500"/>
      <c r="BF325" s="500"/>
      <c r="BG325" s="500"/>
      <c r="BH325" s="500"/>
      <c r="BI325" s="500"/>
      <c r="BJ325" s="501"/>
      <c r="BK325" s="496"/>
      <c r="BL325" s="363"/>
      <c r="BM325" s="363"/>
      <c r="BN325" s="363"/>
      <c r="BO325" s="363"/>
      <c r="BP325" s="363"/>
      <c r="BQ325" s="363"/>
      <c r="BR325" s="363"/>
      <c r="BS325" s="363"/>
      <c r="BT325" s="363"/>
      <c r="BU325" s="363"/>
      <c r="BV325" s="363"/>
      <c r="BW325" s="363"/>
      <c r="BX325" s="363"/>
      <c r="BY325" s="363"/>
      <c r="BZ325" s="363"/>
      <c r="CA325" s="363"/>
      <c r="CB325" s="363"/>
      <c r="CC325" s="363"/>
      <c r="CD325" s="363"/>
      <c r="CE325" s="363"/>
      <c r="CF325" s="363"/>
      <c r="CG325" s="363"/>
      <c r="CH325" s="363"/>
      <c r="CI325" s="363"/>
      <c r="CJ325" s="363"/>
      <c r="CK325" s="363"/>
      <c r="CL325" s="363"/>
      <c r="CM325" s="363"/>
      <c r="CN325" s="363"/>
      <c r="CO325" s="363"/>
      <c r="CP325" s="363"/>
      <c r="CQ325" s="363"/>
      <c r="CR325" s="363"/>
      <c r="CS325" s="363"/>
      <c r="CT325" s="363"/>
      <c r="CU325" s="363"/>
      <c r="CV325" s="363"/>
      <c r="CW325" s="363"/>
      <c r="CX325" s="363"/>
      <c r="CY325" s="363"/>
      <c r="CZ325" s="363"/>
      <c r="DA325" s="363"/>
      <c r="DB325" s="363"/>
      <c r="DC325" s="363"/>
      <c r="DD325" s="363"/>
      <c r="DE325" s="363"/>
      <c r="DF325" s="363"/>
      <c r="DG325" s="363"/>
      <c r="DH325" s="363"/>
      <c r="DI325" s="363"/>
      <c r="DJ325" s="363"/>
      <c r="DK325" s="363"/>
      <c r="DL325" s="363"/>
      <c r="DM325" s="363"/>
      <c r="DN325" s="363"/>
      <c r="DO325" s="363"/>
      <c r="DP325" s="363"/>
      <c r="DQ325" s="363"/>
      <c r="DR325" s="363"/>
      <c r="DS325" s="363"/>
      <c r="DT325" s="363"/>
      <c r="DU325" s="363"/>
      <c r="DV325" s="363"/>
      <c r="DW325" s="363"/>
      <c r="DX325" s="363"/>
      <c r="DY325" s="363"/>
      <c r="DZ325" s="363"/>
      <c r="EA325" s="363"/>
      <c r="EB325" s="363"/>
      <c r="EC325" s="363"/>
      <c r="ED325" s="363"/>
      <c r="EE325" s="363"/>
      <c r="EF325" s="363"/>
      <c r="EG325" s="363"/>
      <c r="EH325" s="363"/>
      <c r="EI325" s="363"/>
      <c r="EJ325" s="363"/>
      <c r="EK325" s="363"/>
      <c r="EL325" s="363"/>
      <c r="EM325" s="363"/>
      <c r="EN325" s="363"/>
      <c r="EO325" s="363"/>
      <c r="EP325" s="363"/>
      <c r="EQ325" s="363"/>
      <c r="ER325" s="363"/>
      <c r="ES325" s="363"/>
      <c r="ET325" s="363"/>
      <c r="EU325" s="363"/>
      <c r="EV325" s="363"/>
      <c r="EW325" s="363"/>
      <c r="EX325" s="363"/>
      <c r="EY325" s="363"/>
      <c r="EZ325" s="363"/>
      <c r="FA325" s="363"/>
      <c r="FB325" s="363"/>
      <c r="FC325" s="363"/>
      <c r="FD325" s="363"/>
      <c r="FE325" s="363"/>
      <c r="FF325" s="363"/>
      <c r="FG325" s="363"/>
      <c r="FH325" s="363"/>
      <c r="FI325" s="363"/>
      <c r="FJ325" s="363"/>
      <c r="FK325" s="363"/>
      <c r="FL325" s="363"/>
      <c r="FM325" s="363"/>
      <c r="FN325" s="363"/>
      <c r="FO325" s="363"/>
      <c r="FP325" s="363"/>
      <c r="FQ325" s="363"/>
      <c r="FR325" s="363"/>
      <c r="FS325" s="363"/>
      <c r="FT325" s="363"/>
      <c r="FU325" s="363"/>
      <c r="FV325" s="363"/>
      <c r="FW325" s="363"/>
      <c r="FX325" s="363"/>
      <c r="FY325" s="363"/>
      <c r="FZ325" s="363"/>
      <c r="GA325" s="363"/>
      <c r="GB325" s="363"/>
      <c r="GC325" s="363"/>
      <c r="GD325" s="363"/>
      <c r="GE325" s="363"/>
      <c r="GF325" s="363"/>
      <c r="GG325" s="363"/>
      <c r="GH325" s="363"/>
      <c r="GI325" s="363"/>
      <c r="GJ325" s="363"/>
      <c r="GK325" s="363"/>
      <c r="GL325" s="363"/>
      <c r="GM325" s="363"/>
      <c r="GN325" s="363"/>
      <c r="GO325" s="363"/>
      <c r="GP325" s="363"/>
      <c r="GQ325" s="363"/>
      <c r="GR325" s="363"/>
      <c r="GS325" s="363"/>
      <c r="GT325" s="363"/>
      <c r="GU325" s="363"/>
      <c r="GV325" s="363"/>
      <c r="GW325" s="363"/>
      <c r="GX325" s="363"/>
      <c r="GY325" s="363"/>
      <c r="GZ325" s="363"/>
      <c r="HA325" s="363"/>
      <c r="HB325" s="363"/>
      <c r="HC325" s="363"/>
      <c r="HD325" s="363"/>
      <c r="HE325" s="363"/>
      <c r="HF325" s="363"/>
      <c r="HG325" s="363"/>
      <c r="HH325" s="363"/>
      <c r="HI325" s="363"/>
      <c r="HJ325" s="363"/>
      <c r="HK325" s="363"/>
      <c r="HL325" s="363"/>
      <c r="HM325" s="363"/>
      <c r="HN325" s="363"/>
      <c r="HO325" s="363"/>
      <c r="HP325" s="363"/>
      <c r="HQ325" s="363"/>
      <c r="HR325" s="363"/>
      <c r="HS325" s="363"/>
      <c r="HT325" s="363"/>
      <c r="HU325" s="363"/>
      <c r="HV325" s="363"/>
      <c r="HW325" s="363"/>
      <c r="HX325" s="363"/>
      <c r="HY325" s="363"/>
      <c r="HZ325" s="363"/>
      <c r="IA325" s="363"/>
      <c r="IB325" s="363"/>
      <c r="IC325" s="363"/>
      <c r="ID325" s="363"/>
      <c r="IE325" s="363"/>
      <c r="IF325" s="363"/>
      <c r="IG325" s="363"/>
      <c r="IH325" s="363"/>
      <c r="II325" s="363"/>
      <c r="IJ325" s="363"/>
      <c r="IK325" s="363"/>
      <c r="IL325" s="363"/>
      <c r="IM325" s="363"/>
      <c r="IN325" s="363"/>
      <c r="IO325" s="363"/>
      <c r="IP325" s="363"/>
      <c r="IQ325" s="363"/>
      <c r="IR325" s="363"/>
      <c r="IS325" s="363"/>
      <c r="IT325" s="363"/>
      <c r="IU325" s="363"/>
      <c r="IV325" s="363"/>
      <c r="IW325" s="363"/>
      <c r="IX325" s="363"/>
      <c r="IY325" s="363"/>
      <c r="IZ325" s="363"/>
      <c r="JA325" s="363"/>
      <c r="JB325" s="363"/>
      <c r="JC325" s="363"/>
      <c r="JD325" s="363"/>
      <c r="JE325" s="363"/>
      <c r="JF325" s="363"/>
      <c r="JG325" s="363"/>
      <c r="JH325" s="363"/>
      <c r="JI325" s="363"/>
      <c r="JJ325" s="363"/>
      <c r="JK325" s="363"/>
      <c r="JL325" s="363"/>
      <c r="JM325" s="363"/>
      <c r="JN325" s="363"/>
      <c r="JO325" s="363"/>
      <c r="JP325" s="363"/>
      <c r="JQ325" s="363"/>
      <c r="JR325" s="363"/>
      <c r="JS325" s="363"/>
      <c r="JT325" s="363"/>
      <c r="JU325" s="363"/>
      <c r="JV325" s="363"/>
      <c r="JW325" s="363"/>
      <c r="JX325" s="363"/>
      <c r="JY325" s="363"/>
      <c r="JZ325" s="363"/>
      <c r="KA325" s="363"/>
      <c r="KB325" s="363"/>
      <c r="KC325" s="363"/>
      <c r="KD325" s="363"/>
      <c r="KE325" s="363"/>
      <c r="KF325" s="363"/>
      <c r="KG325" s="363"/>
      <c r="KH325" s="363"/>
      <c r="KI325" s="363"/>
      <c r="KJ325" s="363"/>
      <c r="KK325" s="363"/>
      <c r="KL325" s="363"/>
      <c r="KM325" s="363"/>
      <c r="KN325" s="363"/>
      <c r="KO325" s="363"/>
      <c r="KP325" s="363"/>
      <c r="KQ325" s="363"/>
      <c r="KR325" s="363"/>
      <c r="KS325" s="363"/>
      <c r="KT325" s="363"/>
      <c r="KU325" s="363"/>
      <c r="KV325" s="363"/>
      <c r="KW325" s="363"/>
      <c r="KX325" s="363"/>
      <c r="KY325" s="363"/>
      <c r="KZ325" s="363"/>
      <c r="LA325" s="363"/>
      <c r="LB325" s="363"/>
      <c r="LC325" s="363"/>
      <c r="LD325" s="363"/>
      <c r="LE325" s="363"/>
      <c r="LF325" s="363"/>
      <c r="LG325" s="363"/>
      <c r="LH325" s="363"/>
      <c r="LI325" s="363"/>
      <c r="LJ325" s="363"/>
      <c r="LK325" s="363"/>
      <c r="LL325" s="363"/>
      <c r="LM325" s="363"/>
      <c r="LN325" s="363"/>
      <c r="LO325" s="363"/>
      <c r="LP325" s="363"/>
      <c r="LQ325" s="363"/>
      <c r="LR325" s="363"/>
      <c r="LS325" s="363"/>
      <c r="LT325" s="363"/>
      <c r="LU325" s="363"/>
      <c r="LV325" s="363"/>
      <c r="LW325" s="363"/>
      <c r="LX325" s="363"/>
      <c r="LY325" s="363"/>
      <c r="LZ325" s="363"/>
      <c r="MA325" s="363"/>
      <c r="MB325" s="363"/>
      <c r="MC325" s="363"/>
      <c r="MD325" s="363"/>
      <c r="ME325" s="363"/>
      <c r="MF325" s="363"/>
      <c r="MG325" s="363"/>
      <c r="MH325" s="363"/>
      <c r="MI325" s="363"/>
      <c r="MJ325" s="363"/>
      <c r="MK325" s="363"/>
      <c r="ML325" s="363"/>
      <c r="MM325" s="363"/>
      <c r="MN325" s="363"/>
      <c r="MO325" s="363"/>
      <c r="MP325" s="363"/>
      <c r="MQ325" s="363"/>
      <c r="MR325" s="363"/>
      <c r="MS325" s="363"/>
      <c r="MT325" s="363"/>
      <c r="MU325" s="363"/>
      <c r="MV325" s="363"/>
      <c r="MW325" s="363"/>
      <c r="MX325" s="363"/>
      <c r="MY325" s="363"/>
      <c r="MZ325" s="363"/>
      <c r="NA325" s="363"/>
      <c r="NB325" s="363"/>
      <c r="NC325" s="363"/>
      <c r="ND325" s="363"/>
      <c r="NE325" s="363"/>
      <c r="NF325" s="363"/>
      <c r="NG325" s="363"/>
      <c r="NH325" s="363"/>
      <c r="NI325" s="363"/>
      <c r="NJ325" s="363"/>
      <c r="NK325" s="363"/>
      <c r="NL325" s="363"/>
      <c r="NM325" s="363"/>
      <c r="NN325" s="363"/>
      <c r="NO325" s="363"/>
      <c r="NP325" s="363"/>
      <c r="NQ325" s="363"/>
      <c r="NR325" s="363"/>
      <c r="NS325" s="363"/>
      <c r="NT325" s="363"/>
      <c r="NU325" s="363"/>
      <c r="NV325" s="363"/>
      <c r="NW325" s="363"/>
      <c r="NX325" s="363"/>
      <c r="NY325" s="363"/>
      <c r="NZ325" s="363"/>
      <c r="OA325" s="363"/>
      <c r="OB325" s="363"/>
      <c r="OC325" s="363"/>
      <c r="OD325" s="363"/>
      <c r="OE325" s="363"/>
      <c r="OF325" s="363"/>
      <c r="OG325" s="363"/>
      <c r="OH325" s="363"/>
      <c r="OI325" s="363"/>
      <c r="OJ325" s="363"/>
      <c r="OK325" s="363"/>
      <c r="OL325" s="363"/>
      <c r="OM325" s="363"/>
      <c r="ON325" s="363"/>
      <c r="OO325" s="363"/>
      <c r="OP325" s="363"/>
      <c r="OQ325" s="363"/>
      <c r="OR325" s="363"/>
      <c r="OS325" s="363"/>
      <c r="OT325" s="363"/>
      <c r="OU325" s="363"/>
      <c r="OV325" s="363"/>
      <c r="OW325" s="363"/>
      <c r="OX325" s="363"/>
      <c r="OY325" s="363"/>
      <c r="OZ325" s="363"/>
      <c r="PA325" s="363"/>
      <c r="PB325" s="363"/>
      <c r="PC325" s="363"/>
      <c r="PD325" s="363"/>
      <c r="PE325" s="363"/>
      <c r="PF325" s="363"/>
      <c r="PG325" s="363"/>
      <c r="PH325" s="363"/>
      <c r="PI325" s="363"/>
      <c r="PJ325" s="363"/>
      <c r="PK325" s="363"/>
      <c r="PL325" s="363"/>
      <c r="PM325" s="363"/>
      <c r="PN325" s="363"/>
      <c r="PO325" s="363"/>
      <c r="PP325" s="363"/>
      <c r="PQ325" s="363"/>
      <c r="PR325" s="363"/>
      <c r="PS325" s="363"/>
      <c r="PT325" s="363"/>
      <c r="PU325" s="363"/>
      <c r="PV325" s="363"/>
      <c r="PW325" s="363"/>
      <c r="PX325" s="363"/>
      <c r="PY325" s="363"/>
      <c r="PZ325" s="363"/>
      <c r="QA325" s="363"/>
      <c r="QB325" s="363"/>
      <c r="QC325" s="363"/>
      <c r="QD325" s="363"/>
      <c r="QE325" s="363"/>
      <c r="QF325" s="363"/>
      <c r="QG325" s="363"/>
      <c r="QH325" s="363"/>
      <c r="QI325" s="363"/>
      <c r="QJ325" s="363"/>
      <c r="QK325" s="363"/>
      <c r="QL325" s="363"/>
      <c r="QM325" s="363"/>
      <c r="QN325" s="363"/>
      <c r="QO325" s="363"/>
      <c r="QP325" s="363"/>
      <c r="QQ325" s="363"/>
      <c r="QR325" s="363"/>
      <c r="QS325" s="363"/>
      <c r="QT325" s="363"/>
      <c r="QU325" s="363"/>
      <c r="QV325" s="363"/>
      <c r="QW325" s="363"/>
      <c r="QX325" s="363"/>
      <c r="QY325" s="363"/>
      <c r="QZ325" s="363"/>
      <c r="RA325" s="363"/>
      <c r="RB325" s="363"/>
      <c r="RC325" s="363"/>
      <c r="RD325" s="363"/>
      <c r="RE325" s="363"/>
      <c r="RF325" s="363"/>
      <c r="RG325" s="363"/>
      <c r="RH325" s="363"/>
      <c r="RI325" s="363"/>
      <c r="RJ325" s="363"/>
      <c r="RK325" s="363"/>
      <c r="RL325" s="363"/>
      <c r="RM325" s="363"/>
      <c r="RN325" s="363"/>
      <c r="RO325" s="363"/>
      <c r="RP325" s="363"/>
      <c r="RQ325" s="363"/>
      <c r="RR325" s="363"/>
      <c r="RS325" s="363"/>
      <c r="RT325" s="363"/>
      <c r="RU325" s="363"/>
    </row>
    <row r="326" spans="1:489" s="393" customFormat="1" ht="36" x14ac:dyDescent="0.35">
      <c r="A326" s="507" t="s">
        <v>3102</v>
      </c>
      <c r="B326" s="509">
        <v>12</v>
      </c>
      <c r="C326" s="501" t="s">
        <v>99</v>
      </c>
      <c r="D326" s="505" t="s">
        <v>2166</v>
      </c>
      <c r="E326" s="505" t="s">
        <v>2167</v>
      </c>
      <c r="F326" s="505" t="s">
        <v>2100</v>
      </c>
      <c r="G326" s="505" t="s">
        <v>2185</v>
      </c>
      <c r="H326" s="505" t="s">
        <v>199</v>
      </c>
      <c r="I326" s="501" t="s">
        <v>3069</v>
      </c>
      <c r="J326" s="505" t="s">
        <v>3070</v>
      </c>
      <c r="K326" s="505" t="s">
        <v>3103</v>
      </c>
      <c r="L326" s="505" t="s">
        <v>3104</v>
      </c>
      <c r="M326" s="505" t="s">
        <v>3105</v>
      </c>
      <c r="N326" s="505" t="s">
        <v>2106</v>
      </c>
      <c r="O326" s="505" t="s">
        <v>2172</v>
      </c>
      <c r="P326" s="505" t="s">
        <v>2172</v>
      </c>
      <c r="Q326" s="505" t="s">
        <v>2172</v>
      </c>
      <c r="R326" s="501" t="s">
        <v>3106</v>
      </c>
      <c r="S326" s="358" t="s">
        <v>1239</v>
      </c>
      <c r="T326" s="503">
        <v>45689</v>
      </c>
      <c r="U326" s="503">
        <v>46006</v>
      </c>
      <c r="V326" s="501" t="s">
        <v>3107</v>
      </c>
      <c r="W326" s="489" t="s">
        <v>2172</v>
      </c>
      <c r="X326" s="505" t="s">
        <v>206</v>
      </c>
      <c r="Y326" s="505" t="s">
        <v>206</v>
      </c>
      <c r="Z326" s="500" t="s">
        <v>206</v>
      </c>
      <c r="AA326" s="500" t="s">
        <v>2172</v>
      </c>
      <c r="AB326" s="500" t="s">
        <v>2113</v>
      </c>
      <c r="AC326" s="500" t="s">
        <v>2172</v>
      </c>
      <c r="AD326" s="500" t="s">
        <v>2172</v>
      </c>
      <c r="AE326" s="500" t="s">
        <v>2172</v>
      </c>
      <c r="AF326" s="500" t="s">
        <v>2172</v>
      </c>
      <c r="AG326" s="500" t="s">
        <v>2113</v>
      </c>
      <c r="AH326" s="500" t="s">
        <v>2172</v>
      </c>
      <c r="AI326" s="500" t="s">
        <v>2172</v>
      </c>
      <c r="AJ326" s="500" t="s">
        <v>2172</v>
      </c>
      <c r="AK326" s="500" t="s">
        <v>2172</v>
      </c>
      <c r="AL326" s="500" t="s">
        <v>2113</v>
      </c>
      <c r="AM326" s="500" t="s">
        <v>2172</v>
      </c>
      <c r="AN326" s="500" t="s">
        <v>2172</v>
      </c>
      <c r="AO326" s="500" t="s">
        <v>2172</v>
      </c>
      <c r="AP326" s="500" t="s">
        <v>2172</v>
      </c>
      <c r="AQ326" s="500" t="s">
        <v>2172</v>
      </c>
      <c r="AR326" s="500" t="s">
        <v>2113</v>
      </c>
      <c r="AS326" s="500" t="s">
        <v>2172</v>
      </c>
      <c r="AT326" s="500" t="s">
        <v>2172</v>
      </c>
      <c r="AU326" s="500" t="s">
        <v>2172</v>
      </c>
      <c r="AV326" s="500" t="s">
        <v>2172</v>
      </c>
      <c r="AW326" s="500" t="s">
        <v>2172</v>
      </c>
      <c r="AX326" s="500" t="s">
        <v>2172</v>
      </c>
      <c r="AY326" s="500" t="s">
        <v>2172</v>
      </c>
      <c r="AZ326" s="500" t="s">
        <v>2172</v>
      </c>
      <c r="BA326" s="500" t="s">
        <v>2172</v>
      </c>
      <c r="BB326" s="500" t="s">
        <v>2172</v>
      </c>
      <c r="BC326" s="500" t="s">
        <v>2172</v>
      </c>
      <c r="BD326" s="500" t="s">
        <v>2172</v>
      </c>
      <c r="BE326" s="500" t="s">
        <v>2172</v>
      </c>
      <c r="BF326" s="500" t="s">
        <v>2172</v>
      </c>
      <c r="BG326" s="500" t="s">
        <v>2172</v>
      </c>
      <c r="BH326" s="500" t="s">
        <v>2113</v>
      </c>
      <c r="BI326" s="500" t="s">
        <v>2113</v>
      </c>
      <c r="BJ326" s="501" t="s">
        <v>2114</v>
      </c>
      <c r="BK326" s="496" t="s">
        <v>199</v>
      </c>
      <c r="BL326" s="363"/>
      <c r="BM326" s="363"/>
      <c r="BN326" s="363"/>
      <c r="BO326" s="363"/>
      <c r="BP326" s="363"/>
      <c r="BQ326" s="363"/>
      <c r="BR326" s="363"/>
      <c r="BS326" s="363"/>
      <c r="BT326" s="363"/>
      <c r="BU326" s="363"/>
      <c r="BV326" s="363"/>
      <c r="BW326" s="363"/>
      <c r="BX326" s="363"/>
      <c r="BY326" s="363"/>
      <c r="BZ326" s="363"/>
      <c r="CA326" s="363"/>
      <c r="CB326" s="363"/>
      <c r="CC326" s="363"/>
      <c r="CD326" s="363"/>
      <c r="CE326" s="363"/>
      <c r="CF326" s="363"/>
      <c r="CG326" s="363"/>
      <c r="CH326" s="363"/>
      <c r="CI326" s="363"/>
      <c r="CJ326" s="363"/>
      <c r="CK326" s="363"/>
      <c r="CL326" s="363"/>
      <c r="CM326" s="363"/>
      <c r="CN326" s="363"/>
      <c r="CO326" s="363"/>
      <c r="CP326" s="363"/>
      <c r="CQ326" s="363"/>
      <c r="CR326" s="363"/>
      <c r="CS326" s="363"/>
      <c r="CT326" s="363"/>
      <c r="CU326" s="363"/>
      <c r="CV326" s="363"/>
      <c r="CW326" s="363"/>
      <c r="CX326" s="363"/>
      <c r="CY326" s="363"/>
      <c r="CZ326" s="363"/>
      <c r="DA326" s="363"/>
      <c r="DB326" s="363"/>
      <c r="DC326" s="363"/>
      <c r="DD326" s="363"/>
      <c r="DE326" s="363"/>
      <c r="DF326" s="363"/>
      <c r="DG326" s="363"/>
      <c r="DH326" s="363"/>
      <c r="DI326" s="363"/>
      <c r="DJ326" s="363"/>
      <c r="DK326" s="363"/>
      <c r="DL326" s="363"/>
      <c r="DM326" s="363"/>
      <c r="DN326" s="363"/>
      <c r="DO326" s="363"/>
      <c r="DP326" s="363"/>
      <c r="DQ326" s="363"/>
      <c r="DR326" s="363"/>
      <c r="DS326" s="363"/>
      <c r="DT326" s="363"/>
      <c r="DU326" s="363"/>
      <c r="DV326" s="363"/>
      <c r="DW326" s="363"/>
      <c r="DX326" s="363"/>
      <c r="DY326" s="363"/>
      <c r="DZ326" s="363"/>
      <c r="EA326" s="363"/>
      <c r="EB326" s="363"/>
      <c r="EC326" s="363"/>
      <c r="ED326" s="363"/>
      <c r="EE326" s="363"/>
      <c r="EF326" s="363"/>
      <c r="EG326" s="363"/>
      <c r="EH326" s="363"/>
      <c r="EI326" s="363"/>
      <c r="EJ326" s="363"/>
      <c r="EK326" s="363"/>
      <c r="EL326" s="363"/>
      <c r="EM326" s="363"/>
      <c r="EN326" s="363"/>
      <c r="EO326" s="363"/>
      <c r="EP326" s="363"/>
      <c r="EQ326" s="363"/>
      <c r="ER326" s="363"/>
      <c r="ES326" s="363"/>
      <c r="ET326" s="363"/>
      <c r="EU326" s="363"/>
      <c r="EV326" s="363"/>
      <c r="EW326" s="363"/>
      <c r="EX326" s="363"/>
      <c r="EY326" s="363"/>
      <c r="EZ326" s="363"/>
      <c r="FA326" s="363"/>
      <c r="FB326" s="363"/>
      <c r="FC326" s="363"/>
      <c r="FD326" s="363"/>
      <c r="FE326" s="363"/>
      <c r="FF326" s="363"/>
      <c r="FG326" s="363"/>
      <c r="FH326" s="363"/>
      <c r="FI326" s="363"/>
      <c r="FJ326" s="363"/>
      <c r="FK326" s="363"/>
      <c r="FL326" s="363"/>
      <c r="FM326" s="363"/>
      <c r="FN326" s="363"/>
      <c r="FO326" s="363"/>
      <c r="FP326" s="363"/>
      <c r="FQ326" s="363"/>
      <c r="FR326" s="363"/>
      <c r="FS326" s="363"/>
      <c r="FT326" s="363"/>
      <c r="FU326" s="363"/>
      <c r="FV326" s="363"/>
      <c r="FW326" s="363"/>
      <c r="FX326" s="363"/>
      <c r="FY326" s="363"/>
      <c r="FZ326" s="363"/>
      <c r="GA326" s="363"/>
      <c r="GB326" s="363"/>
      <c r="GC326" s="363"/>
      <c r="GD326" s="363"/>
      <c r="GE326" s="363"/>
      <c r="GF326" s="363"/>
      <c r="GG326" s="363"/>
      <c r="GH326" s="363"/>
      <c r="GI326" s="363"/>
      <c r="GJ326" s="363"/>
      <c r="GK326" s="363"/>
      <c r="GL326" s="363"/>
      <c r="GM326" s="363"/>
      <c r="GN326" s="363"/>
      <c r="GO326" s="363"/>
      <c r="GP326" s="363"/>
      <c r="GQ326" s="363"/>
      <c r="GR326" s="363"/>
      <c r="GS326" s="363"/>
      <c r="GT326" s="363"/>
      <c r="GU326" s="363"/>
      <c r="GV326" s="363"/>
      <c r="GW326" s="363"/>
      <c r="GX326" s="363"/>
      <c r="GY326" s="363"/>
      <c r="GZ326" s="363"/>
      <c r="HA326" s="363"/>
      <c r="HB326" s="363"/>
      <c r="HC326" s="363"/>
      <c r="HD326" s="363"/>
      <c r="HE326" s="363"/>
      <c r="HF326" s="363"/>
      <c r="HG326" s="363"/>
      <c r="HH326" s="363"/>
      <c r="HI326" s="363"/>
      <c r="HJ326" s="363"/>
      <c r="HK326" s="363"/>
      <c r="HL326" s="363"/>
      <c r="HM326" s="363"/>
      <c r="HN326" s="363"/>
      <c r="HO326" s="363"/>
      <c r="HP326" s="363"/>
      <c r="HQ326" s="363"/>
      <c r="HR326" s="363"/>
      <c r="HS326" s="363"/>
      <c r="HT326" s="363"/>
      <c r="HU326" s="363"/>
      <c r="HV326" s="363"/>
      <c r="HW326" s="363"/>
      <c r="HX326" s="363"/>
      <c r="HY326" s="363"/>
      <c r="HZ326" s="363"/>
      <c r="IA326" s="363"/>
      <c r="IB326" s="363"/>
      <c r="IC326" s="363"/>
      <c r="ID326" s="363"/>
      <c r="IE326" s="363"/>
      <c r="IF326" s="363"/>
      <c r="IG326" s="363"/>
      <c r="IH326" s="363"/>
      <c r="II326" s="363"/>
      <c r="IJ326" s="363"/>
      <c r="IK326" s="363"/>
      <c r="IL326" s="363"/>
      <c r="IM326" s="363"/>
      <c r="IN326" s="363"/>
      <c r="IO326" s="363"/>
      <c r="IP326" s="363"/>
      <c r="IQ326" s="363"/>
      <c r="IR326" s="363"/>
      <c r="IS326" s="363"/>
      <c r="IT326" s="363"/>
      <c r="IU326" s="363"/>
      <c r="IV326" s="363"/>
      <c r="IW326" s="363"/>
      <c r="IX326" s="363"/>
      <c r="IY326" s="363"/>
      <c r="IZ326" s="363"/>
      <c r="JA326" s="363"/>
      <c r="JB326" s="363"/>
      <c r="JC326" s="363"/>
      <c r="JD326" s="363"/>
      <c r="JE326" s="363"/>
      <c r="JF326" s="363"/>
      <c r="JG326" s="363"/>
      <c r="JH326" s="363"/>
      <c r="JI326" s="363"/>
      <c r="JJ326" s="363"/>
      <c r="JK326" s="363"/>
      <c r="JL326" s="363"/>
      <c r="JM326" s="363"/>
      <c r="JN326" s="363"/>
      <c r="JO326" s="363"/>
      <c r="JP326" s="363"/>
      <c r="JQ326" s="363"/>
      <c r="JR326" s="363"/>
      <c r="JS326" s="363"/>
      <c r="JT326" s="363"/>
      <c r="JU326" s="363"/>
      <c r="JV326" s="363"/>
      <c r="JW326" s="363"/>
      <c r="JX326" s="363"/>
      <c r="JY326" s="363"/>
      <c r="JZ326" s="363"/>
      <c r="KA326" s="363"/>
      <c r="KB326" s="363"/>
      <c r="KC326" s="363"/>
      <c r="KD326" s="363"/>
      <c r="KE326" s="363"/>
      <c r="KF326" s="363"/>
      <c r="KG326" s="363"/>
      <c r="KH326" s="363"/>
      <c r="KI326" s="363"/>
      <c r="KJ326" s="363"/>
      <c r="KK326" s="363"/>
      <c r="KL326" s="363"/>
      <c r="KM326" s="363"/>
      <c r="KN326" s="363"/>
      <c r="KO326" s="363"/>
      <c r="KP326" s="363"/>
      <c r="KQ326" s="363"/>
      <c r="KR326" s="363"/>
      <c r="KS326" s="363"/>
      <c r="KT326" s="363"/>
      <c r="KU326" s="363"/>
      <c r="KV326" s="363"/>
      <c r="KW326" s="363"/>
      <c r="KX326" s="363"/>
      <c r="KY326" s="363"/>
      <c r="KZ326" s="363"/>
      <c r="LA326" s="363"/>
      <c r="LB326" s="363"/>
      <c r="LC326" s="363"/>
      <c r="LD326" s="363"/>
      <c r="LE326" s="363"/>
      <c r="LF326" s="363"/>
      <c r="LG326" s="363"/>
      <c r="LH326" s="363"/>
      <c r="LI326" s="363"/>
      <c r="LJ326" s="363"/>
      <c r="LK326" s="363"/>
      <c r="LL326" s="363"/>
      <c r="LM326" s="363"/>
      <c r="LN326" s="363"/>
      <c r="LO326" s="363"/>
      <c r="LP326" s="363"/>
      <c r="LQ326" s="363"/>
      <c r="LR326" s="363"/>
      <c r="LS326" s="363"/>
      <c r="LT326" s="363"/>
      <c r="LU326" s="363"/>
      <c r="LV326" s="363"/>
      <c r="LW326" s="363"/>
      <c r="LX326" s="363"/>
      <c r="LY326" s="363"/>
      <c r="LZ326" s="363"/>
      <c r="MA326" s="363"/>
      <c r="MB326" s="363"/>
      <c r="MC326" s="363"/>
      <c r="MD326" s="363"/>
      <c r="ME326" s="363"/>
      <c r="MF326" s="363"/>
      <c r="MG326" s="363"/>
      <c r="MH326" s="363"/>
      <c r="MI326" s="363"/>
      <c r="MJ326" s="363"/>
      <c r="MK326" s="363"/>
      <c r="ML326" s="363"/>
      <c r="MM326" s="363"/>
      <c r="MN326" s="363"/>
      <c r="MO326" s="363"/>
      <c r="MP326" s="363"/>
      <c r="MQ326" s="363"/>
      <c r="MR326" s="363"/>
      <c r="MS326" s="363"/>
      <c r="MT326" s="363"/>
      <c r="MU326" s="363"/>
      <c r="MV326" s="363"/>
      <c r="MW326" s="363"/>
      <c r="MX326" s="363"/>
      <c r="MY326" s="363"/>
      <c r="MZ326" s="363"/>
      <c r="NA326" s="363"/>
      <c r="NB326" s="363"/>
      <c r="NC326" s="363"/>
      <c r="ND326" s="363"/>
      <c r="NE326" s="363"/>
      <c r="NF326" s="363"/>
      <c r="NG326" s="363"/>
      <c r="NH326" s="363"/>
      <c r="NI326" s="363"/>
      <c r="NJ326" s="363"/>
      <c r="NK326" s="363"/>
      <c r="NL326" s="363"/>
      <c r="NM326" s="363"/>
      <c r="NN326" s="363"/>
      <c r="NO326" s="363"/>
      <c r="NP326" s="363"/>
      <c r="NQ326" s="363"/>
      <c r="NR326" s="363"/>
      <c r="NS326" s="363"/>
      <c r="NT326" s="363"/>
      <c r="NU326" s="363"/>
      <c r="NV326" s="363"/>
      <c r="NW326" s="363"/>
      <c r="NX326" s="363"/>
      <c r="NY326" s="363"/>
      <c r="NZ326" s="363"/>
      <c r="OA326" s="363"/>
      <c r="OB326" s="363"/>
      <c r="OC326" s="363"/>
      <c r="OD326" s="363"/>
      <c r="OE326" s="363"/>
      <c r="OF326" s="363"/>
      <c r="OG326" s="363"/>
      <c r="OH326" s="363"/>
      <c r="OI326" s="363"/>
      <c r="OJ326" s="363"/>
      <c r="OK326" s="363"/>
      <c r="OL326" s="363"/>
      <c r="OM326" s="363"/>
      <c r="ON326" s="363"/>
      <c r="OO326" s="363"/>
      <c r="OP326" s="363"/>
      <c r="OQ326" s="363"/>
      <c r="OR326" s="363"/>
      <c r="OS326" s="363"/>
      <c r="OT326" s="363"/>
      <c r="OU326" s="363"/>
      <c r="OV326" s="363"/>
      <c r="OW326" s="363"/>
      <c r="OX326" s="363"/>
      <c r="OY326" s="363"/>
      <c r="OZ326" s="363"/>
      <c r="PA326" s="363"/>
      <c r="PB326" s="363"/>
      <c r="PC326" s="363"/>
      <c r="PD326" s="363"/>
      <c r="PE326" s="363"/>
      <c r="PF326" s="363"/>
      <c r="PG326" s="363"/>
      <c r="PH326" s="363"/>
      <c r="PI326" s="363"/>
      <c r="PJ326" s="363"/>
      <c r="PK326" s="363"/>
      <c r="PL326" s="363"/>
      <c r="PM326" s="363"/>
      <c r="PN326" s="363"/>
      <c r="PO326" s="363"/>
      <c r="PP326" s="363"/>
      <c r="PQ326" s="363"/>
      <c r="PR326" s="363"/>
      <c r="PS326" s="363"/>
      <c r="PT326" s="363"/>
      <c r="PU326" s="363"/>
      <c r="PV326" s="363"/>
      <c r="PW326" s="363"/>
      <c r="PX326" s="363"/>
      <c r="PY326" s="363"/>
      <c r="PZ326" s="363"/>
      <c r="QA326" s="363"/>
      <c r="QB326" s="363"/>
      <c r="QC326" s="363"/>
      <c r="QD326" s="363"/>
      <c r="QE326" s="363"/>
      <c r="QF326" s="363"/>
      <c r="QG326" s="363"/>
      <c r="QH326" s="363"/>
      <c r="QI326" s="363"/>
      <c r="QJ326" s="363"/>
      <c r="QK326" s="363"/>
      <c r="QL326" s="363"/>
      <c r="QM326" s="363"/>
      <c r="QN326" s="363"/>
      <c r="QO326" s="363"/>
      <c r="QP326" s="363"/>
      <c r="QQ326" s="363"/>
      <c r="QR326" s="363"/>
      <c r="QS326" s="363"/>
      <c r="QT326" s="363"/>
      <c r="QU326" s="363"/>
      <c r="QV326" s="363"/>
      <c r="QW326" s="363"/>
      <c r="QX326" s="363"/>
      <c r="QY326" s="363"/>
      <c r="QZ326" s="363"/>
      <c r="RA326" s="363"/>
      <c r="RB326" s="363"/>
      <c r="RC326" s="363"/>
      <c r="RD326" s="363"/>
      <c r="RE326" s="363"/>
      <c r="RF326" s="363"/>
      <c r="RG326" s="363"/>
      <c r="RH326" s="363"/>
      <c r="RI326" s="363"/>
      <c r="RJ326" s="363"/>
      <c r="RK326" s="363"/>
      <c r="RL326" s="363"/>
      <c r="RM326" s="363"/>
      <c r="RN326" s="363"/>
      <c r="RO326" s="363"/>
      <c r="RP326" s="363"/>
      <c r="RQ326" s="363"/>
      <c r="RR326" s="363"/>
      <c r="RS326" s="363"/>
      <c r="RT326" s="363"/>
      <c r="RU326" s="363"/>
    </row>
    <row r="327" spans="1:489" s="393" customFormat="1" ht="36" x14ac:dyDescent="0.35">
      <c r="A327" s="507"/>
      <c r="B327" s="509"/>
      <c r="C327" s="501"/>
      <c r="D327" s="505"/>
      <c r="E327" s="505"/>
      <c r="F327" s="505"/>
      <c r="G327" s="505"/>
      <c r="H327" s="505"/>
      <c r="I327" s="501"/>
      <c r="J327" s="505"/>
      <c r="K327" s="505"/>
      <c r="L327" s="505"/>
      <c r="M327" s="505"/>
      <c r="N327" s="505"/>
      <c r="O327" s="505"/>
      <c r="P327" s="505"/>
      <c r="Q327" s="505"/>
      <c r="R327" s="501"/>
      <c r="S327" s="358" t="s">
        <v>3079</v>
      </c>
      <c r="T327" s="503"/>
      <c r="U327" s="503"/>
      <c r="V327" s="501"/>
      <c r="W327" s="490"/>
      <c r="X327" s="505"/>
      <c r="Y327" s="505"/>
      <c r="Z327" s="500"/>
      <c r="AA327" s="500"/>
      <c r="AB327" s="500"/>
      <c r="AC327" s="500"/>
      <c r="AD327" s="500"/>
      <c r="AE327" s="500"/>
      <c r="AF327" s="500"/>
      <c r="AG327" s="500"/>
      <c r="AH327" s="500"/>
      <c r="AI327" s="500"/>
      <c r="AJ327" s="500"/>
      <c r="AK327" s="500"/>
      <c r="AL327" s="500"/>
      <c r="AM327" s="500"/>
      <c r="AN327" s="500"/>
      <c r="AO327" s="500"/>
      <c r="AP327" s="500"/>
      <c r="AQ327" s="500"/>
      <c r="AR327" s="500"/>
      <c r="AS327" s="500"/>
      <c r="AT327" s="500"/>
      <c r="AU327" s="500"/>
      <c r="AV327" s="500"/>
      <c r="AW327" s="500"/>
      <c r="AX327" s="500"/>
      <c r="AY327" s="500"/>
      <c r="AZ327" s="500"/>
      <c r="BA327" s="500"/>
      <c r="BB327" s="500"/>
      <c r="BC327" s="500"/>
      <c r="BD327" s="500"/>
      <c r="BE327" s="500"/>
      <c r="BF327" s="500"/>
      <c r="BG327" s="500"/>
      <c r="BH327" s="500"/>
      <c r="BI327" s="500"/>
      <c r="BJ327" s="501"/>
      <c r="BK327" s="496"/>
      <c r="BL327" s="363"/>
      <c r="BM327" s="363"/>
      <c r="BN327" s="363"/>
      <c r="BO327" s="363"/>
      <c r="BP327" s="363"/>
      <c r="BQ327" s="363"/>
      <c r="BR327" s="363"/>
      <c r="BS327" s="363"/>
      <c r="BT327" s="363"/>
      <c r="BU327" s="363"/>
      <c r="BV327" s="363"/>
      <c r="BW327" s="363"/>
      <c r="BX327" s="363"/>
      <c r="BY327" s="363"/>
      <c r="BZ327" s="363"/>
      <c r="CA327" s="363"/>
      <c r="CB327" s="363"/>
      <c r="CC327" s="363"/>
      <c r="CD327" s="363"/>
      <c r="CE327" s="363"/>
      <c r="CF327" s="363"/>
      <c r="CG327" s="363"/>
      <c r="CH327" s="363"/>
      <c r="CI327" s="363"/>
      <c r="CJ327" s="363"/>
      <c r="CK327" s="363"/>
      <c r="CL327" s="363"/>
      <c r="CM327" s="363"/>
      <c r="CN327" s="363"/>
      <c r="CO327" s="363"/>
      <c r="CP327" s="363"/>
      <c r="CQ327" s="363"/>
      <c r="CR327" s="363"/>
      <c r="CS327" s="363"/>
      <c r="CT327" s="363"/>
      <c r="CU327" s="363"/>
      <c r="CV327" s="363"/>
      <c r="CW327" s="363"/>
      <c r="CX327" s="363"/>
      <c r="CY327" s="363"/>
      <c r="CZ327" s="363"/>
      <c r="DA327" s="363"/>
      <c r="DB327" s="363"/>
      <c r="DC327" s="363"/>
      <c r="DD327" s="363"/>
      <c r="DE327" s="363"/>
      <c r="DF327" s="363"/>
      <c r="DG327" s="363"/>
      <c r="DH327" s="363"/>
      <c r="DI327" s="363"/>
      <c r="DJ327" s="363"/>
      <c r="DK327" s="363"/>
      <c r="DL327" s="363"/>
      <c r="DM327" s="363"/>
      <c r="DN327" s="363"/>
      <c r="DO327" s="363"/>
      <c r="DP327" s="363"/>
      <c r="DQ327" s="363"/>
      <c r="DR327" s="363"/>
      <c r="DS327" s="363"/>
      <c r="DT327" s="363"/>
      <c r="DU327" s="363"/>
      <c r="DV327" s="363"/>
      <c r="DW327" s="363"/>
      <c r="DX327" s="363"/>
      <c r="DY327" s="363"/>
      <c r="DZ327" s="363"/>
      <c r="EA327" s="363"/>
      <c r="EB327" s="363"/>
      <c r="EC327" s="363"/>
      <c r="ED327" s="363"/>
      <c r="EE327" s="363"/>
      <c r="EF327" s="363"/>
      <c r="EG327" s="363"/>
      <c r="EH327" s="363"/>
      <c r="EI327" s="363"/>
      <c r="EJ327" s="363"/>
      <c r="EK327" s="363"/>
      <c r="EL327" s="363"/>
      <c r="EM327" s="363"/>
      <c r="EN327" s="363"/>
      <c r="EO327" s="363"/>
      <c r="EP327" s="363"/>
      <c r="EQ327" s="363"/>
      <c r="ER327" s="363"/>
      <c r="ES327" s="363"/>
      <c r="ET327" s="363"/>
      <c r="EU327" s="363"/>
      <c r="EV327" s="363"/>
      <c r="EW327" s="363"/>
      <c r="EX327" s="363"/>
      <c r="EY327" s="363"/>
      <c r="EZ327" s="363"/>
      <c r="FA327" s="363"/>
      <c r="FB327" s="363"/>
      <c r="FC327" s="363"/>
      <c r="FD327" s="363"/>
      <c r="FE327" s="363"/>
      <c r="FF327" s="363"/>
      <c r="FG327" s="363"/>
      <c r="FH327" s="363"/>
      <c r="FI327" s="363"/>
      <c r="FJ327" s="363"/>
      <c r="FK327" s="363"/>
      <c r="FL327" s="363"/>
      <c r="FM327" s="363"/>
      <c r="FN327" s="363"/>
      <c r="FO327" s="363"/>
      <c r="FP327" s="363"/>
      <c r="FQ327" s="363"/>
      <c r="FR327" s="363"/>
      <c r="FS327" s="363"/>
      <c r="FT327" s="363"/>
      <c r="FU327" s="363"/>
      <c r="FV327" s="363"/>
      <c r="FW327" s="363"/>
      <c r="FX327" s="363"/>
      <c r="FY327" s="363"/>
      <c r="FZ327" s="363"/>
      <c r="GA327" s="363"/>
      <c r="GB327" s="363"/>
      <c r="GC327" s="363"/>
      <c r="GD327" s="363"/>
      <c r="GE327" s="363"/>
      <c r="GF327" s="363"/>
      <c r="GG327" s="363"/>
      <c r="GH327" s="363"/>
      <c r="GI327" s="363"/>
      <c r="GJ327" s="363"/>
      <c r="GK327" s="363"/>
      <c r="GL327" s="363"/>
      <c r="GM327" s="363"/>
      <c r="GN327" s="363"/>
      <c r="GO327" s="363"/>
      <c r="GP327" s="363"/>
      <c r="GQ327" s="363"/>
      <c r="GR327" s="363"/>
      <c r="GS327" s="363"/>
      <c r="GT327" s="363"/>
      <c r="GU327" s="363"/>
      <c r="GV327" s="363"/>
      <c r="GW327" s="363"/>
      <c r="GX327" s="363"/>
      <c r="GY327" s="363"/>
      <c r="GZ327" s="363"/>
      <c r="HA327" s="363"/>
      <c r="HB327" s="363"/>
      <c r="HC327" s="363"/>
      <c r="HD327" s="363"/>
      <c r="HE327" s="363"/>
      <c r="HF327" s="363"/>
      <c r="HG327" s="363"/>
      <c r="HH327" s="363"/>
      <c r="HI327" s="363"/>
      <c r="HJ327" s="363"/>
      <c r="HK327" s="363"/>
      <c r="HL327" s="363"/>
      <c r="HM327" s="363"/>
      <c r="HN327" s="363"/>
      <c r="HO327" s="363"/>
      <c r="HP327" s="363"/>
      <c r="HQ327" s="363"/>
      <c r="HR327" s="363"/>
      <c r="HS327" s="363"/>
      <c r="HT327" s="363"/>
      <c r="HU327" s="363"/>
      <c r="HV327" s="363"/>
      <c r="HW327" s="363"/>
      <c r="HX327" s="363"/>
      <c r="HY327" s="363"/>
      <c r="HZ327" s="363"/>
      <c r="IA327" s="363"/>
      <c r="IB327" s="363"/>
      <c r="IC327" s="363"/>
      <c r="ID327" s="363"/>
      <c r="IE327" s="363"/>
      <c r="IF327" s="363"/>
      <c r="IG327" s="363"/>
      <c r="IH327" s="363"/>
      <c r="II327" s="363"/>
      <c r="IJ327" s="363"/>
      <c r="IK327" s="363"/>
      <c r="IL327" s="363"/>
      <c r="IM327" s="363"/>
      <c r="IN327" s="363"/>
      <c r="IO327" s="363"/>
      <c r="IP327" s="363"/>
      <c r="IQ327" s="363"/>
      <c r="IR327" s="363"/>
      <c r="IS327" s="363"/>
      <c r="IT327" s="363"/>
      <c r="IU327" s="363"/>
      <c r="IV327" s="363"/>
      <c r="IW327" s="363"/>
      <c r="IX327" s="363"/>
      <c r="IY327" s="363"/>
      <c r="IZ327" s="363"/>
      <c r="JA327" s="363"/>
      <c r="JB327" s="363"/>
      <c r="JC327" s="363"/>
      <c r="JD327" s="363"/>
      <c r="JE327" s="363"/>
      <c r="JF327" s="363"/>
      <c r="JG327" s="363"/>
      <c r="JH327" s="363"/>
      <c r="JI327" s="363"/>
      <c r="JJ327" s="363"/>
      <c r="JK327" s="363"/>
      <c r="JL327" s="363"/>
      <c r="JM327" s="363"/>
      <c r="JN327" s="363"/>
      <c r="JO327" s="363"/>
      <c r="JP327" s="363"/>
      <c r="JQ327" s="363"/>
      <c r="JR327" s="363"/>
      <c r="JS327" s="363"/>
      <c r="JT327" s="363"/>
      <c r="JU327" s="363"/>
      <c r="JV327" s="363"/>
      <c r="JW327" s="363"/>
      <c r="JX327" s="363"/>
      <c r="JY327" s="363"/>
      <c r="JZ327" s="363"/>
      <c r="KA327" s="363"/>
      <c r="KB327" s="363"/>
      <c r="KC327" s="363"/>
      <c r="KD327" s="363"/>
      <c r="KE327" s="363"/>
      <c r="KF327" s="363"/>
      <c r="KG327" s="363"/>
      <c r="KH327" s="363"/>
      <c r="KI327" s="363"/>
      <c r="KJ327" s="363"/>
      <c r="KK327" s="363"/>
      <c r="KL327" s="363"/>
      <c r="KM327" s="363"/>
      <c r="KN327" s="363"/>
      <c r="KO327" s="363"/>
      <c r="KP327" s="363"/>
      <c r="KQ327" s="363"/>
      <c r="KR327" s="363"/>
      <c r="KS327" s="363"/>
      <c r="KT327" s="363"/>
      <c r="KU327" s="363"/>
      <c r="KV327" s="363"/>
      <c r="KW327" s="363"/>
      <c r="KX327" s="363"/>
      <c r="KY327" s="363"/>
      <c r="KZ327" s="363"/>
      <c r="LA327" s="363"/>
      <c r="LB327" s="363"/>
      <c r="LC327" s="363"/>
      <c r="LD327" s="363"/>
      <c r="LE327" s="363"/>
      <c r="LF327" s="363"/>
      <c r="LG327" s="363"/>
      <c r="LH327" s="363"/>
      <c r="LI327" s="363"/>
      <c r="LJ327" s="363"/>
      <c r="LK327" s="363"/>
      <c r="LL327" s="363"/>
      <c r="LM327" s="363"/>
      <c r="LN327" s="363"/>
      <c r="LO327" s="363"/>
      <c r="LP327" s="363"/>
      <c r="LQ327" s="363"/>
      <c r="LR327" s="363"/>
      <c r="LS327" s="363"/>
      <c r="LT327" s="363"/>
      <c r="LU327" s="363"/>
      <c r="LV327" s="363"/>
      <c r="LW327" s="363"/>
      <c r="LX327" s="363"/>
      <c r="LY327" s="363"/>
      <c r="LZ327" s="363"/>
      <c r="MA327" s="363"/>
      <c r="MB327" s="363"/>
      <c r="MC327" s="363"/>
      <c r="MD327" s="363"/>
      <c r="ME327" s="363"/>
      <c r="MF327" s="363"/>
      <c r="MG327" s="363"/>
      <c r="MH327" s="363"/>
      <c r="MI327" s="363"/>
      <c r="MJ327" s="363"/>
      <c r="MK327" s="363"/>
      <c r="ML327" s="363"/>
      <c r="MM327" s="363"/>
      <c r="MN327" s="363"/>
      <c r="MO327" s="363"/>
      <c r="MP327" s="363"/>
      <c r="MQ327" s="363"/>
      <c r="MR327" s="363"/>
      <c r="MS327" s="363"/>
      <c r="MT327" s="363"/>
      <c r="MU327" s="363"/>
      <c r="MV327" s="363"/>
      <c r="MW327" s="363"/>
      <c r="MX327" s="363"/>
      <c r="MY327" s="363"/>
      <c r="MZ327" s="363"/>
      <c r="NA327" s="363"/>
      <c r="NB327" s="363"/>
      <c r="NC327" s="363"/>
      <c r="ND327" s="363"/>
      <c r="NE327" s="363"/>
      <c r="NF327" s="363"/>
      <c r="NG327" s="363"/>
      <c r="NH327" s="363"/>
      <c r="NI327" s="363"/>
      <c r="NJ327" s="363"/>
      <c r="NK327" s="363"/>
      <c r="NL327" s="363"/>
      <c r="NM327" s="363"/>
      <c r="NN327" s="363"/>
      <c r="NO327" s="363"/>
      <c r="NP327" s="363"/>
      <c r="NQ327" s="363"/>
      <c r="NR327" s="363"/>
      <c r="NS327" s="363"/>
      <c r="NT327" s="363"/>
      <c r="NU327" s="363"/>
      <c r="NV327" s="363"/>
      <c r="NW327" s="363"/>
      <c r="NX327" s="363"/>
      <c r="NY327" s="363"/>
      <c r="NZ327" s="363"/>
      <c r="OA327" s="363"/>
      <c r="OB327" s="363"/>
      <c r="OC327" s="363"/>
      <c r="OD327" s="363"/>
      <c r="OE327" s="363"/>
      <c r="OF327" s="363"/>
      <c r="OG327" s="363"/>
      <c r="OH327" s="363"/>
      <c r="OI327" s="363"/>
      <c r="OJ327" s="363"/>
      <c r="OK327" s="363"/>
      <c r="OL327" s="363"/>
      <c r="OM327" s="363"/>
      <c r="ON327" s="363"/>
      <c r="OO327" s="363"/>
      <c r="OP327" s="363"/>
      <c r="OQ327" s="363"/>
      <c r="OR327" s="363"/>
      <c r="OS327" s="363"/>
      <c r="OT327" s="363"/>
      <c r="OU327" s="363"/>
      <c r="OV327" s="363"/>
      <c r="OW327" s="363"/>
      <c r="OX327" s="363"/>
      <c r="OY327" s="363"/>
      <c r="OZ327" s="363"/>
      <c r="PA327" s="363"/>
      <c r="PB327" s="363"/>
      <c r="PC327" s="363"/>
      <c r="PD327" s="363"/>
      <c r="PE327" s="363"/>
      <c r="PF327" s="363"/>
      <c r="PG327" s="363"/>
      <c r="PH327" s="363"/>
      <c r="PI327" s="363"/>
      <c r="PJ327" s="363"/>
      <c r="PK327" s="363"/>
      <c r="PL327" s="363"/>
      <c r="PM327" s="363"/>
      <c r="PN327" s="363"/>
      <c r="PO327" s="363"/>
      <c r="PP327" s="363"/>
      <c r="PQ327" s="363"/>
      <c r="PR327" s="363"/>
      <c r="PS327" s="363"/>
      <c r="PT327" s="363"/>
      <c r="PU327" s="363"/>
      <c r="PV327" s="363"/>
      <c r="PW327" s="363"/>
      <c r="PX327" s="363"/>
      <c r="PY327" s="363"/>
      <c r="PZ327" s="363"/>
      <c r="QA327" s="363"/>
      <c r="QB327" s="363"/>
      <c r="QC327" s="363"/>
      <c r="QD327" s="363"/>
      <c r="QE327" s="363"/>
      <c r="QF327" s="363"/>
      <c r="QG327" s="363"/>
      <c r="QH327" s="363"/>
      <c r="QI327" s="363"/>
      <c r="QJ327" s="363"/>
      <c r="QK327" s="363"/>
      <c r="QL327" s="363"/>
      <c r="QM327" s="363"/>
      <c r="QN327" s="363"/>
      <c r="QO327" s="363"/>
      <c r="QP327" s="363"/>
      <c r="QQ327" s="363"/>
      <c r="QR327" s="363"/>
      <c r="QS327" s="363"/>
      <c r="QT327" s="363"/>
      <c r="QU327" s="363"/>
      <c r="QV327" s="363"/>
      <c r="QW327" s="363"/>
      <c r="QX327" s="363"/>
      <c r="QY327" s="363"/>
      <c r="QZ327" s="363"/>
      <c r="RA327" s="363"/>
      <c r="RB327" s="363"/>
      <c r="RC327" s="363"/>
      <c r="RD327" s="363"/>
      <c r="RE327" s="363"/>
      <c r="RF327" s="363"/>
      <c r="RG327" s="363"/>
      <c r="RH327" s="363"/>
      <c r="RI327" s="363"/>
      <c r="RJ327" s="363"/>
      <c r="RK327" s="363"/>
      <c r="RL327" s="363"/>
      <c r="RM327" s="363"/>
      <c r="RN327" s="363"/>
      <c r="RO327" s="363"/>
      <c r="RP327" s="363"/>
      <c r="RQ327" s="363"/>
      <c r="RR327" s="363"/>
      <c r="RS327" s="363"/>
      <c r="RT327" s="363"/>
      <c r="RU327" s="363"/>
    </row>
    <row r="328" spans="1:489" s="393" customFormat="1" ht="72" x14ac:dyDescent="0.35">
      <c r="A328" s="507"/>
      <c r="B328" s="509"/>
      <c r="C328" s="501"/>
      <c r="D328" s="505"/>
      <c r="E328" s="505"/>
      <c r="F328" s="505"/>
      <c r="G328" s="505"/>
      <c r="H328" s="505"/>
      <c r="I328" s="501"/>
      <c r="J328" s="505"/>
      <c r="K328" s="505"/>
      <c r="L328" s="505"/>
      <c r="M328" s="505"/>
      <c r="N328" s="505"/>
      <c r="O328" s="505"/>
      <c r="P328" s="505"/>
      <c r="Q328" s="505"/>
      <c r="R328" s="501"/>
      <c r="S328" s="358" t="s">
        <v>3108</v>
      </c>
      <c r="T328" s="503"/>
      <c r="U328" s="503"/>
      <c r="V328" s="501"/>
      <c r="W328" s="491"/>
      <c r="X328" s="505"/>
      <c r="Y328" s="505"/>
      <c r="Z328" s="500"/>
      <c r="AA328" s="500"/>
      <c r="AB328" s="500"/>
      <c r="AC328" s="500"/>
      <c r="AD328" s="500"/>
      <c r="AE328" s="500"/>
      <c r="AF328" s="500"/>
      <c r="AG328" s="500"/>
      <c r="AH328" s="500"/>
      <c r="AI328" s="500"/>
      <c r="AJ328" s="500"/>
      <c r="AK328" s="500"/>
      <c r="AL328" s="500"/>
      <c r="AM328" s="500"/>
      <c r="AN328" s="500"/>
      <c r="AO328" s="500"/>
      <c r="AP328" s="500"/>
      <c r="AQ328" s="500"/>
      <c r="AR328" s="500"/>
      <c r="AS328" s="500"/>
      <c r="AT328" s="500"/>
      <c r="AU328" s="500"/>
      <c r="AV328" s="500"/>
      <c r="AW328" s="500"/>
      <c r="AX328" s="500"/>
      <c r="AY328" s="500"/>
      <c r="AZ328" s="500"/>
      <c r="BA328" s="500"/>
      <c r="BB328" s="500"/>
      <c r="BC328" s="500"/>
      <c r="BD328" s="500"/>
      <c r="BE328" s="500"/>
      <c r="BF328" s="500"/>
      <c r="BG328" s="500"/>
      <c r="BH328" s="500"/>
      <c r="BI328" s="500"/>
      <c r="BJ328" s="501"/>
      <c r="BK328" s="496"/>
      <c r="BL328" s="363"/>
      <c r="BM328" s="363"/>
      <c r="BN328" s="363"/>
      <c r="BO328" s="363"/>
      <c r="BP328" s="363"/>
      <c r="BQ328" s="363"/>
      <c r="BR328" s="363"/>
      <c r="BS328" s="363"/>
      <c r="BT328" s="363"/>
      <c r="BU328" s="363"/>
      <c r="BV328" s="363"/>
      <c r="BW328" s="363"/>
      <c r="BX328" s="363"/>
      <c r="BY328" s="363"/>
      <c r="BZ328" s="363"/>
      <c r="CA328" s="363"/>
      <c r="CB328" s="363"/>
      <c r="CC328" s="363"/>
      <c r="CD328" s="363"/>
      <c r="CE328" s="363"/>
      <c r="CF328" s="363"/>
      <c r="CG328" s="363"/>
      <c r="CH328" s="363"/>
      <c r="CI328" s="363"/>
      <c r="CJ328" s="363"/>
      <c r="CK328" s="363"/>
      <c r="CL328" s="363"/>
      <c r="CM328" s="363"/>
      <c r="CN328" s="363"/>
      <c r="CO328" s="363"/>
      <c r="CP328" s="363"/>
      <c r="CQ328" s="363"/>
      <c r="CR328" s="363"/>
      <c r="CS328" s="363"/>
      <c r="CT328" s="363"/>
      <c r="CU328" s="363"/>
      <c r="CV328" s="363"/>
      <c r="CW328" s="363"/>
      <c r="CX328" s="363"/>
      <c r="CY328" s="363"/>
      <c r="CZ328" s="363"/>
      <c r="DA328" s="363"/>
      <c r="DB328" s="363"/>
      <c r="DC328" s="363"/>
      <c r="DD328" s="363"/>
      <c r="DE328" s="363"/>
      <c r="DF328" s="363"/>
      <c r="DG328" s="363"/>
      <c r="DH328" s="363"/>
      <c r="DI328" s="363"/>
      <c r="DJ328" s="363"/>
      <c r="DK328" s="363"/>
      <c r="DL328" s="363"/>
      <c r="DM328" s="363"/>
      <c r="DN328" s="363"/>
      <c r="DO328" s="363"/>
      <c r="DP328" s="363"/>
      <c r="DQ328" s="363"/>
      <c r="DR328" s="363"/>
      <c r="DS328" s="363"/>
      <c r="DT328" s="363"/>
      <c r="DU328" s="363"/>
      <c r="DV328" s="363"/>
      <c r="DW328" s="363"/>
      <c r="DX328" s="363"/>
      <c r="DY328" s="363"/>
      <c r="DZ328" s="363"/>
      <c r="EA328" s="363"/>
      <c r="EB328" s="363"/>
      <c r="EC328" s="363"/>
      <c r="ED328" s="363"/>
      <c r="EE328" s="363"/>
      <c r="EF328" s="363"/>
      <c r="EG328" s="363"/>
      <c r="EH328" s="363"/>
      <c r="EI328" s="363"/>
      <c r="EJ328" s="363"/>
      <c r="EK328" s="363"/>
      <c r="EL328" s="363"/>
      <c r="EM328" s="363"/>
      <c r="EN328" s="363"/>
      <c r="EO328" s="363"/>
      <c r="EP328" s="363"/>
      <c r="EQ328" s="363"/>
      <c r="ER328" s="363"/>
      <c r="ES328" s="363"/>
      <c r="ET328" s="363"/>
      <c r="EU328" s="363"/>
      <c r="EV328" s="363"/>
      <c r="EW328" s="363"/>
      <c r="EX328" s="363"/>
      <c r="EY328" s="363"/>
      <c r="EZ328" s="363"/>
      <c r="FA328" s="363"/>
      <c r="FB328" s="363"/>
      <c r="FC328" s="363"/>
      <c r="FD328" s="363"/>
      <c r="FE328" s="363"/>
      <c r="FF328" s="363"/>
      <c r="FG328" s="363"/>
      <c r="FH328" s="363"/>
      <c r="FI328" s="363"/>
      <c r="FJ328" s="363"/>
      <c r="FK328" s="363"/>
      <c r="FL328" s="363"/>
      <c r="FM328" s="363"/>
      <c r="FN328" s="363"/>
      <c r="FO328" s="363"/>
      <c r="FP328" s="363"/>
      <c r="FQ328" s="363"/>
      <c r="FR328" s="363"/>
      <c r="FS328" s="363"/>
      <c r="FT328" s="363"/>
      <c r="FU328" s="363"/>
      <c r="FV328" s="363"/>
      <c r="FW328" s="363"/>
      <c r="FX328" s="363"/>
      <c r="FY328" s="363"/>
      <c r="FZ328" s="363"/>
      <c r="GA328" s="363"/>
      <c r="GB328" s="363"/>
      <c r="GC328" s="363"/>
      <c r="GD328" s="363"/>
      <c r="GE328" s="363"/>
      <c r="GF328" s="363"/>
      <c r="GG328" s="363"/>
      <c r="GH328" s="363"/>
      <c r="GI328" s="363"/>
      <c r="GJ328" s="363"/>
      <c r="GK328" s="363"/>
      <c r="GL328" s="363"/>
      <c r="GM328" s="363"/>
      <c r="GN328" s="363"/>
      <c r="GO328" s="363"/>
      <c r="GP328" s="363"/>
      <c r="GQ328" s="363"/>
      <c r="GR328" s="363"/>
      <c r="GS328" s="363"/>
      <c r="GT328" s="363"/>
      <c r="GU328" s="363"/>
      <c r="GV328" s="363"/>
      <c r="GW328" s="363"/>
      <c r="GX328" s="363"/>
      <c r="GY328" s="363"/>
      <c r="GZ328" s="363"/>
      <c r="HA328" s="363"/>
      <c r="HB328" s="363"/>
      <c r="HC328" s="363"/>
      <c r="HD328" s="363"/>
      <c r="HE328" s="363"/>
      <c r="HF328" s="363"/>
      <c r="HG328" s="363"/>
      <c r="HH328" s="363"/>
      <c r="HI328" s="363"/>
      <c r="HJ328" s="363"/>
      <c r="HK328" s="363"/>
      <c r="HL328" s="363"/>
      <c r="HM328" s="363"/>
      <c r="HN328" s="363"/>
      <c r="HO328" s="363"/>
      <c r="HP328" s="363"/>
      <c r="HQ328" s="363"/>
      <c r="HR328" s="363"/>
      <c r="HS328" s="363"/>
      <c r="HT328" s="363"/>
      <c r="HU328" s="363"/>
      <c r="HV328" s="363"/>
      <c r="HW328" s="363"/>
      <c r="HX328" s="363"/>
      <c r="HY328" s="363"/>
      <c r="HZ328" s="363"/>
      <c r="IA328" s="363"/>
      <c r="IB328" s="363"/>
      <c r="IC328" s="363"/>
      <c r="ID328" s="363"/>
      <c r="IE328" s="363"/>
      <c r="IF328" s="363"/>
      <c r="IG328" s="363"/>
      <c r="IH328" s="363"/>
      <c r="II328" s="363"/>
      <c r="IJ328" s="363"/>
      <c r="IK328" s="363"/>
      <c r="IL328" s="363"/>
      <c r="IM328" s="363"/>
      <c r="IN328" s="363"/>
      <c r="IO328" s="363"/>
      <c r="IP328" s="363"/>
      <c r="IQ328" s="363"/>
      <c r="IR328" s="363"/>
      <c r="IS328" s="363"/>
      <c r="IT328" s="363"/>
      <c r="IU328" s="363"/>
      <c r="IV328" s="363"/>
      <c r="IW328" s="363"/>
      <c r="IX328" s="363"/>
      <c r="IY328" s="363"/>
      <c r="IZ328" s="363"/>
      <c r="JA328" s="363"/>
      <c r="JB328" s="363"/>
      <c r="JC328" s="363"/>
      <c r="JD328" s="363"/>
      <c r="JE328" s="363"/>
      <c r="JF328" s="363"/>
      <c r="JG328" s="363"/>
      <c r="JH328" s="363"/>
      <c r="JI328" s="363"/>
      <c r="JJ328" s="363"/>
      <c r="JK328" s="363"/>
      <c r="JL328" s="363"/>
      <c r="JM328" s="363"/>
      <c r="JN328" s="363"/>
      <c r="JO328" s="363"/>
      <c r="JP328" s="363"/>
      <c r="JQ328" s="363"/>
      <c r="JR328" s="363"/>
      <c r="JS328" s="363"/>
      <c r="JT328" s="363"/>
      <c r="JU328" s="363"/>
      <c r="JV328" s="363"/>
      <c r="JW328" s="363"/>
      <c r="JX328" s="363"/>
      <c r="JY328" s="363"/>
      <c r="JZ328" s="363"/>
      <c r="KA328" s="363"/>
      <c r="KB328" s="363"/>
      <c r="KC328" s="363"/>
      <c r="KD328" s="363"/>
      <c r="KE328" s="363"/>
      <c r="KF328" s="363"/>
      <c r="KG328" s="363"/>
      <c r="KH328" s="363"/>
      <c r="KI328" s="363"/>
      <c r="KJ328" s="363"/>
      <c r="KK328" s="363"/>
      <c r="KL328" s="363"/>
      <c r="KM328" s="363"/>
      <c r="KN328" s="363"/>
      <c r="KO328" s="363"/>
      <c r="KP328" s="363"/>
      <c r="KQ328" s="363"/>
      <c r="KR328" s="363"/>
      <c r="KS328" s="363"/>
      <c r="KT328" s="363"/>
      <c r="KU328" s="363"/>
      <c r="KV328" s="363"/>
      <c r="KW328" s="363"/>
      <c r="KX328" s="363"/>
      <c r="KY328" s="363"/>
      <c r="KZ328" s="363"/>
      <c r="LA328" s="363"/>
      <c r="LB328" s="363"/>
      <c r="LC328" s="363"/>
      <c r="LD328" s="363"/>
      <c r="LE328" s="363"/>
      <c r="LF328" s="363"/>
      <c r="LG328" s="363"/>
      <c r="LH328" s="363"/>
      <c r="LI328" s="363"/>
      <c r="LJ328" s="363"/>
      <c r="LK328" s="363"/>
      <c r="LL328" s="363"/>
      <c r="LM328" s="363"/>
      <c r="LN328" s="363"/>
      <c r="LO328" s="363"/>
      <c r="LP328" s="363"/>
      <c r="LQ328" s="363"/>
      <c r="LR328" s="363"/>
      <c r="LS328" s="363"/>
      <c r="LT328" s="363"/>
      <c r="LU328" s="363"/>
      <c r="LV328" s="363"/>
      <c r="LW328" s="363"/>
      <c r="LX328" s="363"/>
      <c r="LY328" s="363"/>
      <c r="LZ328" s="363"/>
      <c r="MA328" s="363"/>
      <c r="MB328" s="363"/>
      <c r="MC328" s="363"/>
      <c r="MD328" s="363"/>
      <c r="ME328" s="363"/>
      <c r="MF328" s="363"/>
      <c r="MG328" s="363"/>
      <c r="MH328" s="363"/>
      <c r="MI328" s="363"/>
      <c r="MJ328" s="363"/>
      <c r="MK328" s="363"/>
      <c r="ML328" s="363"/>
      <c r="MM328" s="363"/>
      <c r="MN328" s="363"/>
      <c r="MO328" s="363"/>
      <c r="MP328" s="363"/>
      <c r="MQ328" s="363"/>
      <c r="MR328" s="363"/>
      <c r="MS328" s="363"/>
      <c r="MT328" s="363"/>
      <c r="MU328" s="363"/>
      <c r="MV328" s="363"/>
      <c r="MW328" s="363"/>
      <c r="MX328" s="363"/>
      <c r="MY328" s="363"/>
      <c r="MZ328" s="363"/>
      <c r="NA328" s="363"/>
      <c r="NB328" s="363"/>
      <c r="NC328" s="363"/>
      <c r="ND328" s="363"/>
      <c r="NE328" s="363"/>
      <c r="NF328" s="363"/>
      <c r="NG328" s="363"/>
      <c r="NH328" s="363"/>
      <c r="NI328" s="363"/>
      <c r="NJ328" s="363"/>
      <c r="NK328" s="363"/>
      <c r="NL328" s="363"/>
      <c r="NM328" s="363"/>
      <c r="NN328" s="363"/>
      <c r="NO328" s="363"/>
      <c r="NP328" s="363"/>
      <c r="NQ328" s="363"/>
      <c r="NR328" s="363"/>
      <c r="NS328" s="363"/>
      <c r="NT328" s="363"/>
      <c r="NU328" s="363"/>
      <c r="NV328" s="363"/>
      <c r="NW328" s="363"/>
      <c r="NX328" s="363"/>
      <c r="NY328" s="363"/>
      <c r="NZ328" s="363"/>
      <c r="OA328" s="363"/>
      <c r="OB328" s="363"/>
      <c r="OC328" s="363"/>
      <c r="OD328" s="363"/>
      <c r="OE328" s="363"/>
      <c r="OF328" s="363"/>
      <c r="OG328" s="363"/>
      <c r="OH328" s="363"/>
      <c r="OI328" s="363"/>
      <c r="OJ328" s="363"/>
      <c r="OK328" s="363"/>
      <c r="OL328" s="363"/>
      <c r="OM328" s="363"/>
      <c r="ON328" s="363"/>
      <c r="OO328" s="363"/>
      <c r="OP328" s="363"/>
      <c r="OQ328" s="363"/>
      <c r="OR328" s="363"/>
      <c r="OS328" s="363"/>
      <c r="OT328" s="363"/>
      <c r="OU328" s="363"/>
      <c r="OV328" s="363"/>
      <c r="OW328" s="363"/>
      <c r="OX328" s="363"/>
      <c r="OY328" s="363"/>
      <c r="OZ328" s="363"/>
      <c r="PA328" s="363"/>
      <c r="PB328" s="363"/>
      <c r="PC328" s="363"/>
      <c r="PD328" s="363"/>
      <c r="PE328" s="363"/>
      <c r="PF328" s="363"/>
      <c r="PG328" s="363"/>
      <c r="PH328" s="363"/>
      <c r="PI328" s="363"/>
      <c r="PJ328" s="363"/>
      <c r="PK328" s="363"/>
      <c r="PL328" s="363"/>
      <c r="PM328" s="363"/>
      <c r="PN328" s="363"/>
      <c r="PO328" s="363"/>
      <c r="PP328" s="363"/>
      <c r="PQ328" s="363"/>
      <c r="PR328" s="363"/>
      <c r="PS328" s="363"/>
      <c r="PT328" s="363"/>
      <c r="PU328" s="363"/>
      <c r="PV328" s="363"/>
      <c r="PW328" s="363"/>
      <c r="PX328" s="363"/>
      <c r="PY328" s="363"/>
      <c r="PZ328" s="363"/>
      <c r="QA328" s="363"/>
      <c r="QB328" s="363"/>
      <c r="QC328" s="363"/>
      <c r="QD328" s="363"/>
      <c r="QE328" s="363"/>
      <c r="QF328" s="363"/>
      <c r="QG328" s="363"/>
      <c r="QH328" s="363"/>
      <c r="QI328" s="363"/>
      <c r="QJ328" s="363"/>
      <c r="QK328" s="363"/>
      <c r="QL328" s="363"/>
      <c r="QM328" s="363"/>
      <c r="QN328" s="363"/>
      <c r="QO328" s="363"/>
      <c r="QP328" s="363"/>
      <c r="QQ328" s="363"/>
      <c r="QR328" s="363"/>
      <c r="QS328" s="363"/>
      <c r="QT328" s="363"/>
      <c r="QU328" s="363"/>
      <c r="QV328" s="363"/>
      <c r="QW328" s="363"/>
      <c r="QX328" s="363"/>
      <c r="QY328" s="363"/>
      <c r="QZ328" s="363"/>
      <c r="RA328" s="363"/>
      <c r="RB328" s="363"/>
      <c r="RC328" s="363"/>
      <c r="RD328" s="363"/>
      <c r="RE328" s="363"/>
      <c r="RF328" s="363"/>
      <c r="RG328" s="363"/>
      <c r="RH328" s="363"/>
      <c r="RI328" s="363"/>
      <c r="RJ328" s="363"/>
      <c r="RK328" s="363"/>
      <c r="RL328" s="363"/>
      <c r="RM328" s="363"/>
      <c r="RN328" s="363"/>
      <c r="RO328" s="363"/>
      <c r="RP328" s="363"/>
      <c r="RQ328" s="363"/>
      <c r="RR328" s="363"/>
      <c r="RS328" s="363"/>
      <c r="RT328" s="363"/>
      <c r="RU328" s="363"/>
    </row>
    <row r="329" spans="1:489" s="393" customFormat="1" ht="36" x14ac:dyDescent="0.35">
      <c r="A329" s="507" t="s">
        <v>3102</v>
      </c>
      <c r="B329" s="509">
        <v>12</v>
      </c>
      <c r="C329" s="501" t="s">
        <v>99</v>
      </c>
      <c r="D329" s="505" t="s">
        <v>2166</v>
      </c>
      <c r="E329" s="505" t="s">
        <v>2167</v>
      </c>
      <c r="F329" s="505" t="s">
        <v>2100</v>
      </c>
      <c r="G329" s="505" t="s">
        <v>2185</v>
      </c>
      <c r="H329" s="505" t="s">
        <v>199</v>
      </c>
      <c r="I329" s="501" t="s">
        <v>3069</v>
      </c>
      <c r="J329" s="505" t="s">
        <v>3070</v>
      </c>
      <c r="K329" s="505" t="s">
        <v>3103</v>
      </c>
      <c r="L329" s="505" t="s">
        <v>3104</v>
      </c>
      <c r="M329" s="505" t="s">
        <v>3105</v>
      </c>
      <c r="N329" s="505" t="s">
        <v>2106</v>
      </c>
      <c r="O329" s="505" t="s">
        <v>2172</v>
      </c>
      <c r="P329" s="505" t="s">
        <v>2172</v>
      </c>
      <c r="Q329" s="505" t="s">
        <v>2172</v>
      </c>
      <c r="R329" s="505" t="s">
        <v>3109</v>
      </c>
      <c r="S329" s="358" t="s">
        <v>1239</v>
      </c>
      <c r="T329" s="503">
        <v>45689</v>
      </c>
      <c r="U329" s="503">
        <v>46006</v>
      </c>
      <c r="V329" s="505" t="s">
        <v>3110</v>
      </c>
      <c r="W329" s="495" t="s">
        <v>2172</v>
      </c>
      <c r="X329" s="505" t="s">
        <v>3111</v>
      </c>
      <c r="Y329" s="505" t="s">
        <v>3112</v>
      </c>
      <c r="Z329" s="510">
        <v>1</v>
      </c>
      <c r="AA329" s="500" t="s">
        <v>2172</v>
      </c>
      <c r="AB329" s="500" t="s">
        <v>2172</v>
      </c>
      <c r="AC329" s="500" t="s">
        <v>2172</v>
      </c>
      <c r="AD329" s="500" t="s">
        <v>2172</v>
      </c>
      <c r="AE329" s="500" t="s">
        <v>2172</v>
      </c>
      <c r="AF329" s="500" t="s">
        <v>2172</v>
      </c>
      <c r="AG329" s="500" t="s">
        <v>2113</v>
      </c>
      <c r="AH329" s="500" t="s">
        <v>2172</v>
      </c>
      <c r="AI329" s="500" t="s">
        <v>2172</v>
      </c>
      <c r="AJ329" s="500" t="s">
        <v>2172</v>
      </c>
      <c r="AK329" s="500" t="s">
        <v>2172</v>
      </c>
      <c r="AL329" s="500" t="s">
        <v>2113</v>
      </c>
      <c r="AM329" s="500" t="s">
        <v>2172</v>
      </c>
      <c r="AN329" s="500" t="s">
        <v>2172</v>
      </c>
      <c r="AO329" s="500" t="s">
        <v>2172</v>
      </c>
      <c r="AP329" s="500" t="s">
        <v>2172</v>
      </c>
      <c r="AQ329" s="500" t="s">
        <v>2172</v>
      </c>
      <c r="AR329" s="500" t="s">
        <v>2113</v>
      </c>
      <c r="AS329" s="500" t="s">
        <v>2172</v>
      </c>
      <c r="AT329" s="500" t="s">
        <v>2172</v>
      </c>
      <c r="AU329" s="500" t="s">
        <v>2172</v>
      </c>
      <c r="AV329" s="500" t="s">
        <v>2172</v>
      </c>
      <c r="AW329" s="500" t="s">
        <v>2172</v>
      </c>
      <c r="AX329" s="500" t="s">
        <v>2172</v>
      </c>
      <c r="AY329" s="500" t="s">
        <v>2172</v>
      </c>
      <c r="AZ329" s="500" t="s">
        <v>2172</v>
      </c>
      <c r="BA329" s="500" t="s">
        <v>2172</v>
      </c>
      <c r="BB329" s="500" t="s">
        <v>2172</v>
      </c>
      <c r="BC329" s="500" t="s">
        <v>2172</v>
      </c>
      <c r="BD329" s="500" t="s">
        <v>2172</v>
      </c>
      <c r="BE329" s="500" t="s">
        <v>2172</v>
      </c>
      <c r="BF329" s="500" t="s">
        <v>2172</v>
      </c>
      <c r="BG329" s="500" t="s">
        <v>2172</v>
      </c>
      <c r="BH329" s="500" t="s">
        <v>2113</v>
      </c>
      <c r="BI329" s="500" t="s">
        <v>2113</v>
      </c>
      <c r="BJ329" s="501" t="s">
        <v>2114</v>
      </c>
      <c r="BK329" s="496" t="s">
        <v>199</v>
      </c>
      <c r="BL329" s="363"/>
      <c r="BM329" s="363"/>
      <c r="BN329" s="363"/>
      <c r="BO329" s="363"/>
      <c r="BP329" s="363"/>
      <c r="BQ329" s="363"/>
      <c r="BR329" s="363"/>
      <c r="BS329" s="363"/>
      <c r="BT329" s="363"/>
      <c r="BU329" s="363"/>
      <c r="BV329" s="363"/>
      <c r="BW329" s="363"/>
      <c r="BX329" s="363"/>
      <c r="BY329" s="363"/>
      <c r="BZ329" s="363"/>
      <c r="CA329" s="363"/>
      <c r="CB329" s="363"/>
      <c r="CC329" s="363"/>
      <c r="CD329" s="363"/>
      <c r="CE329" s="363"/>
      <c r="CF329" s="363"/>
      <c r="CG329" s="363"/>
      <c r="CH329" s="363"/>
      <c r="CI329" s="363"/>
      <c r="CJ329" s="363"/>
      <c r="CK329" s="363"/>
      <c r="CL329" s="363"/>
      <c r="CM329" s="363"/>
      <c r="CN329" s="363"/>
      <c r="CO329" s="363"/>
      <c r="CP329" s="363"/>
      <c r="CQ329" s="363"/>
      <c r="CR329" s="363"/>
      <c r="CS329" s="363"/>
      <c r="CT329" s="363"/>
      <c r="CU329" s="363"/>
      <c r="CV329" s="363"/>
      <c r="CW329" s="363"/>
      <c r="CX329" s="363"/>
      <c r="CY329" s="363"/>
      <c r="CZ329" s="363"/>
      <c r="DA329" s="363"/>
      <c r="DB329" s="363"/>
      <c r="DC329" s="363"/>
      <c r="DD329" s="363"/>
      <c r="DE329" s="363"/>
      <c r="DF329" s="363"/>
      <c r="DG329" s="363"/>
      <c r="DH329" s="363"/>
      <c r="DI329" s="363"/>
      <c r="DJ329" s="363"/>
      <c r="DK329" s="363"/>
      <c r="DL329" s="363"/>
      <c r="DM329" s="363"/>
      <c r="DN329" s="363"/>
      <c r="DO329" s="363"/>
      <c r="DP329" s="363"/>
      <c r="DQ329" s="363"/>
      <c r="DR329" s="363"/>
      <c r="DS329" s="363"/>
      <c r="DT329" s="363"/>
      <c r="DU329" s="363"/>
      <c r="DV329" s="363"/>
      <c r="DW329" s="363"/>
      <c r="DX329" s="363"/>
      <c r="DY329" s="363"/>
      <c r="DZ329" s="363"/>
      <c r="EA329" s="363"/>
      <c r="EB329" s="363"/>
      <c r="EC329" s="363"/>
      <c r="ED329" s="363"/>
      <c r="EE329" s="363"/>
      <c r="EF329" s="363"/>
      <c r="EG329" s="363"/>
      <c r="EH329" s="363"/>
      <c r="EI329" s="363"/>
      <c r="EJ329" s="363"/>
      <c r="EK329" s="363"/>
      <c r="EL329" s="363"/>
      <c r="EM329" s="363"/>
      <c r="EN329" s="363"/>
      <c r="EO329" s="363"/>
      <c r="EP329" s="363"/>
      <c r="EQ329" s="363"/>
      <c r="ER329" s="363"/>
      <c r="ES329" s="363"/>
      <c r="ET329" s="363"/>
      <c r="EU329" s="363"/>
      <c r="EV329" s="363"/>
      <c r="EW329" s="363"/>
      <c r="EX329" s="363"/>
      <c r="EY329" s="363"/>
      <c r="EZ329" s="363"/>
      <c r="FA329" s="363"/>
      <c r="FB329" s="363"/>
      <c r="FC329" s="363"/>
      <c r="FD329" s="363"/>
      <c r="FE329" s="363"/>
      <c r="FF329" s="363"/>
      <c r="FG329" s="363"/>
      <c r="FH329" s="363"/>
      <c r="FI329" s="363"/>
      <c r="FJ329" s="363"/>
      <c r="FK329" s="363"/>
      <c r="FL329" s="363"/>
      <c r="FM329" s="363"/>
      <c r="FN329" s="363"/>
      <c r="FO329" s="363"/>
      <c r="FP329" s="363"/>
      <c r="FQ329" s="363"/>
      <c r="FR329" s="363"/>
      <c r="FS329" s="363"/>
      <c r="FT329" s="363"/>
      <c r="FU329" s="363"/>
      <c r="FV329" s="363"/>
      <c r="FW329" s="363"/>
      <c r="FX329" s="363"/>
      <c r="FY329" s="363"/>
      <c r="FZ329" s="363"/>
      <c r="GA329" s="363"/>
      <c r="GB329" s="363"/>
      <c r="GC329" s="363"/>
      <c r="GD329" s="363"/>
      <c r="GE329" s="363"/>
      <c r="GF329" s="363"/>
      <c r="GG329" s="363"/>
      <c r="GH329" s="363"/>
      <c r="GI329" s="363"/>
      <c r="GJ329" s="363"/>
      <c r="GK329" s="363"/>
      <c r="GL329" s="363"/>
      <c r="GM329" s="363"/>
      <c r="GN329" s="363"/>
      <c r="GO329" s="363"/>
      <c r="GP329" s="363"/>
      <c r="GQ329" s="363"/>
      <c r="GR329" s="363"/>
      <c r="GS329" s="363"/>
      <c r="GT329" s="363"/>
      <c r="GU329" s="363"/>
      <c r="GV329" s="363"/>
      <c r="GW329" s="363"/>
      <c r="GX329" s="363"/>
      <c r="GY329" s="363"/>
      <c r="GZ329" s="363"/>
      <c r="HA329" s="363"/>
      <c r="HB329" s="363"/>
      <c r="HC329" s="363"/>
      <c r="HD329" s="363"/>
      <c r="HE329" s="363"/>
      <c r="HF329" s="363"/>
      <c r="HG329" s="363"/>
      <c r="HH329" s="363"/>
      <c r="HI329" s="363"/>
      <c r="HJ329" s="363"/>
      <c r="HK329" s="363"/>
      <c r="HL329" s="363"/>
      <c r="HM329" s="363"/>
      <c r="HN329" s="363"/>
      <c r="HO329" s="363"/>
      <c r="HP329" s="363"/>
      <c r="HQ329" s="363"/>
      <c r="HR329" s="363"/>
      <c r="HS329" s="363"/>
      <c r="HT329" s="363"/>
      <c r="HU329" s="363"/>
      <c r="HV329" s="363"/>
      <c r="HW329" s="363"/>
      <c r="HX329" s="363"/>
      <c r="HY329" s="363"/>
      <c r="HZ329" s="363"/>
      <c r="IA329" s="363"/>
      <c r="IB329" s="363"/>
      <c r="IC329" s="363"/>
      <c r="ID329" s="363"/>
      <c r="IE329" s="363"/>
      <c r="IF329" s="363"/>
      <c r="IG329" s="363"/>
      <c r="IH329" s="363"/>
      <c r="II329" s="363"/>
      <c r="IJ329" s="363"/>
      <c r="IK329" s="363"/>
      <c r="IL329" s="363"/>
      <c r="IM329" s="363"/>
      <c r="IN329" s="363"/>
      <c r="IO329" s="363"/>
      <c r="IP329" s="363"/>
      <c r="IQ329" s="363"/>
      <c r="IR329" s="363"/>
      <c r="IS329" s="363"/>
      <c r="IT329" s="363"/>
      <c r="IU329" s="363"/>
      <c r="IV329" s="363"/>
      <c r="IW329" s="363"/>
      <c r="IX329" s="363"/>
      <c r="IY329" s="363"/>
      <c r="IZ329" s="363"/>
      <c r="JA329" s="363"/>
      <c r="JB329" s="363"/>
      <c r="JC329" s="363"/>
      <c r="JD329" s="363"/>
      <c r="JE329" s="363"/>
      <c r="JF329" s="363"/>
      <c r="JG329" s="363"/>
      <c r="JH329" s="363"/>
      <c r="JI329" s="363"/>
      <c r="JJ329" s="363"/>
      <c r="JK329" s="363"/>
      <c r="JL329" s="363"/>
      <c r="JM329" s="363"/>
      <c r="JN329" s="363"/>
      <c r="JO329" s="363"/>
      <c r="JP329" s="363"/>
      <c r="JQ329" s="363"/>
      <c r="JR329" s="363"/>
      <c r="JS329" s="363"/>
      <c r="JT329" s="363"/>
      <c r="JU329" s="363"/>
      <c r="JV329" s="363"/>
      <c r="JW329" s="363"/>
      <c r="JX329" s="363"/>
      <c r="JY329" s="363"/>
      <c r="JZ329" s="363"/>
      <c r="KA329" s="363"/>
      <c r="KB329" s="363"/>
      <c r="KC329" s="363"/>
      <c r="KD329" s="363"/>
      <c r="KE329" s="363"/>
      <c r="KF329" s="363"/>
      <c r="KG329" s="363"/>
      <c r="KH329" s="363"/>
      <c r="KI329" s="363"/>
      <c r="KJ329" s="363"/>
      <c r="KK329" s="363"/>
      <c r="KL329" s="363"/>
      <c r="KM329" s="363"/>
      <c r="KN329" s="363"/>
      <c r="KO329" s="363"/>
      <c r="KP329" s="363"/>
      <c r="KQ329" s="363"/>
      <c r="KR329" s="363"/>
      <c r="KS329" s="363"/>
      <c r="KT329" s="363"/>
      <c r="KU329" s="363"/>
      <c r="KV329" s="363"/>
      <c r="KW329" s="363"/>
      <c r="KX329" s="363"/>
      <c r="KY329" s="363"/>
      <c r="KZ329" s="363"/>
      <c r="LA329" s="363"/>
      <c r="LB329" s="363"/>
      <c r="LC329" s="363"/>
      <c r="LD329" s="363"/>
      <c r="LE329" s="363"/>
      <c r="LF329" s="363"/>
      <c r="LG329" s="363"/>
      <c r="LH329" s="363"/>
      <c r="LI329" s="363"/>
      <c r="LJ329" s="363"/>
      <c r="LK329" s="363"/>
      <c r="LL329" s="363"/>
      <c r="LM329" s="363"/>
      <c r="LN329" s="363"/>
      <c r="LO329" s="363"/>
      <c r="LP329" s="363"/>
      <c r="LQ329" s="363"/>
      <c r="LR329" s="363"/>
      <c r="LS329" s="363"/>
      <c r="LT329" s="363"/>
      <c r="LU329" s="363"/>
      <c r="LV329" s="363"/>
      <c r="LW329" s="363"/>
      <c r="LX329" s="363"/>
      <c r="LY329" s="363"/>
      <c r="LZ329" s="363"/>
      <c r="MA329" s="363"/>
      <c r="MB329" s="363"/>
      <c r="MC329" s="363"/>
      <c r="MD329" s="363"/>
      <c r="ME329" s="363"/>
      <c r="MF329" s="363"/>
      <c r="MG329" s="363"/>
      <c r="MH329" s="363"/>
      <c r="MI329" s="363"/>
      <c r="MJ329" s="363"/>
      <c r="MK329" s="363"/>
      <c r="ML329" s="363"/>
      <c r="MM329" s="363"/>
      <c r="MN329" s="363"/>
      <c r="MO329" s="363"/>
      <c r="MP329" s="363"/>
      <c r="MQ329" s="363"/>
      <c r="MR329" s="363"/>
      <c r="MS329" s="363"/>
      <c r="MT329" s="363"/>
      <c r="MU329" s="363"/>
      <c r="MV329" s="363"/>
      <c r="MW329" s="363"/>
      <c r="MX329" s="363"/>
      <c r="MY329" s="363"/>
      <c r="MZ329" s="363"/>
      <c r="NA329" s="363"/>
      <c r="NB329" s="363"/>
      <c r="NC329" s="363"/>
      <c r="ND329" s="363"/>
      <c r="NE329" s="363"/>
      <c r="NF329" s="363"/>
      <c r="NG329" s="363"/>
      <c r="NH329" s="363"/>
      <c r="NI329" s="363"/>
      <c r="NJ329" s="363"/>
      <c r="NK329" s="363"/>
      <c r="NL329" s="363"/>
      <c r="NM329" s="363"/>
      <c r="NN329" s="363"/>
      <c r="NO329" s="363"/>
      <c r="NP329" s="363"/>
      <c r="NQ329" s="363"/>
      <c r="NR329" s="363"/>
      <c r="NS329" s="363"/>
      <c r="NT329" s="363"/>
      <c r="NU329" s="363"/>
      <c r="NV329" s="363"/>
      <c r="NW329" s="363"/>
      <c r="NX329" s="363"/>
      <c r="NY329" s="363"/>
      <c r="NZ329" s="363"/>
      <c r="OA329" s="363"/>
      <c r="OB329" s="363"/>
      <c r="OC329" s="363"/>
      <c r="OD329" s="363"/>
      <c r="OE329" s="363"/>
      <c r="OF329" s="363"/>
      <c r="OG329" s="363"/>
      <c r="OH329" s="363"/>
      <c r="OI329" s="363"/>
      <c r="OJ329" s="363"/>
      <c r="OK329" s="363"/>
      <c r="OL329" s="363"/>
      <c r="OM329" s="363"/>
      <c r="ON329" s="363"/>
      <c r="OO329" s="363"/>
      <c r="OP329" s="363"/>
      <c r="OQ329" s="363"/>
      <c r="OR329" s="363"/>
      <c r="OS329" s="363"/>
      <c r="OT329" s="363"/>
      <c r="OU329" s="363"/>
      <c r="OV329" s="363"/>
      <c r="OW329" s="363"/>
      <c r="OX329" s="363"/>
      <c r="OY329" s="363"/>
      <c r="OZ329" s="363"/>
      <c r="PA329" s="363"/>
      <c r="PB329" s="363"/>
      <c r="PC329" s="363"/>
      <c r="PD329" s="363"/>
      <c r="PE329" s="363"/>
      <c r="PF329" s="363"/>
      <c r="PG329" s="363"/>
      <c r="PH329" s="363"/>
      <c r="PI329" s="363"/>
      <c r="PJ329" s="363"/>
      <c r="PK329" s="363"/>
      <c r="PL329" s="363"/>
      <c r="PM329" s="363"/>
      <c r="PN329" s="363"/>
      <c r="PO329" s="363"/>
      <c r="PP329" s="363"/>
      <c r="PQ329" s="363"/>
      <c r="PR329" s="363"/>
      <c r="PS329" s="363"/>
      <c r="PT329" s="363"/>
      <c r="PU329" s="363"/>
      <c r="PV329" s="363"/>
      <c r="PW329" s="363"/>
      <c r="PX329" s="363"/>
      <c r="PY329" s="363"/>
      <c r="PZ329" s="363"/>
      <c r="QA329" s="363"/>
      <c r="QB329" s="363"/>
      <c r="QC329" s="363"/>
      <c r="QD329" s="363"/>
      <c r="QE329" s="363"/>
      <c r="QF329" s="363"/>
      <c r="QG329" s="363"/>
      <c r="QH329" s="363"/>
      <c r="QI329" s="363"/>
      <c r="QJ329" s="363"/>
      <c r="QK329" s="363"/>
      <c r="QL329" s="363"/>
      <c r="QM329" s="363"/>
      <c r="QN329" s="363"/>
      <c r="QO329" s="363"/>
      <c r="QP329" s="363"/>
      <c r="QQ329" s="363"/>
      <c r="QR329" s="363"/>
      <c r="QS329" s="363"/>
      <c r="QT329" s="363"/>
      <c r="QU329" s="363"/>
      <c r="QV329" s="363"/>
      <c r="QW329" s="363"/>
      <c r="QX329" s="363"/>
      <c r="QY329" s="363"/>
      <c r="QZ329" s="363"/>
      <c r="RA329" s="363"/>
      <c r="RB329" s="363"/>
      <c r="RC329" s="363"/>
      <c r="RD329" s="363"/>
      <c r="RE329" s="363"/>
      <c r="RF329" s="363"/>
      <c r="RG329" s="363"/>
      <c r="RH329" s="363"/>
      <c r="RI329" s="363"/>
      <c r="RJ329" s="363"/>
      <c r="RK329" s="363"/>
      <c r="RL329" s="363"/>
      <c r="RM329" s="363"/>
      <c r="RN329" s="363"/>
      <c r="RO329" s="363"/>
      <c r="RP329" s="363"/>
      <c r="RQ329" s="363"/>
      <c r="RR329" s="363"/>
      <c r="RS329" s="363"/>
      <c r="RT329" s="363"/>
      <c r="RU329" s="363"/>
    </row>
    <row r="330" spans="1:489" s="393" customFormat="1" ht="36" x14ac:dyDescent="0.35">
      <c r="A330" s="507"/>
      <c r="B330" s="509"/>
      <c r="C330" s="501"/>
      <c r="D330" s="505"/>
      <c r="E330" s="505"/>
      <c r="F330" s="505"/>
      <c r="G330" s="505"/>
      <c r="H330" s="505"/>
      <c r="I330" s="501"/>
      <c r="J330" s="505"/>
      <c r="K330" s="505"/>
      <c r="L330" s="505"/>
      <c r="M330" s="505"/>
      <c r="N330" s="505"/>
      <c r="O330" s="505"/>
      <c r="P330" s="505"/>
      <c r="Q330" s="505"/>
      <c r="R330" s="505"/>
      <c r="S330" s="358" t="s">
        <v>3079</v>
      </c>
      <c r="T330" s="503"/>
      <c r="U330" s="503"/>
      <c r="V330" s="505"/>
      <c r="W330" s="487"/>
      <c r="X330" s="505"/>
      <c r="Y330" s="505"/>
      <c r="Z330" s="510"/>
      <c r="AA330" s="500"/>
      <c r="AB330" s="500"/>
      <c r="AC330" s="500"/>
      <c r="AD330" s="500"/>
      <c r="AE330" s="500"/>
      <c r="AF330" s="500"/>
      <c r="AG330" s="500"/>
      <c r="AH330" s="500"/>
      <c r="AI330" s="500"/>
      <c r="AJ330" s="500"/>
      <c r="AK330" s="500"/>
      <c r="AL330" s="500"/>
      <c r="AM330" s="500"/>
      <c r="AN330" s="500"/>
      <c r="AO330" s="500"/>
      <c r="AP330" s="500"/>
      <c r="AQ330" s="500"/>
      <c r="AR330" s="500"/>
      <c r="AS330" s="500"/>
      <c r="AT330" s="500"/>
      <c r="AU330" s="500"/>
      <c r="AV330" s="500"/>
      <c r="AW330" s="500"/>
      <c r="AX330" s="500"/>
      <c r="AY330" s="500"/>
      <c r="AZ330" s="500"/>
      <c r="BA330" s="500"/>
      <c r="BB330" s="500"/>
      <c r="BC330" s="500"/>
      <c r="BD330" s="500"/>
      <c r="BE330" s="500"/>
      <c r="BF330" s="500"/>
      <c r="BG330" s="500"/>
      <c r="BH330" s="500"/>
      <c r="BI330" s="500"/>
      <c r="BJ330" s="501"/>
      <c r="BK330" s="496"/>
      <c r="BL330" s="363"/>
      <c r="BM330" s="363"/>
      <c r="BN330" s="363"/>
      <c r="BO330" s="363"/>
      <c r="BP330" s="363"/>
      <c r="BQ330" s="363"/>
      <c r="BR330" s="363"/>
      <c r="BS330" s="363"/>
      <c r="BT330" s="363"/>
      <c r="BU330" s="363"/>
      <c r="BV330" s="363"/>
      <c r="BW330" s="363"/>
      <c r="BX330" s="363"/>
      <c r="BY330" s="363"/>
      <c r="BZ330" s="363"/>
      <c r="CA330" s="363"/>
      <c r="CB330" s="363"/>
      <c r="CC330" s="363"/>
      <c r="CD330" s="363"/>
      <c r="CE330" s="363"/>
      <c r="CF330" s="363"/>
      <c r="CG330" s="363"/>
      <c r="CH330" s="363"/>
      <c r="CI330" s="363"/>
      <c r="CJ330" s="363"/>
      <c r="CK330" s="363"/>
      <c r="CL330" s="363"/>
      <c r="CM330" s="363"/>
      <c r="CN330" s="363"/>
      <c r="CO330" s="363"/>
      <c r="CP330" s="363"/>
      <c r="CQ330" s="363"/>
      <c r="CR330" s="363"/>
      <c r="CS330" s="363"/>
      <c r="CT330" s="363"/>
      <c r="CU330" s="363"/>
      <c r="CV330" s="363"/>
      <c r="CW330" s="363"/>
      <c r="CX330" s="363"/>
      <c r="CY330" s="363"/>
      <c r="CZ330" s="363"/>
      <c r="DA330" s="363"/>
      <c r="DB330" s="363"/>
      <c r="DC330" s="363"/>
      <c r="DD330" s="363"/>
      <c r="DE330" s="363"/>
      <c r="DF330" s="363"/>
      <c r="DG330" s="363"/>
      <c r="DH330" s="363"/>
      <c r="DI330" s="363"/>
      <c r="DJ330" s="363"/>
      <c r="DK330" s="363"/>
      <c r="DL330" s="363"/>
      <c r="DM330" s="363"/>
      <c r="DN330" s="363"/>
      <c r="DO330" s="363"/>
      <c r="DP330" s="363"/>
      <c r="DQ330" s="363"/>
      <c r="DR330" s="363"/>
      <c r="DS330" s="363"/>
      <c r="DT330" s="363"/>
      <c r="DU330" s="363"/>
      <c r="DV330" s="363"/>
      <c r="DW330" s="363"/>
      <c r="DX330" s="363"/>
      <c r="DY330" s="363"/>
      <c r="DZ330" s="363"/>
      <c r="EA330" s="363"/>
      <c r="EB330" s="363"/>
      <c r="EC330" s="363"/>
      <c r="ED330" s="363"/>
      <c r="EE330" s="363"/>
      <c r="EF330" s="363"/>
      <c r="EG330" s="363"/>
      <c r="EH330" s="363"/>
      <c r="EI330" s="363"/>
      <c r="EJ330" s="363"/>
      <c r="EK330" s="363"/>
      <c r="EL330" s="363"/>
      <c r="EM330" s="363"/>
      <c r="EN330" s="363"/>
      <c r="EO330" s="363"/>
      <c r="EP330" s="363"/>
      <c r="EQ330" s="363"/>
      <c r="ER330" s="363"/>
      <c r="ES330" s="363"/>
      <c r="ET330" s="363"/>
      <c r="EU330" s="363"/>
      <c r="EV330" s="363"/>
      <c r="EW330" s="363"/>
      <c r="EX330" s="363"/>
      <c r="EY330" s="363"/>
      <c r="EZ330" s="363"/>
      <c r="FA330" s="363"/>
      <c r="FB330" s="363"/>
      <c r="FC330" s="363"/>
      <c r="FD330" s="363"/>
      <c r="FE330" s="363"/>
      <c r="FF330" s="363"/>
      <c r="FG330" s="363"/>
      <c r="FH330" s="363"/>
      <c r="FI330" s="363"/>
      <c r="FJ330" s="363"/>
      <c r="FK330" s="363"/>
      <c r="FL330" s="363"/>
      <c r="FM330" s="363"/>
      <c r="FN330" s="363"/>
      <c r="FO330" s="363"/>
      <c r="FP330" s="363"/>
      <c r="FQ330" s="363"/>
      <c r="FR330" s="363"/>
      <c r="FS330" s="363"/>
      <c r="FT330" s="363"/>
      <c r="FU330" s="363"/>
      <c r="FV330" s="363"/>
      <c r="FW330" s="363"/>
      <c r="FX330" s="363"/>
      <c r="FY330" s="363"/>
      <c r="FZ330" s="363"/>
      <c r="GA330" s="363"/>
      <c r="GB330" s="363"/>
      <c r="GC330" s="363"/>
      <c r="GD330" s="363"/>
      <c r="GE330" s="363"/>
      <c r="GF330" s="363"/>
      <c r="GG330" s="363"/>
      <c r="GH330" s="363"/>
      <c r="GI330" s="363"/>
      <c r="GJ330" s="363"/>
      <c r="GK330" s="363"/>
      <c r="GL330" s="363"/>
      <c r="GM330" s="363"/>
      <c r="GN330" s="363"/>
      <c r="GO330" s="363"/>
      <c r="GP330" s="363"/>
      <c r="GQ330" s="363"/>
      <c r="GR330" s="363"/>
      <c r="GS330" s="363"/>
      <c r="GT330" s="363"/>
      <c r="GU330" s="363"/>
      <c r="GV330" s="363"/>
      <c r="GW330" s="363"/>
      <c r="GX330" s="363"/>
      <c r="GY330" s="363"/>
      <c r="GZ330" s="363"/>
      <c r="HA330" s="363"/>
      <c r="HB330" s="363"/>
      <c r="HC330" s="363"/>
      <c r="HD330" s="363"/>
      <c r="HE330" s="363"/>
      <c r="HF330" s="363"/>
      <c r="HG330" s="363"/>
      <c r="HH330" s="363"/>
      <c r="HI330" s="363"/>
      <c r="HJ330" s="363"/>
      <c r="HK330" s="363"/>
      <c r="HL330" s="363"/>
      <c r="HM330" s="363"/>
      <c r="HN330" s="363"/>
      <c r="HO330" s="363"/>
      <c r="HP330" s="363"/>
      <c r="HQ330" s="363"/>
      <c r="HR330" s="363"/>
      <c r="HS330" s="363"/>
      <c r="HT330" s="363"/>
      <c r="HU330" s="363"/>
      <c r="HV330" s="363"/>
      <c r="HW330" s="363"/>
      <c r="HX330" s="363"/>
      <c r="HY330" s="363"/>
      <c r="HZ330" s="363"/>
      <c r="IA330" s="363"/>
      <c r="IB330" s="363"/>
      <c r="IC330" s="363"/>
      <c r="ID330" s="363"/>
      <c r="IE330" s="363"/>
      <c r="IF330" s="363"/>
      <c r="IG330" s="363"/>
      <c r="IH330" s="363"/>
      <c r="II330" s="363"/>
      <c r="IJ330" s="363"/>
      <c r="IK330" s="363"/>
      <c r="IL330" s="363"/>
      <c r="IM330" s="363"/>
      <c r="IN330" s="363"/>
      <c r="IO330" s="363"/>
      <c r="IP330" s="363"/>
      <c r="IQ330" s="363"/>
      <c r="IR330" s="363"/>
      <c r="IS330" s="363"/>
      <c r="IT330" s="363"/>
      <c r="IU330" s="363"/>
      <c r="IV330" s="363"/>
      <c r="IW330" s="363"/>
      <c r="IX330" s="363"/>
      <c r="IY330" s="363"/>
      <c r="IZ330" s="363"/>
      <c r="JA330" s="363"/>
      <c r="JB330" s="363"/>
      <c r="JC330" s="363"/>
      <c r="JD330" s="363"/>
      <c r="JE330" s="363"/>
      <c r="JF330" s="363"/>
      <c r="JG330" s="363"/>
      <c r="JH330" s="363"/>
      <c r="JI330" s="363"/>
      <c r="JJ330" s="363"/>
      <c r="JK330" s="363"/>
      <c r="JL330" s="363"/>
      <c r="JM330" s="363"/>
      <c r="JN330" s="363"/>
      <c r="JO330" s="363"/>
      <c r="JP330" s="363"/>
      <c r="JQ330" s="363"/>
      <c r="JR330" s="363"/>
      <c r="JS330" s="363"/>
      <c r="JT330" s="363"/>
      <c r="JU330" s="363"/>
      <c r="JV330" s="363"/>
      <c r="JW330" s="363"/>
      <c r="JX330" s="363"/>
      <c r="JY330" s="363"/>
      <c r="JZ330" s="363"/>
      <c r="KA330" s="363"/>
      <c r="KB330" s="363"/>
      <c r="KC330" s="363"/>
      <c r="KD330" s="363"/>
      <c r="KE330" s="363"/>
      <c r="KF330" s="363"/>
      <c r="KG330" s="363"/>
      <c r="KH330" s="363"/>
      <c r="KI330" s="363"/>
      <c r="KJ330" s="363"/>
      <c r="KK330" s="363"/>
      <c r="KL330" s="363"/>
      <c r="KM330" s="363"/>
      <c r="KN330" s="363"/>
      <c r="KO330" s="363"/>
      <c r="KP330" s="363"/>
      <c r="KQ330" s="363"/>
      <c r="KR330" s="363"/>
      <c r="KS330" s="363"/>
      <c r="KT330" s="363"/>
      <c r="KU330" s="363"/>
      <c r="KV330" s="363"/>
      <c r="KW330" s="363"/>
      <c r="KX330" s="363"/>
      <c r="KY330" s="363"/>
      <c r="KZ330" s="363"/>
      <c r="LA330" s="363"/>
      <c r="LB330" s="363"/>
      <c r="LC330" s="363"/>
      <c r="LD330" s="363"/>
      <c r="LE330" s="363"/>
      <c r="LF330" s="363"/>
      <c r="LG330" s="363"/>
      <c r="LH330" s="363"/>
      <c r="LI330" s="363"/>
      <c r="LJ330" s="363"/>
      <c r="LK330" s="363"/>
      <c r="LL330" s="363"/>
      <c r="LM330" s="363"/>
      <c r="LN330" s="363"/>
      <c r="LO330" s="363"/>
      <c r="LP330" s="363"/>
      <c r="LQ330" s="363"/>
      <c r="LR330" s="363"/>
      <c r="LS330" s="363"/>
      <c r="LT330" s="363"/>
      <c r="LU330" s="363"/>
      <c r="LV330" s="363"/>
      <c r="LW330" s="363"/>
      <c r="LX330" s="363"/>
      <c r="LY330" s="363"/>
      <c r="LZ330" s="363"/>
      <c r="MA330" s="363"/>
      <c r="MB330" s="363"/>
      <c r="MC330" s="363"/>
      <c r="MD330" s="363"/>
      <c r="ME330" s="363"/>
      <c r="MF330" s="363"/>
      <c r="MG330" s="363"/>
      <c r="MH330" s="363"/>
      <c r="MI330" s="363"/>
      <c r="MJ330" s="363"/>
      <c r="MK330" s="363"/>
      <c r="ML330" s="363"/>
      <c r="MM330" s="363"/>
      <c r="MN330" s="363"/>
      <c r="MO330" s="363"/>
      <c r="MP330" s="363"/>
      <c r="MQ330" s="363"/>
      <c r="MR330" s="363"/>
      <c r="MS330" s="363"/>
      <c r="MT330" s="363"/>
      <c r="MU330" s="363"/>
      <c r="MV330" s="363"/>
      <c r="MW330" s="363"/>
      <c r="MX330" s="363"/>
      <c r="MY330" s="363"/>
      <c r="MZ330" s="363"/>
      <c r="NA330" s="363"/>
      <c r="NB330" s="363"/>
      <c r="NC330" s="363"/>
      <c r="ND330" s="363"/>
      <c r="NE330" s="363"/>
      <c r="NF330" s="363"/>
      <c r="NG330" s="363"/>
      <c r="NH330" s="363"/>
      <c r="NI330" s="363"/>
      <c r="NJ330" s="363"/>
      <c r="NK330" s="363"/>
      <c r="NL330" s="363"/>
      <c r="NM330" s="363"/>
      <c r="NN330" s="363"/>
      <c r="NO330" s="363"/>
      <c r="NP330" s="363"/>
      <c r="NQ330" s="363"/>
      <c r="NR330" s="363"/>
      <c r="NS330" s="363"/>
      <c r="NT330" s="363"/>
      <c r="NU330" s="363"/>
      <c r="NV330" s="363"/>
      <c r="NW330" s="363"/>
      <c r="NX330" s="363"/>
      <c r="NY330" s="363"/>
      <c r="NZ330" s="363"/>
      <c r="OA330" s="363"/>
      <c r="OB330" s="363"/>
      <c r="OC330" s="363"/>
      <c r="OD330" s="363"/>
      <c r="OE330" s="363"/>
      <c r="OF330" s="363"/>
      <c r="OG330" s="363"/>
      <c r="OH330" s="363"/>
      <c r="OI330" s="363"/>
      <c r="OJ330" s="363"/>
      <c r="OK330" s="363"/>
      <c r="OL330" s="363"/>
      <c r="OM330" s="363"/>
      <c r="ON330" s="363"/>
      <c r="OO330" s="363"/>
      <c r="OP330" s="363"/>
      <c r="OQ330" s="363"/>
      <c r="OR330" s="363"/>
      <c r="OS330" s="363"/>
      <c r="OT330" s="363"/>
      <c r="OU330" s="363"/>
      <c r="OV330" s="363"/>
      <c r="OW330" s="363"/>
      <c r="OX330" s="363"/>
      <c r="OY330" s="363"/>
      <c r="OZ330" s="363"/>
      <c r="PA330" s="363"/>
      <c r="PB330" s="363"/>
      <c r="PC330" s="363"/>
      <c r="PD330" s="363"/>
      <c r="PE330" s="363"/>
      <c r="PF330" s="363"/>
      <c r="PG330" s="363"/>
      <c r="PH330" s="363"/>
      <c r="PI330" s="363"/>
      <c r="PJ330" s="363"/>
      <c r="PK330" s="363"/>
      <c r="PL330" s="363"/>
      <c r="PM330" s="363"/>
      <c r="PN330" s="363"/>
      <c r="PO330" s="363"/>
      <c r="PP330" s="363"/>
      <c r="PQ330" s="363"/>
      <c r="PR330" s="363"/>
      <c r="PS330" s="363"/>
      <c r="PT330" s="363"/>
      <c r="PU330" s="363"/>
      <c r="PV330" s="363"/>
      <c r="PW330" s="363"/>
      <c r="PX330" s="363"/>
      <c r="PY330" s="363"/>
      <c r="PZ330" s="363"/>
      <c r="QA330" s="363"/>
      <c r="QB330" s="363"/>
      <c r="QC330" s="363"/>
      <c r="QD330" s="363"/>
      <c r="QE330" s="363"/>
      <c r="QF330" s="363"/>
      <c r="QG330" s="363"/>
      <c r="QH330" s="363"/>
      <c r="QI330" s="363"/>
      <c r="QJ330" s="363"/>
      <c r="QK330" s="363"/>
      <c r="QL330" s="363"/>
      <c r="QM330" s="363"/>
      <c r="QN330" s="363"/>
      <c r="QO330" s="363"/>
      <c r="QP330" s="363"/>
      <c r="QQ330" s="363"/>
      <c r="QR330" s="363"/>
      <c r="QS330" s="363"/>
      <c r="QT330" s="363"/>
      <c r="QU330" s="363"/>
      <c r="QV330" s="363"/>
      <c r="QW330" s="363"/>
      <c r="QX330" s="363"/>
      <c r="QY330" s="363"/>
      <c r="QZ330" s="363"/>
      <c r="RA330" s="363"/>
      <c r="RB330" s="363"/>
      <c r="RC330" s="363"/>
      <c r="RD330" s="363"/>
      <c r="RE330" s="363"/>
      <c r="RF330" s="363"/>
      <c r="RG330" s="363"/>
      <c r="RH330" s="363"/>
      <c r="RI330" s="363"/>
      <c r="RJ330" s="363"/>
      <c r="RK330" s="363"/>
      <c r="RL330" s="363"/>
      <c r="RM330" s="363"/>
      <c r="RN330" s="363"/>
      <c r="RO330" s="363"/>
      <c r="RP330" s="363"/>
      <c r="RQ330" s="363"/>
      <c r="RR330" s="363"/>
      <c r="RS330" s="363"/>
      <c r="RT330" s="363"/>
      <c r="RU330" s="363"/>
    </row>
    <row r="331" spans="1:489" s="393" customFormat="1" ht="89.25" customHeight="1" x14ac:dyDescent="0.35">
      <c r="A331" s="507"/>
      <c r="B331" s="509"/>
      <c r="C331" s="501"/>
      <c r="D331" s="505"/>
      <c r="E331" s="505"/>
      <c r="F331" s="505"/>
      <c r="G331" s="505"/>
      <c r="H331" s="505"/>
      <c r="I331" s="501"/>
      <c r="J331" s="505"/>
      <c r="K331" s="505"/>
      <c r="L331" s="505"/>
      <c r="M331" s="505"/>
      <c r="N331" s="505"/>
      <c r="O331" s="505"/>
      <c r="P331" s="505"/>
      <c r="Q331" s="505"/>
      <c r="R331" s="505"/>
      <c r="S331" s="358" t="s">
        <v>3108</v>
      </c>
      <c r="T331" s="503"/>
      <c r="U331" s="503"/>
      <c r="V331" s="505"/>
      <c r="W331" s="488"/>
      <c r="X331" s="505"/>
      <c r="Y331" s="505"/>
      <c r="Z331" s="510"/>
      <c r="AA331" s="500"/>
      <c r="AB331" s="500"/>
      <c r="AC331" s="500"/>
      <c r="AD331" s="500"/>
      <c r="AE331" s="500"/>
      <c r="AF331" s="500"/>
      <c r="AG331" s="500"/>
      <c r="AH331" s="500"/>
      <c r="AI331" s="500"/>
      <c r="AJ331" s="500"/>
      <c r="AK331" s="500"/>
      <c r="AL331" s="500"/>
      <c r="AM331" s="500"/>
      <c r="AN331" s="500"/>
      <c r="AO331" s="500"/>
      <c r="AP331" s="500"/>
      <c r="AQ331" s="500"/>
      <c r="AR331" s="500"/>
      <c r="AS331" s="500"/>
      <c r="AT331" s="500"/>
      <c r="AU331" s="500"/>
      <c r="AV331" s="500"/>
      <c r="AW331" s="500"/>
      <c r="AX331" s="500"/>
      <c r="AY331" s="500"/>
      <c r="AZ331" s="500"/>
      <c r="BA331" s="500"/>
      <c r="BB331" s="500"/>
      <c r="BC331" s="500"/>
      <c r="BD331" s="500"/>
      <c r="BE331" s="500"/>
      <c r="BF331" s="500"/>
      <c r="BG331" s="500"/>
      <c r="BH331" s="500"/>
      <c r="BI331" s="500"/>
      <c r="BJ331" s="501"/>
      <c r="BK331" s="496"/>
      <c r="BL331" s="363"/>
      <c r="BM331" s="363"/>
      <c r="BN331" s="363"/>
      <c r="BO331" s="363"/>
      <c r="BP331" s="363"/>
      <c r="BQ331" s="363"/>
      <c r="BR331" s="363"/>
      <c r="BS331" s="363"/>
      <c r="BT331" s="363"/>
      <c r="BU331" s="363"/>
      <c r="BV331" s="363"/>
      <c r="BW331" s="363"/>
      <c r="BX331" s="363"/>
      <c r="BY331" s="363"/>
      <c r="BZ331" s="363"/>
      <c r="CA331" s="363"/>
      <c r="CB331" s="363"/>
      <c r="CC331" s="363"/>
      <c r="CD331" s="363"/>
      <c r="CE331" s="363"/>
      <c r="CF331" s="363"/>
      <c r="CG331" s="363"/>
      <c r="CH331" s="363"/>
      <c r="CI331" s="363"/>
      <c r="CJ331" s="363"/>
      <c r="CK331" s="363"/>
      <c r="CL331" s="363"/>
      <c r="CM331" s="363"/>
      <c r="CN331" s="363"/>
      <c r="CO331" s="363"/>
      <c r="CP331" s="363"/>
      <c r="CQ331" s="363"/>
      <c r="CR331" s="363"/>
      <c r="CS331" s="363"/>
      <c r="CT331" s="363"/>
      <c r="CU331" s="363"/>
      <c r="CV331" s="363"/>
      <c r="CW331" s="363"/>
      <c r="CX331" s="363"/>
      <c r="CY331" s="363"/>
      <c r="CZ331" s="363"/>
      <c r="DA331" s="363"/>
      <c r="DB331" s="363"/>
      <c r="DC331" s="363"/>
      <c r="DD331" s="363"/>
      <c r="DE331" s="363"/>
      <c r="DF331" s="363"/>
      <c r="DG331" s="363"/>
      <c r="DH331" s="363"/>
      <c r="DI331" s="363"/>
      <c r="DJ331" s="363"/>
      <c r="DK331" s="363"/>
      <c r="DL331" s="363"/>
      <c r="DM331" s="363"/>
      <c r="DN331" s="363"/>
      <c r="DO331" s="363"/>
      <c r="DP331" s="363"/>
      <c r="DQ331" s="363"/>
      <c r="DR331" s="363"/>
      <c r="DS331" s="363"/>
      <c r="DT331" s="363"/>
      <c r="DU331" s="363"/>
      <c r="DV331" s="363"/>
      <c r="DW331" s="363"/>
      <c r="DX331" s="363"/>
      <c r="DY331" s="363"/>
      <c r="DZ331" s="363"/>
      <c r="EA331" s="363"/>
      <c r="EB331" s="363"/>
      <c r="EC331" s="363"/>
      <c r="ED331" s="363"/>
      <c r="EE331" s="363"/>
      <c r="EF331" s="363"/>
      <c r="EG331" s="363"/>
      <c r="EH331" s="363"/>
      <c r="EI331" s="363"/>
      <c r="EJ331" s="363"/>
      <c r="EK331" s="363"/>
      <c r="EL331" s="363"/>
      <c r="EM331" s="363"/>
      <c r="EN331" s="363"/>
      <c r="EO331" s="363"/>
      <c r="EP331" s="363"/>
      <c r="EQ331" s="363"/>
      <c r="ER331" s="363"/>
      <c r="ES331" s="363"/>
      <c r="ET331" s="363"/>
      <c r="EU331" s="363"/>
      <c r="EV331" s="363"/>
      <c r="EW331" s="363"/>
      <c r="EX331" s="363"/>
      <c r="EY331" s="363"/>
      <c r="EZ331" s="363"/>
      <c r="FA331" s="363"/>
      <c r="FB331" s="363"/>
      <c r="FC331" s="363"/>
      <c r="FD331" s="363"/>
      <c r="FE331" s="363"/>
      <c r="FF331" s="363"/>
      <c r="FG331" s="363"/>
      <c r="FH331" s="363"/>
      <c r="FI331" s="363"/>
      <c r="FJ331" s="363"/>
      <c r="FK331" s="363"/>
      <c r="FL331" s="363"/>
      <c r="FM331" s="363"/>
      <c r="FN331" s="363"/>
      <c r="FO331" s="363"/>
      <c r="FP331" s="363"/>
      <c r="FQ331" s="363"/>
      <c r="FR331" s="363"/>
      <c r="FS331" s="363"/>
      <c r="FT331" s="363"/>
      <c r="FU331" s="363"/>
      <c r="FV331" s="363"/>
      <c r="FW331" s="363"/>
      <c r="FX331" s="363"/>
      <c r="FY331" s="363"/>
      <c r="FZ331" s="363"/>
      <c r="GA331" s="363"/>
      <c r="GB331" s="363"/>
      <c r="GC331" s="363"/>
      <c r="GD331" s="363"/>
      <c r="GE331" s="363"/>
      <c r="GF331" s="363"/>
      <c r="GG331" s="363"/>
      <c r="GH331" s="363"/>
      <c r="GI331" s="363"/>
      <c r="GJ331" s="363"/>
      <c r="GK331" s="363"/>
      <c r="GL331" s="363"/>
      <c r="GM331" s="363"/>
      <c r="GN331" s="363"/>
      <c r="GO331" s="363"/>
      <c r="GP331" s="363"/>
      <c r="GQ331" s="363"/>
      <c r="GR331" s="363"/>
      <c r="GS331" s="363"/>
      <c r="GT331" s="363"/>
      <c r="GU331" s="363"/>
      <c r="GV331" s="363"/>
      <c r="GW331" s="363"/>
      <c r="GX331" s="363"/>
      <c r="GY331" s="363"/>
      <c r="GZ331" s="363"/>
      <c r="HA331" s="363"/>
      <c r="HB331" s="363"/>
      <c r="HC331" s="363"/>
      <c r="HD331" s="363"/>
      <c r="HE331" s="363"/>
      <c r="HF331" s="363"/>
      <c r="HG331" s="363"/>
      <c r="HH331" s="363"/>
      <c r="HI331" s="363"/>
      <c r="HJ331" s="363"/>
      <c r="HK331" s="363"/>
      <c r="HL331" s="363"/>
      <c r="HM331" s="363"/>
      <c r="HN331" s="363"/>
      <c r="HO331" s="363"/>
      <c r="HP331" s="363"/>
      <c r="HQ331" s="363"/>
      <c r="HR331" s="363"/>
      <c r="HS331" s="363"/>
      <c r="HT331" s="363"/>
      <c r="HU331" s="363"/>
      <c r="HV331" s="363"/>
      <c r="HW331" s="363"/>
      <c r="HX331" s="363"/>
      <c r="HY331" s="363"/>
      <c r="HZ331" s="363"/>
      <c r="IA331" s="363"/>
      <c r="IB331" s="363"/>
      <c r="IC331" s="363"/>
      <c r="ID331" s="363"/>
      <c r="IE331" s="363"/>
      <c r="IF331" s="363"/>
      <c r="IG331" s="363"/>
      <c r="IH331" s="363"/>
      <c r="II331" s="363"/>
      <c r="IJ331" s="363"/>
      <c r="IK331" s="363"/>
      <c r="IL331" s="363"/>
      <c r="IM331" s="363"/>
      <c r="IN331" s="363"/>
      <c r="IO331" s="363"/>
      <c r="IP331" s="363"/>
      <c r="IQ331" s="363"/>
      <c r="IR331" s="363"/>
      <c r="IS331" s="363"/>
      <c r="IT331" s="363"/>
      <c r="IU331" s="363"/>
      <c r="IV331" s="363"/>
      <c r="IW331" s="363"/>
      <c r="IX331" s="363"/>
      <c r="IY331" s="363"/>
      <c r="IZ331" s="363"/>
      <c r="JA331" s="363"/>
      <c r="JB331" s="363"/>
      <c r="JC331" s="363"/>
      <c r="JD331" s="363"/>
      <c r="JE331" s="363"/>
      <c r="JF331" s="363"/>
      <c r="JG331" s="363"/>
      <c r="JH331" s="363"/>
      <c r="JI331" s="363"/>
      <c r="JJ331" s="363"/>
      <c r="JK331" s="363"/>
      <c r="JL331" s="363"/>
      <c r="JM331" s="363"/>
      <c r="JN331" s="363"/>
      <c r="JO331" s="363"/>
      <c r="JP331" s="363"/>
      <c r="JQ331" s="363"/>
      <c r="JR331" s="363"/>
      <c r="JS331" s="363"/>
      <c r="JT331" s="363"/>
      <c r="JU331" s="363"/>
      <c r="JV331" s="363"/>
      <c r="JW331" s="363"/>
      <c r="JX331" s="363"/>
      <c r="JY331" s="363"/>
      <c r="JZ331" s="363"/>
      <c r="KA331" s="363"/>
      <c r="KB331" s="363"/>
      <c r="KC331" s="363"/>
      <c r="KD331" s="363"/>
      <c r="KE331" s="363"/>
      <c r="KF331" s="363"/>
      <c r="KG331" s="363"/>
      <c r="KH331" s="363"/>
      <c r="KI331" s="363"/>
      <c r="KJ331" s="363"/>
      <c r="KK331" s="363"/>
      <c r="KL331" s="363"/>
      <c r="KM331" s="363"/>
      <c r="KN331" s="363"/>
      <c r="KO331" s="363"/>
      <c r="KP331" s="363"/>
      <c r="KQ331" s="363"/>
      <c r="KR331" s="363"/>
      <c r="KS331" s="363"/>
      <c r="KT331" s="363"/>
      <c r="KU331" s="363"/>
      <c r="KV331" s="363"/>
      <c r="KW331" s="363"/>
      <c r="KX331" s="363"/>
      <c r="KY331" s="363"/>
      <c r="KZ331" s="363"/>
      <c r="LA331" s="363"/>
      <c r="LB331" s="363"/>
      <c r="LC331" s="363"/>
      <c r="LD331" s="363"/>
      <c r="LE331" s="363"/>
      <c r="LF331" s="363"/>
      <c r="LG331" s="363"/>
      <c r="LH331" s="363"/>
      <c r="LI331" s="363"/>
      <c r="LJ331" s="363"/>
      <c r="LK331" s="363"/>
      <c r="LL331" s="363"/>
      <c r="LM331" s="363"/>
      <c r="LN331" s="363"/>
      <c r="LO331" s="363"/>
      <c r="LP331" s="363"/>
      <c r="LQ331" s="363"/>
      <c r="LR331" s="363"/>
      <c r="LS331" s="363"/>
      <c r="LT331" s="363"/>
      <c r="LU331" s="363"/>
      <c r="LV331" s="363"/>
      <c r="LW331" s="363"/>
      <c r="LX331" s="363"/>
      <c r="LY331" s="363"/>
      <c r="LZ331" s="363"/>
      <c r="MA331" s="363"/>
      <c r="MB331" s="363"/>
      <c r="MC331" s="363"/>
      <c r="MD331" s="363"/>
      <c r="ME331" s="363"/>
      <c r="MF331" s="363"/>
      <c r="MG331" s="363"/>
      <c r="MH331" s="363"/>
      <c r="MI331" s="363"/>
      <c r="MJ331" s="363"/>
      <c r="MK331" s="363"/>
      <c r="ML331" s="363"/>
      <c r="MM331" s="363"/>
      <c r="MN331" s="363"/>
      <c r="MO331" s="363"/>
      <c r="MP331" s="363"/>
      <c r="MQ331" s="363"/>
      <c r="MR331" s="363"/>
      <c r="MS331" s="363"/>
      <c r="MT331" s="363"/>
      <c r="MU331" s="363"/>
      <c r="MV331" s="363"/>
      <c r="MW331" s="363"/>
      <c r="MX331" s="363"/>
      <c r="MY331" s="363"/>
      <c r="MZ331" s="363"/>
      <c r="NA331" s="363"/>
      <c r="NB331" s="363"/>
      <c r="NC331" s="363"/>
      <c r="ND331" s="363"/>
      <c r="NE331" s="363"/>
      <c r="NF331" s="363"/>
      <c r="NG331" s="363"/>
      <c r="NH331" s="363"/>
      <c r="NI331" s="363"/>
      <c r="NJ331" s="363"/>
      <c r="NK331" s="363"/>
      <c r="NL331" s="363"/>
      <c r="NM331" s="363"/>
      <c r="NN331" s="363"/>
      <c r="NO331" s="363"/>
      <c r="NP331" s="363"/>
      <c r="NQ331" s="363"/>
      <c r="NR331" s="363"/>
      <c r="NS331" s="363"/>
      <c r="NT331" s="363"/>
      <c r="NU331" s="363"/>
      <c r="NV331" s="363"/>
      <c r="NW331" s="363"/>
      <c r="NX331" s="363"/>
      <c r="NY331" s="363"/>
      <c r="NZ331" s="363"/>
      <c r="OA331" s="363"/>
      <c r="OB331" s="363"/>
      <c r="OC331" s="363"/>
      <c r="OD331" s="363"/>
      <c r="OE331" s="363"/>
      <c r="OF331" s="363"/>
      <c r="OG331" s="363"/>
      <c r="OH331" s="363"/>
      <c r="OI331" s="363"/>
      <c r="OJ331" s="363"/>
      <c r="OK331" s="363"/>
      <c r="OL331" s="363"/>
      <c r="OM331" s="363"/>
      <c r="ON331" s="363"/>
      <c r="OO331" s="363"/>
      <c r="OP331" s="363"/>
      <c r="OQ331" s="363"/>
      <c r="OR331" s="363"/>
      <c r="OS331" s="363"/>
      <c r="OT331" s="363"/>
      <c r="OU331" s="363"/>
      <c r="OV331" s="363"/>
      <c r="OW331" s="363"/>
      <c r="OX331" s="363"/>
      <c r="OY331" s="363"/>
      <c r="OZ331" s="363"/>
      <c r="PA331" s="363"/>
      <c r="PB331" s="363"/>
      <c r="PC331" s="363"/>
      <c r="PD331" s="363"/>
      <c r="PE331" s="363"/>
      <c r="PF331" s="363"/>
      <c r="PG331" s="363"/>
      <c r="PH331" s="363"/>
      <c r="PI331" s="363"/>
      <c r="PJ331" s="363"/>
      <c r="PK331" s="363"/>
      <c r="PL331" s="363"/>
      <c r="PM331" s="363"/>
      <c r="PN331" s="363"/>
      <c r="PO331" s="363"/>
      <c r="PP331" s="363"/>
      <c r="PQ331" s="363"/>
      <c r="PR331" s="363"/>
      <c r="PS331" s="363"/>
      <c r="PT331" s="363"/>
      <c r="PU331" s="363"/>
      <c r="PV331" s="363"/>
      <c r="PW331" s="363"/>
      <c r="PX331" s="363"/>
      <c r="PY331" s="363"/>
      <c r="PZ331" s="363"/>
      <c r="QA331" s="363"/>
      <c r="QB331" s="363"/>
      <c r="QC331" s="363"/>
      <c r="QD331" s="363"/>
      <c r="QE331" s="363"/>
      <c r="QF331" s="363"/>
      <c r="QG331" s="363"/>
      <c r="QH331" s="363"/>
      <c r="QI331" s="363"/>
      <c r="QJ331" s="363"/>
      <c r="QK331" s="363"/>
      <c r="QL331" s="363"/>
      <c r="QM331" s="363"/>
      <c r="QN331" s="363"/>
      <c r="QO331" s="363"/>
      <c r="QP331" s="363"/>
      <c r="QQ331" s="363"/>
      <c r="QR331" s="363"/>
      <c r="QS331" s="363"/>
      <c r="QT331" s="363"/>
      <c r="QU331" s="363"/>
      <c r="QV331" s="363"/>
      <c r="QW331" s="363"/>
      <c r="QX331" s="363"/>
      <c r="QY331" s="363"/>
      <c r="QZ331" s="363"/>
      <c r="RA331" s="363"/>
      <c r="RB331" s="363"/>
      <c r="RC331" s="363"/>
      <c r="RD331" s="363"/>
      <c r="RE331" s="363"/>
      <c r="RF331" s="363"/>
      <c r="RG331" s="363"/>
      <c r="RH331" s="363"/>
      <c r="RI331" s="363"/>
      <c r="RJ331" s="363"/>
      <c r="RK331" s="363"/>
      <c r="RL331" s="363"/>
      <c r="RM331" s="363"/>
      <c r="RN331" s="363"/>
      <c r="RO331" s="363"/>
      <c r="RP331" s="363"/>
      <c r="RQ331" s="363"/>
      <c r="RR331" s="363"/>
      <c r="RS331" s="363"/>
      <c r="RT331" s="363"/>
      <c r="RU331" s="363"/>
    </row>
    <row r="332" spans="1:489" s="393" customFormat="1" ht="25.5" customHeight="1" x14ac:dyDescent="0.35">
      <c r="A332" s="507" t="s">
        <v>3113</v>
      </c>
      <c r="B332" s="509">
        <v>13</v>
      </c>
      <c r="C332" s="501" t="s">
        <v>99</v>
      </c>
      <c r="D332" s="505" t="s">
        <v>2166</v>
      </c>
      <c r="E332" s="505" t="s">
        <v>2167</v>
      </c>
      <c r="F332" s="505" t="s">
        <v>2100</v>
      </c>
      <c r="G332" s="505" t="s">
        <v>2185</v>
      </c>
      <c r="H332" s="505" t="s">
        <v>199</v>
      </c>
      <c r="I332" s="501" t="s">
        <v>3069</v>
      </c>
      <c r="J332" s="505" t="s">
        <v>3070</v>
      </c>
      <c r="K332" s="505" t="s">
        <v>3103</v>
      </c>
      <c r="L332" s="505" t="s">
        <v>3104</v>
      </c>
      <c r="M332" s="505" t="s">
        <v>3114</v>
      </c>
      <c r="N332" s="505" t="s">
        <v>2106</v>
      </c>
      <c r="O332" s="505" t="s">
        <v>2172</v>
      </c>
      <c r="P332" s="505" t="s">
        <v>2172</v>
      </c>
      <c r="Q332" s="505" t="s">
        <v>2172</v>
      </c>
      <c r="R332" s="501" t="s">
        <v>3115</v>
      </c>
      <c r="S332" s="357" t="s">
        <v>1239</v>
      </c>
      <c r="T332" s="503">
        <v>45689</v>
      </c>
      <c r="U332" s="503">
        <v>45838</v>
      </c>
      <c r="V332" s="505" t="s">
        <v>3116</v>
      </c>
      <c r="W332" s="486">
        <v>1</v>
      </c>
      <c r="X332" s="505" t="s">
        <v>3117</v>
      </c>
      <c r="Y332" s="505" t="s">
        <v>3118</v>
      </c>
      <c r="Z332" s="510">
        <v>0.3</v>
      </c>
      <c r="AA332" s="500" t="s">
        <v>2113</v>
      </c>
      <c r="AB332" s="500" t="s">
        <v>2172</v>
      </c>
      <c r="AC332" s="500" t="s">
        <v>2172</v>
      </c>
      <c r="AD332" s="500" t="s">
        <v>2172</v>
      </c>
      <c r="AE332" s="500" t="s">
        <v>2172</v>
      </c>
      <c r="AF332" s="500" t="s">
        <v>2172</v>
      </c>
      <c r="AG332" s="500" t="s">
        <v>2113</v>
      </c>
      <c r="AH332" s="500" t="s">
        <v>2172</v>
      </c>
      <c r="AI332" s="500" t="s">
        <v>2172</v>
      </c>
      <c r="AJ332" s="500" t="s">
        <v>2172</v>
      </c>
      <c r="AK332" s="500" t="s">
        <v>2172</v>
      </c>
      <c r="AL332" s="500" t="s">
        <v>2172</v>
      </c>
      <c r="AM332" s="500" t="s">
        <v>2172</v>
      </c>
      <c r="AN332" s="500" t="s">
        <v>2172</v>
      </c>
      <c r="AO332" s="500" t="s">
        <v>2113</v>
      </c>
      <c r="AP332" s="500" t="s">
        <v>2172</v>
      </c>
      <c r="AQ332" s="500" t="s">
        <v>2172</v>
      </c>
      <c r="AR332" s="500" t="s">
        <v>2172</v>
      </c>
      <c r="AS332" s="500" t="s">
        <v>2172</v>
      </c>
      <c r="AT332" s="500" t="s">
        <v>2172</v>
      </c>
      <c r="AU332" s="500" t="s">
        <v>2172</v>
      </c>
      <c r="AV332" s="500" t="s">
        <v>2172</v>
      </c>
      <c r="AW332" s="500" t="s">
        <v>2172</v>
      </c>
      <c r="AX332" s="500" t="s">
        <v>2172</v>
      </c>
      <c r="AY332" s="500" t="s">
        <v>2172</v>
      </c>
      <c r="AZ332" s="500" t="s">
        <v>2172</v>
      </c>
      <c r="BA332" s="500" t="s">
        <v>2172</v>
      </c>
      <c r="BB332" s="500" t="s">
        <v>2172</v>
      </c>
      <c r="BC332" s="500" t="s">
        <v>2172</v>
      </c>
      <c r="BD332" s="500" t="s">
        <v>2172</v>
      </c>
      <c r="BE332" s="500" t="s">
        <v>2172</v>
      </c>
      <c r="BF332" s="500" t="s">
        <v>2172</v>
      </c>
      <c r="BG332" s="500" t="s">
        <v>2172</v>
      </c>
      <c r="BH332" s="500" t="s">
        <v>2113</v>
      </c>
      <c r="BI332" s="500" t="s">
        <v>2113</v>
      </c>
      <c r="BJ332" s="501" t="s">
        <v>2114</v>
      </c>
      <c r="BK332" s="496" t="s">
        <v>199</v>
      </c>
      <c r="BL332" s="363"/>
      <c r="BM332" s="363"/>
      <c r="BN332" s="363"/>
      <c r="BO332" s="363"/>
      <c r="BP332" s="363"/>
      <c r="BQ332" s="363"/>
      <c r="BR332" s="363"/>
      <c r="BS332" s="363"/>
      <c r="BT332" s="363"/>
      <c r="BU332" s="363"/>
      <c r="BV332" s="363"/>
      <c r="BW332" s="363"/>
      <c r="BX332" s="363"/>
      <c r="BY332" s="363"/>
      <c r="BZ332" s="363"/>
      <c r="CA332" s="363"/>
      <c r="CB332" s="363"/>
      <c r="CC332" s="363"/>
      <c r="CD332" s="363"/>
      <c r="CE332" s="363"/>
      <c r="CF332" s="363"/>
      <c r="CG332" s="363"/>
      <c r="CH332" s="363"/>
      <c r="CI332" s="363"/>
      <c r="CJ332" s="363"/>
      <c r="CK332" s="363"/>
      <c r="CL332" s="363"/>
      <c r="CM332" s="363"/>
      <c r="CN332" s="363"/>
      <c r="CO332" s="363"/>
      <c r="CP332" s="363"/>
      <c r="CQ332" s="363"/>
      <c r="CR332" s="363"/>
      <c r="CS332" s="363"/>
      <c r="CT332" s="363"/>
      <c r="CU332" s="363"/>
      <c r="CV332" s="363"/>
      <c r="CW332" s="363"/>
      <c r="CX332" s="363"/>
      <c r="CY332" s="363"/>
      <c r="CZ332" s="363"/>
      <c r="DA332" s="363"/>
      <c r="DB332" s="363"/>
      <c r="DC332" s="363"/>
      <c r="DD332" s="363"/>
      <c r="DE332" s="363"/>
      <c r="DF332" s="363"/>
      <c r="DG332" s="363"/>
      <c r="DH332" s="363"/>
      <c r="DI332" s="363"/>
      <c r="DJ332" s="363"/>
      <c r="DK332" s="363"/>
      <c r="DL332" s="363"/>
      <c r="DM332" s="363"/>
      <c r="DN332" s="363"/>
      <c r="DO332" s="363"/>
      <c r="DP332" s="363"/>
      <c r="DQ332" s="363"/>
      <c r="DR332" s="363"/>
      <c r="DS332" s="363"/>
      <c r="DT332" s="363"/>
      <c r="DU332" s="363"/>
      <c r="DV332" s="363"/>
      <c r="DW332" s="363"/>
      <c r="DX332" s="363"/>
      <c r="DY332" s="363"/>
      <c r="DZ332" s="363"/>
      <c r="EA332" s="363"/>
      <c r="EB332" s="363"/>
      <c r="EC332" s="363"/>
      <c r="ED332" s="363"/>
      <c r="EE332" s="363"/>
      <c r="EF332" s="363"/>
      <c r="EG332" s="363"/>
      <c r="EH332" s="363"/>
      <c r="EI332" s="363"/>
      <c r="EJ332" s="363"/>
      <c r="EK332" s="363"/>
      <c r="EL332" s="363"/>
      <c r="EM332" s="363"/>
      <c r="EN332" s="363"/>
      <c r="EO332" s="363"/>
      <c r="EP332" s="363"/>
      <c r="EQ332" s="363"/>
      <c r="ER332" s="363"/>
      <c r="ES332" s="363"/>
      <c r="ET332" s="363"/>
      <c r="EU332" s="363"/>
      <c r="EV332" s="363"/>
      <c r="EW332" s="363"/>
      <c r="EX332" s="363"/>
      <c r="EY332" s="363"/>
      <c r="EZ332" s="363"/>
      <c r="FA332" s="363"/>
      <c r="FB332" s="363"/>
      <c r="FC332" s="363"/>
      <c r="FD332" s="363"/>
      <c r="FE332" s="363"/>
      <c r="FF332" s="363"/>
      <c r="FG332" s="363"/>
      <c r="FH332" s="363"/>
      <c r="FI332" s="363"/>
      <c r="FJ332" s="363"/>
      <c r="FK332" s="363"/>
      <c r="FL332" s="363"/>
      <c r="FM332" s="363"/>
      <c r="FN332" s="363"/>
      <c r="FO332" s="363"/>
      <c r="FP332" s="363"/>
      <c r="FQ332" s="363"/>
      <c r="FR332" s="363"/>
      <c r="FS332" s="363"/>
      <c r="FT332" s="363"/>
      <c r="FU332" s="363"/>
      <c r="FV332" s="363"/>
      <c r="FW332" s="363"/>
      <c r="FX332" s="363"/>
      <c r="FY332" s="363"/>
      <c r="FZ332" s="363"/>
      <c r="GA332" s="363"/>
      <c r="GB332" s="363"/>
      <c r="GC332" s="363"/>
      <c r="GD332" s="363"/>
      <c r="GE332" s="363"/>
      <c r="GF332" s="363"/>
      <c r="GG332" s="363"/>
      <c r="GH332" s="363"/>
      <c r="GI332" s="363"/>
      <c r="GJ332" s="363"/>
      <c r="GK332" s="363"/>
      <c r="GL332" s="363"/>
      <c r="GM332" s="363"/>
      <c r="GN332" s="363"/>
      <c r="GO332" s="363"/>
      <c r="GP332" s="363"/>
      <c r="GQ332" s="363"/>
      <c r="GR332" s="363"/>
      <c r="GS332" s="363"/>
      <c r="GT332" s="363"/>
      <c r="GU332" s="363"/>
      <c r="GV332" s="363"/>
      <c r="GW332" s="363"/>
      <c r="GX332" s="363"/>
      <c r="GY332" s="363"/>
      <c r="GZ332" s="363"/>
      <c r="HA332" s="363"/>
      <c r="HB332" s="363"/>
      <c r="HC332" s="363"/>
      <c r="HD332" s="363"/>
      <c r="HE332" s="363"/>
      <c r="HF332" s="363"/>
      <c r="HG332" s="363"/>
      <c r="HH332" s="363"/>
      <c r="HI332" s="363"/>
      <c r="HJ332" s="363"/>
      <c r="HK332" s="363"/>
      <c r="HL332" s="363"/>
      <c r="HM332" s="363"/>
      <c r="HN332" s="363"/>
      <c r="HO332" s="363"/>
      <c r="HP332" s="363"/>
      <c r="HQ332" s="363"/>
      <c r="HR332" s="363"/>
      <c r="HS332" s="363"/>
      <c r="HT332" s="363"/>
      <c r="HU332" s="363"/>
      <c r="HV332" s="363"/>
      <c r="HW332" s="363"/>
      <c r="HX332" s="363"/>
      <c r="HY332" s="363"/>
      <c r="HZ332" s="363"/>
      <c r="IA332" s="363"/>
      <c r="IB332" s="363"/>
      <c r="IC332" s="363"/>
      <c r="ID332" s="363"/>
      <c r="IE332" s="363"/>
      <c r="IF332" s="363"/>
      <c r="IG332" s="363"/>
      <c r="IH332" s="363"/>
      <c r="II332" s="363"/>
      <c r="IJ332" s="363"/>
      <c r="IK332" s="363"/>
      <c r="IL332" s="363"/>
      <c r="IM332" s="363"/>
      <c r="IN332" s="363"/>
      <c r="IO332" s="363"/>
      <c r="IP332" s="363"/>
      <c r="IQ332" s="363"/>
      <c r="IR332" s="363"/>
      <c r="IS332" s="363"/>
      <c r="IT332" s="363"/>
      <c r="IU332" s="363"/>
      <c r="IV332" s="363"/>
      <c r="IW332" s="363"/>
      <c r="IX332" s="363"/>
      <c r="IY332" s="363"/>
      <c r="IZ332" s="363"/>
      <c r="JA332" s="363"/>
      <c r="JB332" s="363"/>
      <c r="JC332" s="363"/>
      <c r="JD332" s="363"/>
      <c r="JE332" s="363"/>
      <c r="JF332" s="363"/>
      <c r="JG332" s="363"/>
      <c r="JH332" s="363"/>
      <c r="JI332" s="363"/>
      <c r="JJ332" s="363"/>
      <c r="JK332" s="363"/>
      <c r="JL332" s="363"/>
      <c r="JM332" s="363"/>
      <c r="JN332" s="363"/>
      <c r="JO332" s="363"/>
      <c r="JP332" s="363"/>
      <c r="JQ332" s="363"/>
      <c r="JR332" s="363"/>
      <c r="JS332" s="363"/>
      <c r="JT332" s="363"/>
      <c r="JU332" s="363"/>
      <c r="JV332" s="363"/>
      <c r="JW332" s="363"/>
      <c r="JX332" s="363"/>
      <c r="JY332" s="363"/>
      <c r="JZ332" s="363"/>
      <c r="KA332" s="363"/>
      <c r="KB332" s="363"/>
      <c r="KC332" s="363"/>
      <c r="KD332" s="363"/>
      <c r="KE332" s="363"/>
      <c r="KF332" s="363"/>
      <c r="KG332" s="363"/>
      <c r="KH332" s="363"/>
      <c r="KI332" s="363"/>
      <c r="KJ332" s="363"/>
      <c r="KK332" s="363"/>
      <c r="KL332" s="363"/>
      <c r="KM332" s="363"/>
      <c r="KN332" s="363"/>
      <c r="KO332" s="363"/>
      <c r="KP332" s="363"/>
      <c r="KQ332" s="363"/>
      <c r="KR332" s="363"/>
      <c r="KS332" s="363"/>
      <c r="KT332" s="363"/>
      <c r="KU332" s="363"/>
      <c r="KV332" s="363"/>
      <c r="KW332" s="363"/>
      <c r="KX332" s="363"/>
      <c r="KY332" s="363"/>
      <c r="KZ332" s="363"/>
      <c r="LA332" s="363"/>
      <c r="LB332" s="363"/>
      <c r="LC332" s="363"/>
      <c r="LD332" s="363"/>
      <c r="LE332" s="363"/>
      <c r="LF332" s="363"/>
      <c r="LG332" s="363"/>
      <c r="LH332" s="363"/>
      <c r="LI332" s="363"/>
      <c r="LJ332" s="363"/>
      <c r="LK332" s="363"/>
      <c r="LL332" s="363"/>
      <c r="LM332" s="363"/>
      <c r="LN332" s="363"/>
      <c r="LO332" s="363"/>
      <c r="LP332" s="363"/>
      <c r="LQ332" s="363"/>
      <c r="LR332" s="363"/>
      <c r="LS332" s="363"/>
      <c r="LT332" s="363"/>
      <c r="LU332" s="363"/>
      <c r="LV332" s="363"/>
      <c r="LW332" s="363"/>
      <c r="LX332" s="363"/>
      <c r="LY332" s="363"/>
      <c r="LZ332" s="363"/>
      <c r="MA332" s="363"/>
      <c r="MB332" s="363"/>
      <c r="MC332" s="363"/>
      <c r="MD332" s="363"/>
      <c r="ME332" s="363"/>
      <c r="MF332" s="363"/>
      <c r="MG332" s="363"/>
      <c r="MH332" s="363"/>
      <c r="MI332" s="363"/>
      <c r="MJ332" s="363"/>
      <c r="MK332" s="363"/>
      <c r="ML332" s="363"/>
      <c r="MM332" s="363"/>
      <c r="MN332" s="363"/>
      <c r="MO332" s="363"/>
      <c r="MP332" s="363"/>
      <c r="MQ332" s="363"/>
      <c r="MR332" s="363"/>
      <c r="MS332" s="363"/>
      <c r="MT332" s="363"/>
      <c r="MU332" s="363"/>
      <c r="MV332" s="363"/>
      <c r="MW332" s="363"/>
      <c r="MX332" s="363"/>
      <c r="MY332" s="363"/>
      <c r="MZ332" s="363"/>
      <c r="NA332" s="363"/>
      <c r="NB332" s="363"/>
      <c r="NC332" s="363"/>
      <c r="ND332" s="363"/>
      <c r="NE332" s="363"/>
      <c r="NF332" s="363"/>
      <c r="NG332" s="363"/>
      <c r="NH332" s="363"/>
      <c r="NI332" s="363"/>
      <c r="NJ332" s="363"/>
      <c r="NK332" s="363"/>
      <c r="NL332" s="363"/>
      <c r="NM332" s="363"/>
      <c r="NN332" s="363"/>
      <c r="NO332" s="363"/>
      <c r="NP332" s="363"/>
      <c r="NQ332" s="363"/>
      <c r="NR332" s="363"/>
      <c r="NS332" s="363"/>
      <c r="NT332" s="363"/>
      <c r="NU332" s="363"/>
      <c r="NV332" s="363"/>
      <c r="NW332" s="363"/>
      <c r="NX332" s="363"/>
      <c r="NY332" s="363"/>
      <c r="NZ332" s="363"/>
      <c r="OA332" s="363"/>
      <c r="OB332" s="363"/>
      <c r="OC332" s="363"/>
      <c r="OD332" s="363"/>
      <c r="OE332" s="363"/>
      <c r="OF332" s="363"/>
      <c r="OG332" s="363"/>
      <c r="OH332" s="363"/>
      <c r="OI332" s="363"/>
      <c r="OJ332" s="363"/>
      <c r="OK332" s="363"/>
      <c r="OL332" s="363"/>
      <c r="OM332" s="363"/>
      <c r="ON332" s="363"/>
      <c r="OO332" s="363"/>
      <c r="OP332" s="363"/>
      <c r="OQ332" s="363"/>
      <c r="OR332" s="363"/>
      <c r="OS332" s="363"/>
      <c r="OT332" s="363"/>
      <c r="OU332" s="363"/>
      <c r="OV332" s="363"/>
      <c r="OW332" s="363"/>
      <c r="OX332" s="363"/>
      <c r="OY332" s="363"/>
      <c r="OZ332" s="363"/>
      <c r="PA332" s="363"/>
      <c r="PB332" s="363"/>
      <c r="PC332" s="363"/>
      <c r="PD332" s="363"/>
      <c r="PE332" s="363"/>
      <c r="PF332" s="363"/>
      <c r="PG332" s="363"/>
      <c r="PH332" s="363"/>
      <c r="PI332" s="363"/>
      <c r="PJ332" s="363"/>
      <c r="PK332" s="363"/>
      <c r="PL332" s="363"/>
      <c r="PM332" s="363"/>
      <c r="PN332" s="363"/>
      <c r="PO332" s="363"/>
      <c r="PP332" s="363"/>
      <c r="PQ332" s="363"/>
      <c r="PR332" s="363"/>
      <c r="PS332" s="363"/>
      <c r="PT332" s="363"/>
      <c r="PU332" s="363"/>
      <c r="PV332" s="363"/>
      <c r="PW332" s="363"/>
      <c r="PX332" s="363"/>
      <c r="PY332" s="363"/>
      <c r="PZ332" s="363"/>
      <c r="QA332" s="363"/>
      <c r="QB332" s="363"/>
      <c r="QC332" s="363"/>
      <c r="QD332" s="363"/>
      <c r="QE332" s="363"/>
      <c r="QF332" s="363"/>
      <c r="QG332" s="363"/>
      <c r="QH332" s="363"/>
      <c r="QI332" s="363"/>
      <c r="QJ332" s="363"/>
      <c r="QK332" s="363"/>
      <c r="QL332" s="363"/>
      <c r="QM332" s="363"/>
      <c r="QN332" s="363"/>
      <c r="QO332" s="363"/>
      <c r="QP332" s="363"/>
      <c r="QQ332" s="363"/>
      <c r="QR332" s="363"/>
      <c r="QS332" s="363"/>
      <c r="QT332" s="363"/>
      <c r="QU332" s="363"/>
      <c r="QV332" s="363"/>
      <c r="QW332" s="363"/>
      <c r="QX332" s="363"/>
      <c r="QY332" s="363"/>
      <c r="QZ332" s="363"/>
      <c r="RA332" s="363"/>
      <c r="RB332" s="363"/>
      <c r="RC332" s="363"/>
      <c r="RD332" s="363"/>
      <c r="RE332" s="363"/>
      <c r="RF332" s="363"/>
      <c r="RG332" s="363"/>
      <c r="RH332" s="363"/>
      <c r="RI332" s="363"/>
      <c r="RJ332" s="363"/>
      <c r="RK332" s="363"/>
      <c r="RL332" s="363"/>
      <c r="RM332" s="363"/>
      <c r="RN332" s="363"/>
      <c r="RO332" s="363"/>
      <c r="RP332" s="363"/>
      <c r="RQ332" s="363"/>
      <c r="RR332" s="363"/>
      <c r="RS332" s="363"/>
      <c r="RT332" s="363"/>
      <c r="RU332" s="363"/>
    </row>
    <row r="333" spans="1:489" s="393" customFormat="1" ht="25.5" customHeight="1" x14ac:dyDescent="0.35">
      <c r="A333" s="507"/>
      <c r="B333" s="509"/>
      <c r="C333" s="501"/>
      <c r="D333" s="505"/>
      <c r="E333" s="505"/>
      <c r="F333" s="505"/>
      <c r="G333" s="505"/>
      <c r="H333" s="505"/>
      <c r="I333" s="501"/>
      <c r="J333" s="505"/>
      <c r="K333" s="505"/>
      <c r="L333" s="505"/>
      <c r="M333" s="505"/>
      <c r="N333" s="505"/>
      <c r="O333" s="505"/>
      <c r="P333" s="505"/>
      <c r="Q333" s="505"/>
      <c r="R333" s="501"/>
      <c r="S333" s="357" t="s">
        <v>2601</v>
      </c>
      <c r="T333" s="503"/>
      <c r="U333" s="503"/>
      <c r="V333" s="505"/>
      <c r="W333" s="487"/>
      <c r="X333" s="505"/>
      <c r="Y333" s="505"/>
      <c r="Z333" s="510"/>
      <c r="AA333" s="500"/>
      <c r="AB333" s="500"/>
      <c r="AC333" s="500"/>
      <c r="AD333" s="500"/>
      <c r="AE333" s="500"/>
      <c r="AF333" s="500"/>
      <c r="AG333" s="500"/>
      <c r="AH333" s="500"/>
      <c r="AI333" s="500"/>
      <c r="AJ333" s="500"/>
      <c r="AK333" s="500"/>
      <c r="AL333" s="500"/>
      <c r="AM333" s="500"/>
      <c r="AN333" s="500"/>
      <c r="AO333" s="500"/>
      <c r="AP333" s="500"/>
      <c r="AQ333" s="500"/>
      <c r="AR333" s="500"/>
      <c r="AS333" s="500"/>
      <c r="AT333" s="500"/>
      <c r="AU333" s="500"/>
      <c r="AV333" s="500"/>
      <c r="AW333" s="500"/>
      <c r="AX333" s="500"/>
      <c r="AY333" s="500"/>
      <c r="AZ333" s="500"/>
      <c r="BA333" s="500"/>
      <c r="BB333" s="500"/>
      <c r="BC333" s="500"/>
      <c r="BD333" s="500"/>
      <c r="BE333" s="500"/>
      <c r="BF333" s="500"/>
      <c r="BG333" s="500"/>
      <c r="BH333" s="500"/>
      <c r="BI333" s="500"/>
      <c r="BJ333" s="501"/>
      <c r="BK333" s="496"/>
      <c r="BL333" s="363"/>
      <c r="BM333" s="363"/>
      <c r="BN333" s="363"/>
      <c r="BO333" s="363"/>
      <c r="BP333" s="363"/>
      <c r="BQ333" s="363"/>
      <c r="BR333" s="363"/>
      <c r="BS333" s="363"/>
      <c r="BT333" s="363"/>
      <c r="BU333" s="363"/>
      <c r="BV333" s="363"/>
      <c r="BW333" s="363"/>
      <c r="BX333" s="363"/>
      <c r="BY333" s="363"/>
      <c r="BZ333" s="363"/>
      <c r="CA333" s="363"/>
      <c r="CB333" s="363"/>
      <c r="CC333" s="363"/>
      <c r="CD333" s="363"/>
      <c r="CE333" s="363"/>
      <c r="CF333" s="363"/>
      <c r="CG333" s="363"/>
      <c r="CH333" s="363"/>
      <c r="CI333" s="363"/>
      <c r="CJ333" s="363"/>
      <c r="CK333" s="363"/>
      <c r="CL333" s="363"/>
      <c r="CM333" s="363"/>
      <c r="CN333" s="363"/>
      <c r="CO333" s="363"/>
      <c r="CP333" s="363"/>
      <c r="CQ333" s="363"/>
      <c r="CR333" s="363"/>
      <c r="CS333" s="363"/>
      <c r="CT333" s="363"/>
      <c r="CU333" s="363"/>
      <c r="CV333" s="363"/>
      <c r="CW333" s="363"/>
      <c r="CX333" s="363"/>
      <c r="CY333" s="363"/>
      <c r="CZ333" s="363"/>
      <c r="DA333" s="363"/>
      <c r="DB333" s="363"/>
      <c r="DC333" s="363"/>
      <c r="DD333" s="363"/>
      <c r="DE333" s="363"/>
      <c r="DF333" s="363"/>
      <c r="DG333" s="363"/>
      <c r="DH333" s="363"/>
      <c r="DI333" s="363"/>
      <c r="DJ333" s="363"/>
      <c r="DK333" s="363"/>
      <c r="DL333" s="363"/>
      <c r="DM333" s="363"/>
      <c r="DN333" s="363"/>
      <c r="DO333" s="363"/>
      <c r="DP333" s="363"/>
      <c r="DQ333" s="363"/>
      <c r="DR333" s="363"/>
      <c r="DS333" s="363"/>
      <c r="DT333" s="363"/>
      <c r="DU333" s="363"/>
      <c r="DV333" s="363"/>
      <c r="DW333" s="363"/>
      <c r="DX333" s="363"/>
      <c r="DY333" s="363"/>
      <c r="DZ333" s="363"/>
      <c r="EA333" s="363"/>
      <c r="EB333" s="363"/>
      <c r="EC333" s="363"/>
      <c r="ED333" s="363"/>
      <c r="EE333" s="363"/>
      <c r="EF333" s="363"/>
      <c r="EG333" s="363"/>
      <c r="EH333" s="363"/>
      <c r="EI333" s="363"/>
      <c r="EJ333" s="363"/>
      <c r="EK333" s="363"/>
      <c r="EL333" s="363"/>
      <c r="EM333" s="363"/>
      <c r="EN333" s="363"/>
      <c r="EO333" s="363"/>
      <c r="EP333" s="363"/>
      <c r="EQ333" s="363"/>
      <c r="ER333" s="363"/>
      <c r="ES333" s="363"/>
      <c r="ET333" s="363"/>
      <c r="EU333" s="363"/>
      <c r="EV333" s="363"/>
      <c r="EW333" s="363"/>
      <c r="EX333" s="363"/>
      <c r="EY333" s="363"/>
      <c r="EZ333" s="363"/>
      <c r="FA333" s="363"/>
      <c r="FB333" s="363"/>
      <c r="FC333" s="363"/>
      <c r="FD333" s="363"/>
      <c r="FE333" s="363"/>
      <c r="FF333" s="363"/>
      <c r="FG333" s="363"/>
      <c r="FH333" s="363"/>
      <c r="FI333" s="363"/>
      <c r="FJ333" s="363"/>
      <c r="FK333" s="363"/>
      <c r="FL333" s="363"/>
      <c r="FM333" s="363"/>
      <c r="FN333" s="363"/>
      <c r="FO333" s="363"/>
      <c r="FP333" s="363"/>
      <c r="FQ333" s="363"/>
      <c r="FR333" s="363"/>
      <c r="FS333" s="363"/>
      <c r="FT333" s="363"/>
      <c r="FU333" s="363"/>
      <c r="FV333" s="363"/>
      <c r="FW333" s="363"/>
      <c r="FX333" s="363"/>
      <c r="FY333" s="363"/>
      <c r="FZ333" s="363"/>
      <c r="GA333" s="363"/>
      <c r="GB333" s="363"/>
      <c r="GC333" s="363"/>
      <c r="GD333" s="363"/>
      <c r="GE333" s="363"/>
      <c r="GF333" s="363"/>
      <c r="GG333" s="363"/>
      <c r="GH333" s="363"/>
      <c r="GI333" s="363"/>
      <c r="GJ333" s="363"/>
      <c r="GK333" s="363"/>
      <c r="GL333" s="363"/>
      <c r="GM333" s="363"/>
      <c r="GN333" s="363"/>
      <c r="GO333" s="363"/>
      <c r="GP333" s="363"/>
      <c r="GQ333" s="363"/>
      <c r="GR333" s="363"/>
      <c r="GS333" s="363"/>
      <c r="GT333" s="363"/>
      <c r="GU333" s="363"/>
      <c r="GV333" s="363"/>
      <c r="GW333" s="363"/>
      <c r="GX333" s="363"/>
      <c r="GY333" s="363"/>
      <c r="GZ333" s="363"/>
      <c r="HA333" s="363"/>
      <c r="HB333" s="363"/>
      <c r="HC333" s="363"/>
      <c r="HD333" s="363"/>
      <c r="HE333" s="363"/>
      <c r="HF333" s="363"/>
      <c r="HG333" s="363"/>
      <c r="HH333" s="363"/>
      <c r="HI333" s="363"/>
      <c r="HJ333" s="363"/>
      <c r="HK333" s="363"/>
      <c r="HL333" s="363"/>
      <c r="HM333" s="363"/>
      <c r="HN333" s="363"/>
      <c r="HO333" s="363"/>
      <c r="HP333" s="363"/>
      <c r="HQ333" s="363"/>
      <c r="HR333" s="363"/>
      <c r="HS333" s="363"/>
      <c r="HT333" s="363"/>
      <c r="HU333" s="363"/>
      <c r="HV333" s="363"/>
      <c r="HW333" s="363"/>
      <c r="HX333" s="363"/>
      <c r="HY333" s="363"/>
      <c r="HZ333" s="363"/>
      <c r="IA333" s="363"/>
      <c r="IB333" s="363"/>
      <c r="IC333" s="363"/>
      <c r="ID333" s="363"/>
      <c r="IE333" s="363"/>
      <c r="IF333" s="363"/>
      <c r="IG333" s="363"/>
      <c r="IH333" s="363"/>
      <c r="II333" s="363"/>
      <c r="IJ333" s="363"/>
      <c r="IK333" s="363"/>
      <c r="IL333" s="363"/>
      <c r="IM333" s="363"/>
      <c r="IN333" s="363"/>
      <c r="IO333" s="363"/>
      <c r="IP333" s="363"/>
      <c r="IQ333" s="363"/>
      <c r="IR333" s="363"/>
      <c r="IS333" s="363"/>
      <c r="IT333" s="363"/>
      <c r="IU333" s="363"/>
      <c r="IV333" s="363"/>
      <c r="IW333" s="363"/>
      <c r="IX333" s="363"/>
      <c r="IY333" s="363"/>
      <c r="IZ333" s="363"/>
      <c r="JA333" s="363"/>
      <c r="JB333" s="363"/>
      <c r="JC333" s="363"/>
      <c r="JD333" s="363"/>
      <c r="JE333" s="363"/>
      <c r="JF333" s="363"/>
      <c r="JG333" s="363"/>
      <c r="JH333" s="363"/>
      <c r="JI333" s="363"/>
      <c r="JJ333" s="363"/>
      <c r="JK333" s="363"/>
      <c r="JL333" s="363"/>
      <c r="JM333" s="363"/>
      <c r="JN333" s="363"/>
      <c r="JO333" s="363"/>
      <c r="JP333" s="363"/>
      <c r="JQ333" s="363"/>
      <c r="JR333" s="363"/>
      <c r="JS333" s="363"/>
      <c r="JT333" s="363"/>
      <c r="JU333" s="363"/>
      <c r="JV333" s="363"/>
      <c r="JW333" s="363"/>
      <c r="JX333" s="363"/>
      <c r="JY333" s="363"/>
      <c r="JZ333" s="363"/>
      <c r="KA333" s="363"/>
      <c r="KB333" s="363"/>
      <c r="KC333" s="363"/>
      <c r="KD333" s="363"/>
      <c r="KE333" s="363"/>
      <c r="KF333" s="363"/>
      <c r="KG333" s="363"/>
      <c r="KH333" s="363"/>
      <c r="KI333" s="363"/>
      <c r="KJ333" s="363"/>
      <c r="KK333" s="363"/>
      <c r="KL333" s="363"/>
      <c r="KM333" s="363"/>
      <c r="KN333" s="363"/>
      <c r="KO333" s="363"/>
      <c r="KP333" s="363"/>
      <c r="KQ333" s="363"/>
      <c r="KR333" s="363"/>
      <c r="KS333" s="363"/>
      <c r="KT333" s="363"/>
      <c r="KU333" s="363"/>
      <c r="KV333" s="363"/>
      <c r="KW333" s="363"/>
      <c r="KX333" s="363"/>
      <c r="KY333" s="363"/>
      <c r="KZ333" s="363"/>
      <c r="LA333" s="363"/>
      <c r="LB333" s="363"/>
      <c r="LC333" s="363"/>
      <c r="LD333" s="363"/>
      <c r="LE333" s="363"/>
      <c r="LF333" s="363"/>
      <c r="LG333" s="363"/>
      <c r="LH333" s="363"/>
      <c r="LI333" s="363"/>
      <c r="LJ333" s="363"/>
      <c r="LK333" s="363"/>
      <c r="LL333" s="363"/>
      <c r="LM333" s="363"/>
      <c r="LN333" s="363"/>
      <c r="LO333" s="363"/>
      <c r="LP333" s="363"/>
      <c r="LQ333" s="363"/>
      <c r="LR333" s="363"/>
      <c r="LS333" s="363"/>
      <c r="LT333" s="363"/>
      <c r="LU333" s="363"/>
      <c r="LV333" s="363"/>
      <c r="LW333" s="363"/>
      <c r="LX333" s="363"/>
      <c r="LY333" s="363"/>
      <c r="LZ333" s="363"/>
      <c r="MA333" s="363"/>
      <c r="MB333" s="363"/>
      <c r="MC333" s="363"/>
      <c r="MD333" s="363"/>
      <c r="ME333" s="363"/>
      <c r="MF333" s="363"/>
      <c r="MG333" s="363"/>
      <c r="MH333" s="363"/>
      <c r="MI333" s="363"/>
      <c r="MJ333" s="363"/>
      <c r="MK333" s="363"/>
      <c r="ML333" s="363"/>
      <c r="MM333" s="363"/>
      <c r="MN333" s="363"/>
      <c r="MO333" s="363"/>
      <c r="MP333" s="363"/>
      <c r="MQ333" s="363"/>
      <c r="MR333" s="363"/>
      <c r="MS333" s="363"/>
      <c r="MT333" s="363"/>
      <c r="MU333" s="363"/>
      <c r="MV333" s="363"/>
      <c r="MW333" s="363"/>
      <c r="MX333" s="363"/>
      <c r="MY333" s="363"/>
      <c r="MZ333" s="363"/>
      <c r="NA333" s="363"/>
      <c r="NB333" s="363"/>
      <c r="NC333" s="363"/>
      <c r="ND333" s="363"/>
      <c r="NE333" s="363"/>
      <c r="NF333" s="363"/>
      <c r="NG333" s="363"/>
      <c r="NH333" s="363"/>
      <c r="NI333" s="363"/>
      <c r="NJ333" s="363"/>
      <c r="NK333" s="363"/>
      <c r="NL333" s="363"/>
      <c r="NM333" s="363"/>
      <c r="NN333" s="363"/>
      <c r="NO333" s="363"/>
      <c r="NP333" s="363"/>
      <c r="NQ333" s="363"/>
      <c r="NR333" s="363"/>
      <c r="NS333" s="363"/>
      <c r="NT333" s="363"/>
      <c r="NU333" s="363"/>
      <c r="NV333" s="363"/>
      <c r="NW333" s="363"/>
      <c r="NX333" s="363"/>
      <c r="NY333" s="363"/>
      <c r="NZ333" s="363"/>
      <c r="OA333" s="363"/>
      <c r="OB333" s="363"/>
      <c r="OC333" s="363"/>
      <c r="OD333" s="363"/>
      <c r="OE333" s="363"/>
      <c r="OF333" s="363"/>
      <c r="OG333" s="363"/>
      <c r="OH333" s="363"/>
      <c r="OI333" s="363"/>
      <c r="OJ333" s="363"/>
      <c r="OK333" s="363"/>
      <c r="OL333" s="363"/>
      <c r="OM333" s="363"/>
      <c r="ON333" s="363"/>
      <c r="OO333" s="363"/>
      <c r="OP333" s="363"/>
      <c r="OQ333" s="363"/>
      <c r="OR333" s="363"/>
      <c r="OS333" s="363"/>
      <c r="OT333" s="363"/>
      <c r="OU333" s="363"/>
      <c r="OV333" s="363"/>
      <c r="OW333" s="363"/>
      <c r="OX333" s="363"/>
      <c r="OY333" s="363"/>
      <c r="OZ333" s="363"/>
      <c r="PA333" s="363"/>
      <c r="PB333" s="363"/>
      <c r="PC333" s="363"/>
      <c r="PD333" s="363"/>
      <c r="PE333" s="363"/>
      <c r="PF333" s="363"/>
      <c r="PG333" s="363"/>
      <c r="PH333" s="363"/>
      <c r="PI333" s="363"/>
      <c r="PJ333" s="363"/>
      <c r="PK333" s="363"/>
      <c r="PL333" s="363"/>
      <c r="PM333" s="363"/>
      <c r="PN333" s="363"/>
      <c r="PO333" s="363"/>
      <c r="PP333" s="363"/>
      <c r="PQ333" s="363"/>
      <c r="PR333" s="363"/>
      <c r="PS333" s="363"/>
      <c r="PT333" s="363"/>
      <c r="PU333" s="363"/>
      <c r="PV333" s="363"/>
      <c r="PW333" s="363"/>
      <c r="PX333" s="363"/>
      <c r="PY333" s="363"/>
      <c r="PZ333" s="363"/>
      <c r="QA333" s="363"/>
      <c r="QB333" s="363"/>
      <c r="QC333" s="363"/>
      <c r="QD333" s="363"/>
      <c r="QE333" s="363"/>
      <c r="QF333" s="363"/>
      <c r="QG333" s="363"/>
      <c r="QH333" s="363"/>
      <c r="QI333" s="363"/>
      <c r="QJ333" s="363"/>
      <c r="QK333" s="363"/>
      <c r="QL333" s="363"/>
      <c r="QM333" s="363"/>
      <c r="QN333" s="363"/>
      <c r="QO333" s="363"/>
      <c r="QP333" s="363"/>
      <c r="QQ333" s="363"/>
      <c r="QR333" s="363"/>
      <c r="QS333" s="363"/>
      <c r="QT333" s="363"/>
      <c r="QU333" s="363"/>
      <c r="QV333" s="363"/>
      <c r="QW333" s="363"/>
      <c r="QX333" s="363"/>
      <c r="QY333" s="363"/>
      <c r="QZ333" s="363"/>
      <c r="RA333" s="363"/>
      <c r="RB333" s="363"/>
      <c r="RC333" s="363"/>
      <c r="RD333" s="363"/>
      <c r="RE333" s="363"/>
      <c r="RF333" s="363"/>
      <c r="RG333" s="363"/>
      <c r="RH333" s="363"/>
      <c r="RI333" s="363"/>
      <c r="RJ333" s="363"/>
      <c r="RK333" s="363"/>
      <c r="RL333" s="363"/>
      <c r="RM333" s="363"/>
      <c r="RN333" s="363"/>
      <c r="RO333" s="363"/>
      <c r="RP333" s="363"/>
      <c r="RQ333" s="363"/>
      <c r="RR333" s="363"/>
      <c r="RS333" s="363"/>
      <c r="RT333" s="363"/>
      <c r="RU333" s="363"/>
    </row>
    <row r="334" spans="1:489" s="393" customFormat="1" ht="25.5" customHeight="1" x14ac:dyDescent="0.35">
      <c r="A334" s="507"/>
      <c r="B334" s="509"/>
      <c r="C334" s="501"/>
      <c r="D334" s="505"/>
      <c r="E334" s="505"/>
      <c r="F334" s="505"/>
      <c r="G334" s="505"/>
      <c r="H334" s="505"/>
      <c r="I334" s="501"/>
      <c r="J334" s="505"/>
      <c r="K334" s="505"/>
      <c r="L334" s="505"/>
      <c r="M334" s="505"/>
      <c r="N334" s="505"/>
      <c r="O334" s="505"/>
      <c r="P334" s="505"/>
      <c r="Q334" s="505"/>
      <c r="R334" s="501"/>
      <c r="S334" s="357" t="s">
        <v>3108</v>
      </c>
      <c r="T334" s="503"/>
      <c r="U334" s="503"/>
      <c r="V334" s="505"/>
      <c r="W334" s="488"/>
      <c r="X334" s="505"/>
      <c r="Y334" s="505"/>
      <c r="Z334" s="510"/>
      <c r="AA334" s="500"/>
      <c r="AB334" s="500"/>
      <c r="AC334" s="500"/>
      <c r="AD334" s="500"/>
      <c r="AE334" s="500"/>
      <c r="AF334" s="500"/>
      <c r="AG334" s="500"/>
      <c r="AH334" s="500"/>
      <c r="AI334" s="500"/>
      <c r="AJ334" s="500"/>
      <c r="AK334" s="500"/>
      <c r="AL334" s="500"/>
      <c r="AM334" s="500"/>
      <c r="AN334" s="500"/>
      <c r="AO334" s="500"/>
      <c r="AP334" s="500"/>
      <c r="AQ334" s="500"/>
      <c r="AR334" s="500"/>
      <c r="AS334" s="500"/>
      <c r="AT334" s="500"/>
      <c r="AU334" s="500"/>
      <c r="AV334" s="500"/>
      <c r="AW334" s="500"/>
      <c r="AX334" s="500"/>
      <c r="AY334" s="500"/>
      <c r="AZ334" s="500"/>
      <c r="BA334" s="500"/>
      <c r="BB334" s="500"/>
      <c r="BC334" s="500"/>
      <c r="BD334" s="500"/>
      <c r="BE334" s="500"/>
      <c r="BF334" s="500"/>
      <c r="BG334" s="500"/>
      <c r="BH334" s="500"/>
      <c r="BI334" s="500"/>
      <c r="BJ334" s="501"/>
      <c r="BK334" s="496"/>
      <c r="BL334" s="363"/>
      <c r="BM334" s="363"/>
      <c r="BN334" s="363"/>
      <c r="BO334" s="363"/>
      <c r="BP334" s="363"/>
      <c r="BQ334" s="363"/>
      <c r="BR334" s="363"/>
      <c r="BS334" s="363"/>
      <c r="BT334" s="363"/>
      <c r="BU334" s="363"/>
      <c r="BV334" s="363"/>
      <c r="BW334" s="363"/>
      <c r="BX334" s="363"/>
      <c r="BY334" s="363"/>
      <c r="BZ334" s="363"/>
      <c r="CA334" s="363"/>
      <c r="CB334" s="363"/>
      <c r="CC334" s="363"/>
      <c r="CD334" s="363"/>
      <c r="CE334" s="363"/>
      <c r="CF334" s="363"/>
      <c r="CG334" s="363"/>
      <c r="CH334" s="363"/>
      <c r="CI334" s="363"/>
      <c r="CJ334" s="363"/>
      <c r="CK334" s="363"/>
      <c r="CL334" s="363"/>
      <c r="CM334" s="363"/>
      <c r="CN334" s="363"/>
      <c r="CO334" s="363"/>
      <c r="CP334" s="363"/>
      <c r="CQ334" s="363"/>
      <c r="CR334" s="363"/>
      <c r="CS334" s="363"/>
      <c r="CT334" s="363"/>
      <c r="CU334" s="363"/>
      <c r="CV334" s="363"/>
      <c r="CW334" s="363"/>
      <c r="CX334" s="363"/>
      <c r="CY334" s="363"/>
      <c r="CZ334" s="363"/>
      <c r="DA334" s="363"/>
      <c r="DB334" s="363"/>
      <c r="DC334" s="363"/>
      <c r="DD334" s="363"/>
      <c r="DE334" s="363"/>
      <c r="DF334" s="363"/>
      <c r="DG334" s="363"/>
      <c r="DH334" s="363"/>
      <c r="DI334" s="363"/>
      <c r="DJ334" s="363"/>
      <c r="DK334" s="363"/>
      <c r="DL334" s="363"/>
      <c r="DM334" s="363"/>
      <c r="DN334" s="363"/>
      <c r="DO334" s="363"/>
      <c r="DP334" s="363"/>
      <c r="DQ334" s="363"/>
      <c r="DR334" s="363"/>
      <c r="DS334" s="363"/>
      <c r="DT334" s="363"/>
      <c r="DU334" s="363"/>
      <c r="DV334" s="363"/>
      <c r="DW334" s="363"/>
      <c r="DX334" s="363"/>
      <c r="DY334" s="363"/>
      <c r="DZ334" s="363"/>
      <c r="EA334" s="363"/>
      <c r="EB334" s="363"/>
      <c r="EC334" s="363"/>
      <c r="ED334" s="363"/>
      <c r="EE334" s="363"/>
      <c r="EF334" s="363"/>
      <c r="EG334" s="363"/>
      <c r="EH334" s="363"/>
      <c r="EI334" s="363"/>
      <c r="EJ334" s="363"/>
      <c r="EK334" s="363"/>
      <c r="EL334" s="363"/>
      <c r="EM334" s="363"/>
      <c r="EN334" s="363"/>
      <c r="EO334" s="363"/>
      <c r="EP334" s="363"/>
      <c r="EQ334" s="363"/>
      <c r="ER334" s="363"/>
      <c r="ES334" s="363"/>
      <c r="ET334" s="363"/>
      <c r="EU334" s="363"/>
      <c r="EV334" s="363"/>
      <c r="EW334" s="363"/>
      <c r="EX334" s="363"/>
      <c r="EY334" s="363"/>
      <c r="EZ334" s="363"/>
      <c r="FA334" s="363"/>
      <c r="FB334" s="363"/>
      <c r="FC334" s="363"/>
      <c r="FD334" s="363"/>
      <c r="FE334" s="363"/>
      <c r="FF334" s="363"/>
      <c r="FG334" s="363"/>
      <c r="FH334" s="363"/>
      <c r="FI334" s="363"/>
      <c r="FJ334" s="363"/>
      <c r="FK334" s="363"/>
      <c r="FL334" s="363"/>
      <c r="FM334" s="363"/>
      <c r="FN334" s="363"/>
      <c r="FO334" s="363"/>
      <c r="FP334" s="363"/>
      <c r="FQ334" s="363"/>
      <c r="FR334" s="363"/>
      <c r="FS334" s="363"/>
      <c r="FT334" s="363"/>
      <c r="FU334" s="363"/>
      <c r="FV334" s="363"/>
      <c r="FW334" s="363"/>
      <c r="FX334" s="363"/>
      <c r="FY334" s="363"/>
      <c r="FZ334" s="363"/>
      <c r="GA334" s="363"/>
      <c r="GB334" s="363"/>
      <c r="GC334" s="363"/>
      <c r="GD334" s="363"/>
      <c r="GE334" s="363"/>
      <c r="GF334" s="363"/>
      <c r="GG334" s="363"/>
      <c r="GH334" s="363"/>
      <c r="GI334" s="363"/>
      <c r="GJ334" s="363"/>
      <c r="GK334" s="363"/>
      <c r="GL334" s="363"/>
      <c r="GM334" s="363"/>
      <c r="GN334" s="363"/>
      <c r="GO334" s="363"/>
      <c r="GP334" s="363"/>
      <c r="GQ334" s="363"/>
      <c r="GR334" s="363"/>
      <c r="GS334" s="363"/>
      <c r="GT334" s="363"/>
      <c r="GU334" s="363"/>
      <c r="GV334" s="363"/>
      <c r="GW334" s="363"/>
      <c r="GX334" s="363"/>
      <c r="GY334" s="363"/>
      <c r="GZ334" s="363"/>
      <c r="HA334" s="363"/>
      <c r="HB334" s="363"/>
      <c r="HC334" s="363"/>
      <c r="HD334" s="363"/>
      <c r="HE334" s="363"/>
      <c r="HF334" s="363"/>
      <c r="HG334" s="363"/>
      <c r="HH334" s="363"/>
      <c r="HI334" s="363"/>
      <c r="HJ334" s="363"/>
      <c r="HK334" s="363"/>
      <c r="HL334" s="363"/>
      <c r="HM334" s="363"/>
      <c r="HN334" s="363"/>
      <c r="HO334" s="363"/>
      <c r="HP334" s="363"/>
      <c r="HQ334" s="363"/>
      <c r="HR334" s="363"/>
      <c r="HS334" s="363"/>
      <c r="HT334" s="363"/>
      <c r="HU334" s="363"/>
      <c r="HV334" s="363"/>
      <c r="HW334" s="363"/>
      <c r="HX334" s="363"/>
      <c r="HY334" s="363"/>
      <c r="HZ334" s="363"/>
      <c r="IA334" s="363"/>
      <c r="IB334" s="363"/>
      <c r="IC334" s="363"/>
      <c r="ID334" s="363"/>
      <c r="IE334" s="363"/>
      <c r="IF334" s="363"/>
      <c r="IG334" s="363"/>
      <c r="IH334" s="363"/>
      <c r="II334" s="363"/>
      <c r="IJ334" s="363"/>
      <c r="IK334" s="363"/>
      <c r="IL334" s="363"/>
      <c r="IM334" s="363"/>
      <c r="IN334" s="363"/>
      <c r="IO334" s="363"/>
      <c r="IP334" s="363"/>
      <c r="IQ334" s="363"/>
      <c r="IR334" s="363"/>
      <c r="IS334" s="363"/>
      <c r="IT334" s="363"/>
      <c r="IU334" s="363"/>
      <c r="IV334" s="363"/>
      <c r="IW334" s="363"/>
      <c r="IX334" s="363"/>
      <c r="IY334" s="363"/>
      <c r="IZ334" s="363"/>
      <c r="JA334" s="363"/>
      <c r="JB334" s="363"/>
      <c r="JC334" s="363"/>
      <c r="JD334" s="363"/>
      <c r="JE334" s="363"/>
      <c r="JF334" s="363"/>
      <c r="JG334" s="363"/>
      <c r="JH334" s="363"/>
      <c r="JI334" s="363"/>
      <c r="JJ334" s="363"/>
      <c r="JK334" s="363"/>
      <c r="JL334" s="363"/>
      <c r="JM334" s="363"/>
      <c r="JN334" s="363"/>
      <c r="JO334" s="363"/>
      <c r="JP334" s="363"/>
      <c r="JQ334" s="363"/>
      <c r="JR334" s="363"/>
      <c r="JS334" s="363"/>
      <c r="JT334" s="363"/>
      <c r="JU334" s="363"/>
      <c r="JV334" s="363"/>
      <c r="JW334" s="363"/>
      <c r="JX334" s="363"/>
      <c r="JY334" s="363"/>
      <c r="JZ334" s="363"/>
      <c r="KA334" s="363"/>
      <c r="KB334" s="363"/>
      <c r="KC334" s="363"/>
      <c r="KD334" s="363"/>
      <c r="KE334" s="363"/>
      <c r="KF334" s="363"/>
      <c r="KG334" s="363"/>
      <c r="KH334" s="363"/>
      <c r="KI334" s="363"/>
      <c r="KJ334" s="363"/>
      <c r="KK334" s="363"/>
      <c r="KL334" s="363"/>
      <c r="KM334" s="363"/>
      <c r="KN334" s="363"/>
      <c r="KO334" s="363"/>
      <c r="KP334" s="363"/>
      <c r="KQ334" s="363"/>
      <c r="KR334" s="363"/>
      <c r="KS334" s="363"/>
      <c r="KT334" s="363"/>
      <c r="KU334" s="363"/>
      <c r="KV334" s="363"/>
      <c r="KW334" s="363"/>
      <c r="KX334" s="363"/>
      <c r="KY334" s="363"/>
      <c r="KZ334" s="363"/>
      <c r="LA334" s="363"/>
      <c r="LB334" s="363"/>
      <c r="LC334" s="363"/>
      <c r="LD334" s="363"/>
      <c r="LE334" s="363"/>
      <c r="LF334" s="363"/>
      <c r="LG334" s="363"/>
      <c r="LH334" s="363"/>
      <c r="LI334" s="363"/>
      <c r="LJ334" s="363"/>
      <c r="LK334" s="363"/>
      <c r="LL334" s="363"/>
      <c r="LM334" s="363"/>
      <c r="LN334" s="363"/>
      <c r="LO334" s="363"/>
      <c r="LP334" s="363"/>
      <c r="LQ334" s="363"/>
      <c r="LR334" s="363"/>
      <c r="LS334" s="363"/>
      <c r="LT334" s="363"/>
      <c r="LU334" s="363"/>
      <c r="LV334" s="363"/>
      <c r="LW334" s="363"/>
      <c r="LX334" s="363"/>
      <c r="LY334" s="363"/>
      <c r="LZ334" s="363"/>
      <c r="MA334" s="363"/>
      <c r="MB334" s="363"/>
      <c r="MC334" s="363"/>
      <c r="MD334" s="363"/>
      <c r="ME334" s="363"/>
      <c r="MF334" s="363"/>
      <c r="MG334" s="363"/>
      <c r="MH334" s="363"/>
      <c r="MI334" s="363"/>
      <c r="MJ334" s="363"/>
      <c r="MK334" s="363"/>
      <c r="ML334" s="363"/>
      <c r="MM334" s="363"/>
      <c r="MN334" s="363"/>
      <c r="MO334" s="363"/>
      <c r="MP334" s="363"/>
      <c r="MQ334" s="363"/>
      <c r="MR334" s="363"/>
      <c r="MS334" s="363"/>
      <c r="MT334" s="363"/>
      <c r="MU334" s="363"/>
      <c r="MV334" s="363"/>
      <c r="MW334" s="363"/>
      <c r="MX334" s="363"/>
      <c r="MY334" s="363"/>
      <c r="MZ334" s="363"/>
      <c r="NA334" s="363"/>
      <c r="NB334" s="363"/>
      <c r="NC334" s="363"/>
      <c r="ND334" s="363"/>
      <c r="NE334" s="363"/>
      <c r="NF334" s="363"/>
      <c r="NG334" s="363"/>
      <c r="NH334" s="363"/>
      <c r="NI334" s="363"/>
      <c r="NJ334" s="363"/>
      <c r="NK334" s="363"/>
      <c r="NL334" s="363"/>
      <c r="NM334" s="363"/>
      <c r="NN334" s="363"/>
      <c r="NO334" s="363"/>
      <c r="NP334" s="363"/>
      <c r="NQ334" s="363"/>
      <c r="NR334" s="363"/>
      <c r="NS334" s="363"/>
      <c r="NT334" s="363"/>
      <c r="NU334" s="363"/>
      <c r="NV334" s="363"/>
      <c r="NW334" s="363"/>
      <c r="NX334" s="363"/>
      <c r="NY334" s="363"/>
      <c r="NZ334" s="363"/>
      <c r="OA334" s="363"/>
      <c r="OB334" s="363"/>
      <c r="OC334" s="363"/>
      <c r="OD334" s="363"/>
      <c r="OE334" s="363"/>
      <c r="OF334" s="363"/>
      <c r="OG334" s="363"/>
      <c r="OH334" s="363"/>
      <c r="OI334" s="363"/>
      <c r="OJ334" s="363"/>
      <c r="OK334" s="363"/>
      <c r="OL334" s="363"/>
      <c r="OM334" s="363"/>
      <c r="ON334" s="363"/>
      <c r="OO334" s="363"/>
      <c r="OP334" s="363"/>
      <c r="OQ334" s="363"/>
      <c r="OR334" s="363"/>
      <c r="OS334" s="363"/>
      <c r="OT334" s="363"/>
      <c r="OU334" s="363"/>
      <c r="OV334" s="363"/>
      <c r="OW334" s="363"/>
      <c r="OX334" s="363"/>
      <c r="OY334" s="363"/>
      <c r="OZ334" s="363"/>
      <c r="PA334" s="363"/>
      <c r="PB334" s="363"/>
      <c r="PC334" s="363"/>
      <c r="PD334" s="363"/>
      <c r="PE334" s="363"/>
      <c r="PF334" s="363"/>
      <c r="PG334" s="363"/>
      <c r="PH334" s="363"/>
      <c r="PI334" s="363"/>
      <c r="PJ334" s="363"/>
      <c r="PK334" s="363"/>
      <c r="PL334" s="363"/>
      <c r="PM334" s="363"/>
      <c r="PN334" s="363"/>
      <c r="PO334" s="363"/>
      <c r="PP334" s="363"/>
      <c r="PQ334" s="363"/>
      <c r="PR334" s="363"/>
      <c r="PS334" s="363"/>
      <c r="PT334" s="363"/>
      <c r="PU334" s="363"/>
      <c r="PV334" s="363"/>
      <c r="PW334" s="363"/>
      <c r="PX334" s="363"/>
      <c r="PY334" s="363"/>
      <c r="PZ334" s="363"/>
      <c r="QA334" s="363"/>
      <c r="QB334" s="363"/>
      <c r="QC334" s="363"/>
      <c r="QD334" s="363"/>
      <c r="QE334" s="363"/>
      <c r="QF334" s="363"/>
      <c r="QG334" s="363"/>
      <c r="QH334" s="363"/>
      <c r="QI334" s="363"/>
      <c r="QJ334" s="363"/>
      <c r="QK334" s="363"/>
      <c r="QL334" s="363"/>
      <c r="QM334" s="363"/>
      <c r="QN334" s="363"/>
      <c r="QO334" s="363"/>
      <c r="QP334" s="363"/>
      <c r="QQ334" s="363"/>
      <c r="QR334" s="363"/>
      <c r="QS334" s="363"/>
      <c r="QT334" s="363"/>
      <c r="QU334" s="363"/>
      <c r="QV334" s="363"/>
      <c r="QW334" s="363"/>
      <c r="QX334" s="363"/>
      <c r="QY334" s="363"/>
      <c r="QZ334" s="363"/>
      <c r="RA334" s="363"/>
      <c r="RB334" s="363"/>
      <c r="RC334" s="363"/>
      <c r="RD334" s="363"/>
      <c r="RE334" s="363"/>
      <c r="RF334" s="363"/>
      <c r="RG334" s="363"/>
      <c r="RH334" s="363"/>
      <c r="RI334" s="363"/>
      <c r="RJ334" s="363"/>
      <c r="RK334" s="363"/>
      <c r="RL334" s="363"/>
      <c r="RM334" s="363"/>
      <c r="RN334" s="363"/>
      <c r="RO334" s="363"/>
      <c r="RP334" s="363"/>
      <c r="RQ334" s="363"/>
      <c r="RR334" s="363"/>
      <c r="RS334" s="363"/>
      <c r="RT334" s="363"/>
      <c r="RU334" s="363"/>
    </row>
    <row r="335" spans="1:489" s="393" customFormat="1" ht="25.5" customHeight="1" x14ac:dyDescent="0.35">
      <c r="A335" s="507" t="s">
        <v>3119</v>
      </c>
      <c r="B335" s="509" t="s">
        <v>3120</v>
      </c>
      <c r="C335" s="501" t="s">
        <v>99</v>
      </c>
      <c r="D335" s="505" t="s">
        <v>2166</v>
      </c>
      <c r="E335" s="505" t="s">
        <v>2167</v>
      </c>
      <c r="F335" s="505" t="s">
        <v>2100</v>
      </c>
      <c r="G335" s="505" t="s">
        <v>2185</v>
      </c>
      <c r="H335" s="505" t="s">
        <v>199</v>
      </c>
      <c r="I335" s="501" t="s">
        <v>3069</v>
      </c>
      <c r="J335" s="505" t="s">
        <v>3070</v>
      </c>
      <c r="K335" s="505" t="s">
        <v>3103</v>
      </c>
      <c r="L335" s="505" t="s">
        <v>3104</v>
      </c>
      <c r="M335" s="505" t="s">
        <v>3114</v>
      </c>
      <c r="N335" s="505" t="s">
        <v>2106</v>
      </c>
      <c r="O335" s="505" t="s">
        <v>2172</v>
      </c>
      <c r="P335" s="505" t="s">
        <v>2172</v>
      </c>
      <c r="Q335" s="505" t="s">
        <v>2172</v>
      </c>
      <c r="R335" s="501" t="s">
        <v>3121</v>
      </c>
      <c r="S335" s="357" t="s">
        <v>1239</v>
      </c>
      <c r="T335" s="503">
        <v>45689</v>
      </c>
      <c r="U335" s="503">
        <v>45838</v>
      </c>
      <c r="V335" s="505" t="s">
        <v>3122</v>
      </c>
      <c r="W335" s="486">
        <v>1</v>
      </c>
      <c r="X335" s="505" t="s">
        <v>2172</v>
      </c>
      <c r="Y335" s="505" t="s">
        <v>2172</v>
      </c>
      <c r="Z335" s="500" t="s">
        <v>2172</v>
      </c>
      <c r="AA335" s="500" t="s">
        <v>2113</v>
      </c>
      <c r="AB335" s="500" t="s">
        <v>2172</v>
      </c>
      <c r="AC335" s="500" t="s">
        <v>2172</v>
      </c>
      <c r="AD335" s="500" t="s">
        <v>2172</v>
      </c>
      <c r="AE335" s="500" t="s">
        <v>2172</v>
      </c>
      <c r="AF335" s="500" t="s">
        <v>2172</v>
      </c>
      <c r="AG335" s="500" t="s">
        <v>2113</v>
      </c>
      <c r="AH335" s="500" t="s">
        <v>2172</v>
      </c>
      <c r="AI335" s="500" t="s">
        <v>2172</v>
      </c>
      <c r="AJ335" s="500" t="s">
        <v>2172</v>
      </c>
      <c r="AK335" s="500" t="s">
        <v>2172</v>
      </c>
      <c r="AL335" s="500" t="s">
        <v>2172</v>
      </c>
      <c r="AM335" s="500" t="s">
        <v>2172</v>
      </c>
      <c r="AN335" s="500" t="s">
        <v>2172</v>
      </c>
      <c r="AO335" s="500" t="s">
        <v>2113</v>
      </c>
      <c r="AP335" s="500" t="s">
        <v>2172</v>
      </c>
      <c r="AQ335" s="500" t="s">
        <v>2172</v>
      </c>
      <c r="AR335" s="500" t="s">
        <v>2172</v>
      </c>
      <c r="AS335" s="500" t="s">
        <v>2172</v>
      </c>
      <c r="AT335" s="500" t="s">
        <v>2172</v>
      </c>
      <c r="AU335" s="500" t="s">
        <v>2172</v>
      </c>
      <c r="AV335" s="500" t="s">
        <v>2172</v>
      </c>
      <c r="AW335" s="500" t="s">
        <v>2172</v>
      </c>
      <c r="AX335" s="500" t="s">
        <v>2172</v>
      </c>
      <c r="AY335" s="500" t="s">
        <v>2172</v>
      </c>
      <c r="AZ335" s="500" t="s">
        <v>2172</v>
      </c>
      <c r="BA335" s="500" t="s">
        <v>2172</v>
      </c>
      <c r="BB335" s="500" t="s">
        <v>2172</v>
      </c>
      <c r="BC335" s="500" t="s">
        <v>2172</v>
      </c>
      <c r="BD335" s="500" t="s">
        <v>2172</v>
      </c>
      <c r="BE335" s="500" t="s">
        <v>2172</v>
      </c>
      <c r="BF335" s="500" t="s">
        <v>2172</v>
      </c>
      <c r="BG335" s="500" t="s">
        <v>2172</v>
      </c>
      <c r="BH335" s="500" t="s">
        <v>2113</v>
      </c>
      <c r="BI335" s="500" t="s">
        <v>2113</v>
      </c>
      <c r="BJ335" s="501" t="s">
        <v>2114</v>
      </c>
      <c r="BK335" s="496" t="s">
        <v>199</v>
      </c>
      <c r="BL335" s="363"/>
      <c r="BM335" s="363"/>
      <c r="BN335" s="363"/>
      <c r="BO335" s="363"/>
      <c r="BP335" s="363"/>
      <c r="BQ335" s="363"/>
      <c r="BR335" s="363"/>
      <c r="BS335" s="363"/>
      <c r="BT335" s="363"/>
      <c r="BU335" s="363"/>
      <c r="BV335" s="363"/>
      <c r="BW335" s="363"/>
      <c r="BX335" s="363"/>
      <c r="BY335" s="363"/>
      <c r="BZ335" s="363"/>
      <c r="CA335" s="363"/>
      <c r="CB335" s="363"/>
      <c r="CC335" s="363"/>
      <c r="CD335" s="363"/>
      <c r="CE335" s="363"/>
      <c r="CF335" s="363"/>
      <c r="CG335" s="363"/>
      <c r="CH335" s="363"/>
      <c r="CI335" s="363"/>
      <c r="CJ335" s="363"/>
      <c r="CK335" s="363"/>
      <c r="CL335" s="363"/>
      <c r="CM335" s="363"/>
      <c r="CN335" s="363"/>
      <c r="CO335" s="363"/>
      <c r="CP335" s="363"/>
      <c r="CQ335" s="363"/>
      <c r="CR335" s="363"/>
      <c r="CS335" s="363"/>
      <c r="CT335" s="363"/>
      <c r="CU335" s="363"/>
      <c r="CV335" s="363"/>
      <c r="CW335" s="363"/>
      <c r="CX335" s="363"/>
      <c r="CY335" s="363"/>
      <c r="CZ335" s="363"/>
      <c r="DA335" s="363"/>
      <c r="DB335" s="363"/>
      <c r="DC335" s="363"/>
      <c r="DD335" s="363"/>
      <c r="DE335" s="363"/>
      <c r="DF335" s="363"/>
      <c r="DG335" s="363"/>
      <c r="DH335" s="363"/>
      <c r="DI335" s="363"/>
      <c r="DJ335" s="363"/>
      <c r="DK335" s="363"/>
      <c r="DL335" s="363"/>
      <c r="DM335" s="363"/>
      <c r="DN335" s="363"/>
      <c r="DO335" s="363"/>
      <c r="DP335" s="363"/>
      <c r="DQ335" s="363"/>
      <c r="DR335" s="363"/>
      <c r="DS335" s="363"/>
      <c r="DT335" s="363"/>
      <c r="DU335" s="363"/>
      <c r="DV335" s="363"/>
      <c r="DW335" s="363"/>
      <c r="DX335" s="363"/>
      <c r="DY335" s="363"/>
      <c r="DZ335" s="363"/>
      <c r="EA335" s="363"/>
      <c r="EB335" s="363"/>
      <c r="EC335" s="363"/>
      <c r="ED335" s="363"/>
      <c r="EE335" s="363"/>
      <c r="EF335" s="363"/>
      <c r="EG335" s="363"/>
      <c r="EH335" s="363"/>
      <c r="EI335" s="363"/>
      <c r="EJ335" s="363"/>
      <c r="EK335" s="363"/>
      <c r="EL335" s="363"/>
      <c r="EM335" s="363"/>
      <c r="EN335" s="363"/>
      <c r="EO335" s="363"/>
      <c r="EP335" s="363"/>
      <c r="EQ335" s="363"/>
      <c r="ER335" s="363"/>
      <c r="ES335" s="363"/>
      <c r="ET335" s="363"/>
      <c r="EU335" s="363"/>
      <c r="EV335" s="363"/>
      <c r="EW335" s="363"/>
      <c r="EX335" s="363"/>
      <c r="EY335" s="363"/>
      <c r="EZ335" s="363"/>
      <c r="FA335" s="363"/>
      <c r="FB335" s="363"/>
      <c r="FC335" s="363"/>
      <c r="FD335" s="363"/>
      <c r="FE335" s="363"/>
      <c r="FF335" s="363"/>
      <c r="FG335" s="363"/>
      <c r="FH335" s="363"/>
      <c r="FI335" s="363"/>
      <c r="FJ335" s="363"/>
      <c r="FK335" s="363"/>
      <c r="FL335" s="363"/>
      <c r="FM335" s="363"/>
      <c r="FN335" s="363"/>
      <c r="FO335" s="363"/>
      <c r="FP335" s="363"/>
      <c r="FQ335" s="363"/>
      <c r="FR335" s="363"/>
      <c r="FS335" s="363"/>
      <c r="FT335" s="363"/>
      <c r="FU335" s="363"/>
      <c r="FV335" s="363"/>
      <c r="FW335" s="363"/>
      <c r="FX335" s="363"/>
      <c r="FY335" s="363"/>
      <c r="FZ335" s="363"/>
      <c r="GA335" s="363"/>
      <c r="GB335" s="363"/>
      <c r="GC335" s="363"/>
      <c r="GD335" s="363"/>
      <c r="GE335" s="363"/>
      <c r="GF335" s="363"/>
      <c r="GG335" s="363"/>
      <c r="GH335" s="363"/>
      <c r="GI335" s="363"/>
      <c r="GJ335" s="363"/>
      <c r="GK335" s="363"/>
      <c r="GL335" s="363"/>
      <c r="GM335" s="363"/>
      <c r="GN335" s="363"/>
      <c r="GO335" s="363"/>
      <c r="GP335" s="363"/>
      <c r="GQ335" s="363"/>
      <c r="GR335" s="363"/>
      <c r="GS335" s="363"/>
      <c r="GT335" s="363"/>
      <c r="GU335" s="363"/>
      <c r="GV335" s="363"/>
      <c r="GW335" s="363"/>
      <c r="GX335" s="363"/>
      <c r="GY335" s="363"/>
      <c r="GZ335" s="363"/>
      <c r="HA335" s="363"/>
      <c r="HB335" s="363"/>
      <c r="HC335" s="363"/>
      <c r="HD335" s="363"/>
      <c r="HE335" s="363"/>
      <c r="HF335" s="363"/>
      <c r="HG335" s="363"/>
      <c r="HH335" s="363"/>
      <c r="HI335" s="363"/>
      <c r="HJ335" s="363"/>
      <c r="HK335" s="363"/>
      <c r="HL335" s="363"/>
      <c r="HM335" s="363"/>
      <c r="HN335" s="363"/>
      <c r="HO335" s="363"/>
      <c r="HP335" s="363"/>
      <c r="HQ335" s="363"/>
      <c r="HR335" s="363"/>
      <c r="HS335" s="363"/>
      <c r="HT335" s="363"/>
      <c r="HU335" s="363"/>
      <c r="HV335" s="363"/>
      <c r="HW335" s="363"/>
      <c r="HX335" s="363"/>
      <c r="HY335" s="363"/>
      <c r="HZ335" s="363"/>
      <c r="IA335" s="363"/>
      <c r="IB335" s="363"/>
      <c r="IC335" s="363"/>
      <c r="ID335" s="363"/>
      <c r="IE335" s="363"/>
      <c r="IF335" s="363"/>
      <c r="IG335" s="363"/>
      <c r="IH335" s="363"/>
      <c r="II335" s="363"/>
      <c r="IJ335" s="363"/>
      <c r="IK335" s="363"/>
      <c r="IL335" s="363"/>
      <c r="IM335" s="363"/>
      <c r="IN335" s="363"/>
      <c r="IO335" s="363"/>
      <c r="IP335" s="363"/>
      <c r="IQ335" s="363"/>
      <c r="IR335" s="363"/>
      <c r="IS335" s="363"/>
      <c r="IT335" s="363"/>
      <c r="IU335" s="363"/>
      <c r="IV335" s="363"/>
      <c r="IW335" s="363"/>
      <c r="IX335" s="363"/>
      <c r="IY335" s="363"/>
      <c r="IZ335" s="363"/>
      <c r="JA335" s="363"/>
      <c r="JB335" s="363"/>
      <c r="JC335" s="363"/>
      <c r="JD335" s="363"/>
      <c r="JE335" s="363"/>
      <c r="JF335" s="363"/>
      <c r="JG335" s="363"/>
      <c r="JH335" s="363"/>
      <c r="JI335" s="363"/>
      <c r="JJ335" s="363"/>
      <c r="JK335" s="363"/>
      <c r="JL335" s="363"/>
      <c r="JM335" s="363"/>
      <c r="JN335" s="363"/>
      <c r="JO335" s="363"/>
      <c r="JP335" s="363"/>
      <c r="JQ335" s="363"/>
      <c r="JR335" s="363"/>
      <c r="JS335" s="363"/>
      <c r="JT335" s="363"/>
      <c r="JU335" s="363"/>
      <c r="JV335" s="363"/>
      <c r="JW335" s="363"/>
      <c r="JX335" s="363"/>
      <c r="JY335" s="363"/>
      <c r="JZ335" s="363"/>
      <c r="KA335" s="363"/>
      <c r="KB335" s="363"/>
      <c r="KC335" s="363"/>
      <c r="KD335" s="363"/>
      <c r="KE335" s="363"/>
      <c r="KF335" s="363"/>
      <c r="KG335" s="363"/>
      <c r="KH335" s="363"/>
      <c r="KI335" s="363"/>
      <c r="KJ335" s="363"/>
      <c r="KK335" s="363"/>
      <c r="KL335" s="363"/>
      <c r="KM335" s="363"/>
      <c r="KN335" s="363"/>
      <c r="KO335" s="363"/>
      <c r="KP335" s="363"/>
      <c r="KQ335" s="363"/>
      <c r="KR335" s="363"/>
      <c r="KS335" s="363"/>
      <c r="KT335" s="363"/>
      <c r="KU335" s="363"/>
      <c r="KV335" s="363"/>
      <c r="KW335" s="363"/>
      <c r="KX335" s="363"/>
      <c r="KY335" s="363"/>
      <c r="KZ335" s="363"/>
      <c r="LA335" s="363"/>
      <c r="LB335" s="363"/>
      <c r="LC335" s="363"/>
      <c r="LD335" s="363"/>
      <c r="LE335" s="363"/>
      <c r="LF335" s="363"/>
      <c r="LG335" s="363"/>
      <c r="LH335" s="363"/>
      <c r="LI335" s="363"/>
      <c r="LJ335" s="363"/>
      <c r="LK335" s="363"/>
      <c r="LL335" s="363"/>
      <c r="LM335" s="363"/>
      <c r="LN335" s="363"/>
      <c r="LO335" s="363"/>
      <c r="LP335" s="363"/>
      <c r="LQ335" s="363"/>
      <c r="LR335" s="363"/>
      <c r="LS335" s="363"/>
      <c r="LT335" s="363"/>
      <c r="LU335" s="363"/>
      <c r="LV335" s="363"/>
      <c r="LW335" s="363"/>
      <c r="LX335" s="363"/>
      <c r="LY335" s="363"/>
      <c r="LZ335" s="363"/>
      <c r="MA335" s="363"/>
      <c r="MB335" s="363"/>
      <c r="MC335" s="363"/>
      <c r="MD335" s="363"/>
      <c r="ME335" s="363"/>
      <c r="MF335" s="363"/>
      <c r="MG335" s="363"/>
      <c r="MH335" s="363"/>
      <c r="MI335" s="363"/>
      <c r="MJ335" s="363"/>
      <c r="MK335" s="363"/>
      <c r="ML335" s="363"/>
      <c r="MM335" s="363"/>
      <c r="MN335" s="363"/>
      <c r="MO335" s="363"/>
      <c r="MP335" s="363"/>
      <c r="MQ335" s="363"/>
      <c r="MR335" s="363"/>
      <c r="MS335" s="363"/>
      <c r="MT335" s="363"/>
      <c r="MU335" s="363"/>
      <c r="MV335" s="363"/>
      <c r="MW335" s="363"/>
      <c r="MX335" s="363"/>
      <c r="MY335" s="363"/>
      <c r="MZ335" s="363"/>
      <c r="NA335" s="363"/>
      <c r="NB335" s="363"/>
      <c r="NC335" s="363"/>
      <c r="ND335" s="363"/>
      <c r="NE335" s="363"/>
      <c r="NF335" s="363"/>
      <c r="NG335" s="363"/>
      <c r="NH335" s="363"/>
      <c r="NI335" s="363"/>
      <c r="NJ335" s="363"/>
      <c r="NK335" s="363"/>
      <c r="NL335" s="363"/>
      <c r="NM335" s="363"/>
      <c r="NN335" s="363"/>
      <c r="NO335" s="363"/>
      <c r="NP335" s="363"/>
      <c r="NQ335" s="363"/>
      <c r="NR335" s="363"/>
      <c r="NS335" s="363"/>
      <c r="NT335" s="363"/>
      <c r="NU335" s="363"/>
      <c r="NV335" s="363"/>
      <c r="NW335" s="363"/>
      <c r="NX335" s="363"/>
      <c r="NY335" s="363"/>
      <c r="NZ335" s="363"/>
      <c r="OA335" s="363"/>
      <c r="OB335" s="363"/>
      <c r="OC335" s="363"/>
      <c r="OD335" s="363"/>
      <c r="OE335" s="363"/>
      <c r="OF335" s="363"/>
      <c r="OG335" s="363"/>
      <c r="OH335" s="363"/>
      <c r="OI335" s="363"/>
      <c r="OJ335" s="363"/>
      <c r="OK335" s="363"/>
      <c r="OL335" s="363"/>
      <c r="OM335" s="363"/>
      <c r="ON335" s="363"/>
      <c r="OO335" s="363"/>
      <c r="OP335" s="363"/>
      <c r="OQ335" s="363"/>
      <c r="OR335" s="363"/>
      <c r="OS335" s="363"/>
      <c r="OT335" s="363"/>
      <c r="OU335" s="363"/>
      <c r="OV335" s="363"/>
      <c r="OW335" s="363"/>
      <c r="OX335" s="363"/>
      <c r="OY335" s="363"/>
      <c r="OZ335" s="363"/>
      <c r="PA335" s="363"/>
      <c r="PB335" s="363"/>
      <c r="PC335" s="363"/>
      <c r="PD335" s="363"/>
      <c r="PE335" s="363"/>
      <c r="PF335" s="363"/>
      <c r="PG335" s="363"/>
      <c r="PH335" s="363"/>
      <c r="PI335" s="363"/>
      <c r="PJ335" s="363"/>
      <c r="PK335" s="363"/>
      <c r="PL335" s="363"/>
      <c r="PM335" s="363"/>
      <c r="PN335" s="363"/>
      <c r="PO335" s="363"/>
      <c r="PP335" s="363"/>
      <c r="PQ335" s="363"/>
      <c r="PR335" s="363"/>
      <c r="PS335" s="363"/>
      <c r="PT335" s="363"/>
      <c r="PU335" s="363"/>
      <c r="PV335" s="363"/>
      <c r="PW335" s="363"/>
      <c r="PX335" s="363"/>
      <c r="PY335" s="363"/>
      <c r="PZ335" s="363"/>
      <c r="QA335" s="363"/>
      <c r="QB335" s="363"/>
      <c r="QC335" s="363"/>
      <c r="QD335" s="363"/>
      <c r="QE335" s="363"/>
      <c r="QF335" s="363"/>
      <c r="QG335" s="363"/>
      <c r="QH335" s="363"/>
      <c r="QI335" s="363"/>
      <c r="QJ335" s="363"/>
      <c r="QK335" s="363"/>
      <c r="QL335" s="363"/>
      <c r="QM335" s="363"/>
      <c r="QN335" s="363"/>
      <c r="QO335" s="363"/>
      <c r="QP335" s="363"/>
      <c r="QQ335" s="363"/>
      <c r="QR335" s="363"/>
      <c r="QS335" s="363"/>
      <c r="QT335" s="363"/>
      <c r="QU335" s="363"/>
      <c r="QV335" s="363"/>
      <c r="QW335" s="363"/>
      <c r="QX335" s="363"/>
      <c r="QY335" s="363"/>
      <c r="QZ335" s="363"/>
      <c r="RA335" s="363"/>
      <c r="RB335" s="363"/>
      <c r="RC335" s="363"/>
      <c r="RD335" s="363"/>
      <c r="RE335" s="363"/>
      <c r="RF335" s="363"/>
      <c r="RG335" s="363"/>
      <c r="RH335" s="363"/>
      <c r="RI335" s="363"/>
      <c r="RJ335" s="363"/>
      <c r="RK335" s="363"/>
      <c r="RL335" s="363"/>
      <c r="RM335" s="363"/>
      <c r="RN335" s="363"/>
      <c r="RO335" s="363"/>
      <c r="RP335" s="363"/>
      <c r="RQ335" s="363"/>
      <c r="RR335" s="363"/>
      <c r="RS335" s="363"/>
      <c r="RT335" s="363"/>
      <c r="RU335" s="363"/>
    </row>
    <row r="336" spans="1:489" s="393" customFormat="1" ht="18" x14ac:dyDescent="0.35">
      <c r="A336" s="507"/>
      <c r="B336" s="509"/>
      <c r="C336" s="501"/>
      <c r="D336" s="505"/>
      <c r="E336" s="505"/>
      <c r="F336" s="505"/>
      <c r="G336" s="505"/>
      <c r="H336" s="505"/>
      <c r="I336" s="501"/>
      <c r="J336" s="505"/>
      <c r="K336" s="505"/>
      <c r="L336" s="505"/>
      <c r="M336" s="505"/>
      <c r="N336" s="505"/>
      <c r="O336" s="505"/>
      <c r="P336" s="505"/>
      <c r="Q336" s="505"/>
      <c r="R336" s="501"/>
      <c r="S336" s="357" t="s">
        <v>2601</v>
      </c>
      <c r="T336" s="503"/>
      <c r="U336" s="503"/>
      <c r="V336" s="505"/>
      <c r="W336" s="487"/>
      <c r="X336" s="505"/>
      <c r="Y336" s="505"/>
      <c r="Z336" s="500"/>
      <c r="AA336" s="500"/>
      <c r="AB336" s="500"/>
      <c r="AC336" s="500"/>
      <c r="AD336" s="500"/>
      <c r="AE336" s="500"/>
      <c r="AF336" s="500"/>
      <c r="AG336" s="500"/>
      <c r="AH336" s="500"/>
      <c r="AI336" s="500"/>
      <c r="AJ336" s="500"/>
      <c r="AK336" s="500"/>
      <c r="AL336" s="500"/>
      <c r="AM336" s="500"/>
      <c r="AN336" s="500"/>
      <c r="AO336" s="500"/>
      <c r="AP336" s="500"/>
      <c r="AQ336" s="500"/>
      <c r="AR336" s="500"/>
      <c r="AS336" s="500"/>
      <c r="AT336" s="500"/>
      <c r="AU336" s="500"/>
      <c r="AV336" s="500"/>
      <c r="AW336" s="500"/>
      <c r="AX336" s="500"/>
      <c r="AY336" s="500"/>
      <c r="AZ336" s="500"/>
      <c r="BA336" s="500"/>
      <c r="BB336" s="500"/>
      <c r="BC336" s="500"/>
      <c r="BD336" s="500"/>
      <c r="BE336" s="500"/>
      <c r="BF336" s="500"/>
      <c r="BG336" s="500"/>
      <c r="BH336" s="500"/>
      <c r="BI336" s="500"/>
      <c r="BJ336" s="501"/>
      <c r="BK336" s="496"/>
      <c r="BL336" s="363"/>
      <c r="BM336" s="363"/>
      <c r="BN336" s="363"/>
      <c r="BO336" s="363"/>
      <c r="BP336" s="363"/>
      <c r="BQ336" s="363"/>
      <c r="BR336" s="363"/>
      <c r="BS336" s="363"/>
      <c r="BT336" s="363"/>
      <c r="BU336" s="363"/>
      <c r="BV336" s="363"/>
      <c r="BW336" s="363"/>
      <c r="BX336" s="363"/>
      <c r="BY336" s="363"/>
      <c r="BZ336" s="363"/>
      <c r="CA336" s="363"/>
      <c r="CB336" s="363"/>
      <c r="CC336" s="363"/>
      <c r="CD336" s="363"/>
      <c r="CE336" s="363"/>
      <c r="CF336" s="363"/>
      <c r="CG336" s="363"/>
      <c r="CH336" s="363"/>
      <c r="CI336" s="363"/>
      <c r="CJ336" s="363"/>
      <c r="CK336" s="363"/>
      <c r="CL336" s="363"/>
      <c r="CM336" s="363"/>
      <c r="CN336" s="363"/>
      <c r="CO336" s="363"/>
      <c r="CP336" s="363"/>
      <c r="CQ336" s="363"/>
      <c r="CR336" s="363"/>
      <c r="CS336" s="363"/>
      <c r="CT336" s="363"/>
      <c r="CU336" s="363"/>
      <c r="CV336" s="363"/>
      <c r="CW336" s="363"/>
      <c r="CX336" s="363"/>
      <c r="CY336" s="363"/>
      <c r="CZ336" s="363"/>
      <c r="DA336" s="363"/>
      <c r="DB336" s="363"/>
      <c r="DC336" s="363"/>
      <c r="DD336" s="363"/>
      <c r="DE336" s="363"/>
      <c r="DF336" s="363"/>
      <c r="DG336" s="363"/>
      <c r="DH336" s="363"/>
      <c r="DI336" s="363"/>
      <c r="DJ336" s="363"/>
      <c r="DK336" s="363"/>
      <c r="DL336" s="363"/>
      <c r="DM336" s="363"/>
      <c r="DN336" s="363"/>
      <c r="DO336" s="363"/>
      <c r="DP336" s="363"/>
      <c r="DQ336" s="363"/>
      <c r="DR336" s="363"/>
      <c r="DS336" s="363"/>
      <c r="DT336" s="363"/>
      <c r="DU336" s="363"/>
      <c r="DV336" s="363"/>
      <c r="DW336" s="363"/>
      <c r="DX336" s="363"/>
      <c r="DY336" s="363"/>
      <c r="DZ336" s="363"/>
      <c r="EA336" s="363"/>
      <c r="EB336" s="363"/>
      <c r="EC336" s="363"/>
      <c r="ED336" s="363"/>
      <c r="EE336" s="363"/>
      <c r="EF336" s="363"/>
      <c r="EG336" s="363"/>
      <c r="EH336" s="363"/>
      <c r="EI336" s="363"/>
      <c r="EJ336" s="363"/>
      <c r="EK336" s="363"/>
      <c r="EL336" s="363"/>
      <c r="EM336" s="363"/>
      <c r="EN336" s="363"/>
      <c r="EO336" s="363"/>
      <c r="EP336" s="363"/>
      <c r="EQ336" s="363"/>
      <c r="ER336" s="363"/>
      <c r="ES336" s="363"/>
      <c r="ET336" s="363"/>
      <c r="EU336" s="363"/>
      <c r="EV336" s="363"/>
      <c r="EW336" s="363"/>
      <c r="EX336" s="363"/>
      <c r="EY336" s="363"/>
      <c r="EZ336" s="363"/>
      <c r="FA336" s="363"/>
      <c r="FB336" s="363"/>
      <c r="FC336" s="363"/>
      <c r="FD336" s="363"/>
      <c r="FE336" s="363"/>
      <c r="FF336" s="363"/>
      <c r="FG336" s="363"/>
      <c r="FH336" s="363"/>
      <c r="FI336" s="363"/>
      <c r="FJ336" s="363"/>
      <c r="FK336" s="363"/>
      <c r="FL336" s="363"/>
      <c r="FM336" s="363"/>
      <c r="FN336" s="363"/>
      <c r="FO336" s="363"/>
      <c r="FP336" s="363"/>
      <c r="FQ336" s="363"/>
      <c r="FR336" s="363"/>
      <c r="FS336" s="363"/>
      <c r="FT336" s="363"/>
      <c r="FU336" s="363"/>
      <c r="FV336" s="363"/>
      <c r="FW336" s="363"/>
      <c r="FX336" s="363"/>
      <c r="FY336" s="363"/>
      <c r="FZ336" s="363"/>
      <c r="GA336" s="363"/>
      <c r="GB336" s="363"/>
      <c r="GC336" s="363"/>
      <c r="GD336" s="363"/>
      <c r="GE336" s="363"/>
      <c r="GF336" s="363"/>
      <c r="GG336" s="363"/>
      <c r="GH336" s="363"/>
      <c r="GI336" s="363"/>
      <c r="GJ336" s="363"/>
      <c r="GK336" s="363"/>
      <c r="GL336" s="363"/>
      <c r="GM336" s="363"/>
      <c r="GN336" s="363"/>
      <c r="GO336" s="363"/>
      <c r="GP336" s="363"/>
      <c r="GQ336" s="363"/>
      <c r="GR336" s="363"/>
      <c r="GS336" s="363"/>
      <c r="GT336" s="363"/>
      <c r="GU336" s="363"/>
      <c r="GV336" s="363"/>
      <c r="GW336" s="363"/>
      <c r="GX336" s="363"/>
      <c r="GY336" s="363"/>
      <c r="GZ336" s="363"/>
      <c r="HA336" s="363"/>
      <c r="HB336" s="363"/>
      <c r="HC336" s="363"/>
      <c r="HD336" s="363"/>
      <c r="HE336" s="363"/>
      <c r="HF336" s="363"/>
      <c r="HG336" s="363"/>
      <c r="HH336" s="363"/>
      <c r="HI336" s="363"/>
      <c r="HJ336" s="363"/>
      <c r="HK336" s="363"/>
      <c r="HL336" s="363"/>
      <c r="HM336" s="363"/>
      <c r="HN336" s="363"/>
      <c r="HO336" s="363"/>
      <c r="HP336" s="363"/>
      <c r="HQ336" s="363"/>
      <c r="HR336" s="363"/>
      <c r="HS336" s="363"/>
      <c r="HT336" s="363"/>
      <c r="HU336" s="363"/>
      <c r="HV336" s="363"/>
      <c r="HW336" s="363"/>
      <c r="HX336" s="363"/>
      <c r="HY336" s="363"/>
      <c r="HZ336" s="363"/>
      <c r="IA336" s="363"/>
      <c r="IB336" s="363"/>
      <c r="IC336" s="363"/>
      <c r="ID336" s="363"/>
      <c r="IE336" s="363"/>
      <c r="IF336" s="363"/>
      <c r="IG336" s="363"/>
      <c r="IH336" s="363"/>
      <c r="II336" s="363"/>
      <c r="IJ336" s="363"/>
      <c r="IK336" s="363"/>
      <c r="IL336" s="363"/>
      <c r="IM336" s="363"/>
      <c r="IN336" s="363"/>
      <c r="IO336" s="363"/>
      <c r="IP336" s="363"/>
      <c r="IQ336" s="363"/>
      <c r="IR336" s="363"/>
      <c r="IS336" s="363"/>
      <c r="IT336" s="363"/>
      <c r="IU336" s="363"/>
      <c r="IV336" s="363"/>
      <c r="IW336" s="363"/>
      <c r="IX336" s="363"/>
      <c r="IY336" s="363"/>
      <c r="IZ336" s="363"/>
      <c r="JA336" s="363"/>
      <c r="JB336" s="363"/>
      <c r="JC336" s="363"/>
      <c r="JD336" s="363"/>
      <c r="JE336" s="363"/>
      <c r="JF336" s="363"/>
      <c r="JG336" s="363"/>
      <c r="JH336" s="363"/>
      <c r="JI336" s="363"/>
      <c r="JJ336" s="363"/>
      <c r="JK336" s="363"/>
      <c r="JL336" s="363"/>
      <c r="JM336" s="363"/>
      <c r="JN336" s="363"/>
      <c r="JO336" s="363"/>
      <c r="JP336" s="363"/>
      <c r="JQ336" s="363"/>
      <c r="JR336" s="363"/>
      <c r="JS336" s="363"/>
      <c r="JT336" s="363"/>
      <c r="JU336" s="363"/>
      <c r="JV336" s="363"/>
      <c r="JW336" s="363"/>
      <c r="JX336" s="363"/>
      <c r="JY336" s="363"/>
      <c r="JZ336" s="363"/>
      <c r="KA336" s="363"/>
      <c r="KB336" s="363"/>
      <c r="KC336" s="363"/>
      <c r="KD336" s="363"/>
      <c r="KE336" s="363"/>
      <c r="KF336" s="363"/>
      <c r="KG336" s="363"/>
      <c r="KH336" s="363"/>
      <c r="KI336" s="363"/>
      <c r="KJ336" s="363"/>
      <c r="KK336" s="363"/>
      <c r="KL336" s="363"/>
      <c r="KM336" s="363"/>
      <c r="KN336" s="363"/>
      <c r="KO336" s="363"/>
      <c r="KP336" s="363"/>
      <c r="KQ336" s="363"/>
      <c r="KR336" s="363"/>
      <c r="KS336" s="363"/>
      <c r="KT336" s="363"/>
      <c r="KU336" s="363"/>
      <c r="KV336" s="363"/>
      <c r="KW336" s="363"/>
      <c r="KX336" s="363"/>
      <c r="KY336" s="363"/>
      <c r="KZ336" s="363"/>
      <c r="LA336" s="363"/>
      <c r="LB336" s="363"/>
      <c r="LC336" s="363"/>
      <c r="LD336" s="363"/>
      <c r="LE336" s="363"/>
      <c r="LF336" s="363"/>
      <c r="LG336" s="363"/>
      <c r="LH336" s="363"/>
      <c r="LI336" s="363"/>
      <c r="LJ336" s="363"/>
      <c r="LK336" s="363"/>
      <c r="LL336" s="363"/>
      <c r="LM336" s="363"/>
      <c r="LN336" s="363"/>
      <c r="LO336" s="363"/>
      <c r="LP336" s="363"/>
      <c r="LQ336" s="363"/>
      <c r="LR336" s="363"/>
      <c r="LS336" s="363"/>
      <c r="LT336" s="363"/>
      <c r="LU336" s="363"/>
      <c r="LV336" s="363"/>
      <c r="LW336" s="363"/>
      <c r="LX336" s="363"/>
      <c r="LY336" s="363"/>
      <c r="LZ336" s="363"/>
      <c r="MA336" s="363"/>
      <c r="MB336" s="363"/>
      <c r="MC336" s="363"/>
      <c r="MD336" s="363"/>
      <c r="ME336" s="363"/>
      <c r="MF336" s="363"/>
      <c r="MG336" s="363"/>
      <c r="MH336" s="363"/>
      <c r="MI336" s="363"/>
      <c r="MJ336" s="363"/>
      <c r="MK336" s="363"/>
      <c r="ML336" s="363"/>
      <c r="MM336" s="363"/>
      <c r="MN336" s="363"/>
      <c r="MO336" s="363"/>
      <c r="MP336" s="363"/>
      <c r="MQ336" s="363"/>
      <c r="MR336" s="363"/>
      <c r="MS336" s="363"/>
      <c r="MT336" s="363"/>
      <c r="MU336" s="363"/>
      <c r="MV336" s="363"/>
      <c r="MW336" s="363"/>
      <c r="MX336" s="363"/>
      <c r="MY336" s="363"/>
      <c r="MZ336" s="363"/>
      <c r="NA336" s="363"/>
      <c r="NB336" s="363"/>
      <c r="NC336" s="363"/>
      <c r="ND336" s="363"/>
      <c r="NE336" s="363"/>
      <c r="NF336" s="363"/>
      <c r="NG336" s="363"/>
      <c r="NH336" s="363"/>
      <c r="NI336" s="363"/>
      <c r="NJ336" s="363"/>
      <c r="NK336" s="363"/>
      <c r="NL336" s="363"/>
      <c r="NM336" s="363"/>
      <c r="NN336" s="363"/>
      <c r="NO336" s="363"/>
      <c r="NP336" s="363"/>
      <c r="NQ336" s="363"/>
      <c r="NR336" s="363"/>
      <c r="NS336" s="363"/>
      <c r="NT336" s="363"/>
      <c r="NU336" s="363"/>
      <c r="NV336" s="363"/>
      <c r="NW336" s="363"/>
      <c r="NX336" s="363"/>
      <c r="NY336" s="363"/>
      <c r="NZ336" s="363"/>
      <c r="OA336" s="363"/>
      <c r="OB336" s="363"/>
      <c r="OC336" s="363"/>
      <c r="OD336" s="363"/>
      <c r="OE336" s="363"/>
      <c r="OF336" s="363"/>
      <c r="OG336" s="363"/>
      <c r="OH336" s="363"/>
      <c r="OI336" s="363"/>
      <c r="OJ336" s="363"/>
      <c r="OK336" s="363"/>
      <c r="OL336" s="363"/>
      <c r="OM336" s="363"/>
      <c r="ON336" s="363"/>
      <c r="OO336" s="363"/>
      <c r="OP336" s="363"/>
      <c r="OQ336" s="363"/>
      <c r="OR336" s="363"/>
      <c r="OS336" s="363"/>
      <c r="OT336" s="363"/>
      <c r="OU336" s="363"/>
      <c r="OV336" s="363"/>
      <c r="OW336" s="363"/>
      <c r="OX336" s="363"/>
      <c r="OY336" s="363"/>
      <c r="OZ336" s="363"/>
      <c r="PA336" s="363"/>
      <c r="PB336" s="363"/>
      <c r="PC336" s="363"/>
      <c r="PD336" s="363"/>
      <c r="PE336" s="363"/>
      <c r="PF336" s="363"/>
      <c r="PG336" s="363"/>
      <c r="PH336" s="363"/>
      <c r="PI336" s="363"/>
      <c r="PJ336" s="363"/>
      <c r="PK336" s="363"/>
      <c r="PL336" s="363"/>
      <c r="PM336" s="363"/>
      <c r="PN336" s="363"/>
      <c r="PO336" s="363"/>
      <c r="PP336" s="363"/>
      <c r="PQ336" s="363"/>
      <c r="PR336" s="363"/>
      <c r="PS336" s="363"/>
      <c r="PT336" s="363"/>
      <c r="PU336" s="363"/>
      <c r="PV336" s="363"/>
      <c r="PW336" s="363"/>
      <c r="PX336" s="363"/>
      <c r="PY336" s="363"/>
      <c r="PZ336" s="363"/>
      <c r="QA336" s="363"/>
      <c r="QB336" s="363"/>
      <c r="QC336" s="363"/>
      <c r="QD336" s="363"/>
      <c r="QE336" s="363"/>
      <c r="QF336" s="363"/>
      <c r="QG336" s="363"/>
      <c r="QH336" s="363"/>
      <c r="QI336" s="363"/>
      <c r="QJ336" s="363"/>
      <c r="QK336" s="363"/>
      <c r="QL336" s="363"/>
      <c r="QM336" s="363"/>
      <c r="QN336" s="363"/>
      <c r="QO336" s="363"/>
      <c r="QP336" s="363"/>
      <c r="QQ336" s="363"/>
      <c r="QR336" s="363"/>
      <c r="QS336" s="363"/>
      <c r="QT336" s="363"/>
      <c r="QU336" s="363"/>
      <c r="QV336" s="363"/>
      <c r="QW336" s="363"/>
      <c r="QX336" s="363"/>
      <c r="QY336" s="363"/>
      <c r="QZ336" s="363"/>
      <c r="RA336" s="363"/>
      <c r="RB336" s="363"/>
      <c r="RC336" s="363"/>
      <c r="RD336" s="363"/>
      <c r="RE336" s="363"/>
      <c r="RF336" s="363"/>
      <c r="RG336" s="363"/>
      <c r="RH336" s="363"/>
      <c r="RI336" s="363"/>
      <c r="RJ336" s="363"/>
      <c r="RK336" s="363"/>
      <c r="RL336" s="363"/>
      <c r="RM336" s="363"/>
      <c r="RN336" s="363"/>
      <c r="RO336" s="363"/>
      <c r="RP336" s="363"/>
      <c r="RQ336" s="363"/>
      <c r="RR336" s="363"/>
      <c r="RS336" s="363"/>
      <c r="RT336" s="363"/>
      <c r="RU336" s="363"/>
    </row>
    <row r="337" spans="1:489" s="393" customFormat="1" ht="72" x14ac:dyDescent="0.35">
      <c r="A337" s="507"/>
      <c r="B337" s="509"/>
      <c r="C337" s="501"/>
      <c r="D337" s="505"/>
      <c r="E337" s="505"/>
      <c r="F337" s="505"/>
      <c r="G337" s="505"/>
      <c r="H337" s="505"/>
      <c r="I337" s="501"/>
      <c r="J337" s="505"/>
      <c r="K337" s="505"/>
      <c r="L337" s="505"/>
      <c r="M337" s="505"/>
      <c r="N337" s="505"/>
      <c r="O337" s="505"/>
      <c r="P337" s="505"/>
      <c r="Q337" s="505"/>
      <c r="R337" s="501"/>
      <c r="S337" s="357" t="s">
        <v>3108</v>
      </c>
      <c r="T337" s="503"/>
      <c r="U337" s="503"/>
      <c r="V337" s="505"/>
      <c r="W337" s="488"/>
      <c r="X337" s="505"/>
      <c r="Y337" s="505"/>
      <c r="Z337" s="500"/>
      <c r="AA337" s="500"/>
      <c r="AB337" s="500"/>
      <c r="AC337" s="500"/>
      <c r="AD337" s="500"/>
      <c r="AE337" s="500"/>
      <c r="AF337" s="500"/>
      <c r="AG337" s="500"/>
      <c r="AH337" s="500"/>
      <c r="AI337" s="500"/>
      <c r="AJ337" s="500"/>
      <c r="AK337" s="500"/>
      <c r="AL337" s="500"/>
      <c r="AM337" s="500"/>
      <c r="AN337" s="500"/>
      <c r="AO337" s="500"/>
      <c r="AP337" s="500"/>
      <c r="AQ337" s="500"/>
      <c r="AR337" s="500"/>
      <c r="AS337" s="500"/>
      <c r="AT337" s="500"/>
      <c r="AU337" s="500"/>
      <c r="AV337" s="500"/>
      <c r="AW337" s="500"/>
      <c r="AX337" s="500"/>
      <c r="AY337" s="500"/>
      <c r="AZ337" s="500"/>
      <c r="BA337" s="500"/>
      <c r="BB337" s="500"/>
      <c r="BC337" s="500"/>
      <c r="BD337" s="500"/>
      <c r="BE337" s="500"/>
      <c r="BF337" s="500"/>
      <c r="BG337" s="500"/>
      <c r="BH337" s="500"/>
      <c r="BI337" s="500"/>
      <c r="BJ337" s="501"/>
      <c r="BK337" s="496"/>
      <c r="BL337" s="363"/>
      <c r="BM337" s="363"/>
      <c r="BN337" s="363"/>
      <c r="BO337" s="363"/>
      <c r="BP337" s="363"/>
      <c r="BQ337" s="363"/>
      <c r="BR337" s="363"/>
      <c r="BS337" s="363"/>
      <c r="BT337" s="363"/>
      <c r="BU337" s="363"/>
      <c r="BV337" s="363"/>
      <c r="BW337" s="363"/>
      <c r="BX337" s="363"/>
      <c r="BY337" s="363"/>
      <c r="BZ337" s="363"/>
      <c r="CA337" s="363"/>
      <c r="CB337" s="363"/>
      <c r="CC337" s="363"/>
      <c r="CD337" s="363"/>
      <c r="CE337" s="363"/>
      <c r="CF337" s="363"/>
      <c r="CG337" s="363"/>
      <c r="CH337" s="363"/>
      <c r="CI337" s="363"/>
      <c r="CJ337" s="363"/>
      <c r="CK337" s="363"/>
      <c r="CL337" s="363"/>
      <c r="CM337" s="363"/>
      <c r="CN337" s="363"/>
      <c r="CO337" s="363"/>
      <c r="CP337" s="363"/>
      <c r="CQ337" s="363"/>
      <c r="CR337" s="363"/>
      <c r="CS337" s="363"/>
      <c r="CT337" s="363"/>
      <c r="CU337" s="363"/>
      <c r="CV337" s="363"/>
      <c r="CW337" s="363"/>
      <c r="CX337" s="363"/>
      <c r="CY337" s="363"/>
      <c r="CZ337" s="363"/>
      <c r="DA337" s="363"/>
      <c r="DB337" s="363"/>
      <c r="DC337" s="363"/>
      <c r="DD337" s="363"/>
      <c r="DE337" s="363"/>
      <c r="DF337" s="363"/>
      <c r="DG337" s="363"/>
      <c r="DH337" s="363"/>
      <c r="DI337" s="363"/>
      <c r="DJ337" s="363"/>
      <c r="DK337" s="363"/>
      <c r="DL337" s="363"/>
      <c r="DM337" s="363"/>
      <c r="DN337" s="363"/>
      <c r="DO337" s="363"/>
      <c r="DP337" s="363"/>
      <c r="DQ337" s="363"/>
      <c r="DR337" s="363"/>
      <c r="DS337" s="363"/>
      <c r="DT337" s="363"/>
      <c r="DU337" s="363"/>
      <c r="DV337" s="363"/>
      <c r="DW337" s="363"/>
      <c r="DX337" s="363"/>
      <c r="DY337" s="363"/>
      <c r="DZ337" s="363"/>
      <c r="EA337" s="363"/>
      <c r="EB337" s="363"/>
      <c r="EC337" s="363"/>
      <c r="ED337" s="363"/>
      <c r="EE337" s="363"/>
      <c r="EF337" s="363"/>
      <c r="EG337" s="363"/>
      <c r="EH337" s="363"/>
      <c r="EI337" s="363"/>
      <c r="EJ337" s="363"/>
      <c r="EK337" s="363"/>
      <c r="EL337" s="363"/>
      <c r="EM337" s="363"/>
      <c r="EN337" s="363"/>
      <c r="EO337" s="363"/>
      <c r="EP337" s="363"/>
      <c r="EQ337" s="363"/>
      <c r="ER337" s="363"/>
      <c r="ES337" s="363"/>
      <c r="ET337" s="363"/>
      <c r="EU337" s="363"/>
      <c r="EV337" s="363"/>
      <c r="EW337" s="363"/>
      <c r="EX337" s="363"/>
      <c r="EY337" s="363"/>
      <c r="EZ337" s="363"/>
      <c r="FA337" s="363"/>
      <c r="FB337" s="363"/>
      <c r="FC337" s="363"/>
      <c r="FD337" s="363"/>
      <c r="FE337" s="363"/>
      <c r="FF337" s="363"/>
      <c r="FG337" s="363"/>
      <c r="FH337" s="363"/>
      <c r="FI337" s="363"/>
      <c r="FJ337" s="363"/>
      <c r="FK337" s="363"/>
      <c r="FL337" s="363"/>
      <c r="FM337" s="363"/>
      <c r="FN337" s="363"/>
      <c r="FO337" s="363"/>
      <c r="FP337" s="363"/>
      <c r="FQ337" s="363"/>
      <c r="FR337" s="363"/>
      <c r="FS337" s="363"/>
      <c r="FT337" s="363"/>
      <c r="FU337" s="363"/>
      <c r="FV337" s="363"/>
      <c r="FW337" s="363"/>
      <c r="FX337" s="363"/>
      <c r="FY337" s="363"/>
      <c r="FZ337" s="363"/>
      <c r="GA337" s="363"/>
      <c r="GB337" s="363"/>
      <c r="GC337" s="363"/>
      <c r="GD337" s="363"/>
      <c r="GE337" s="363"/>
      <c r="GF337" s="363"/>
      <c r="GG337" s="363"/>
      <c r="GH337" s="363"/>
      <c r="GI337" s="363"/>
      <c r="GJ337" s="363"/>
      <c r="GK337" s="363"/>
      <c r="GL337" s="363"/>
      <c r="GM337" s="363"/>
      <c r="GN337" s="363"/>
      <c r="GO337" s="363"/>
      <c r="GP337" s="363"/>
      <c r="GQ337" s="363"/>
      <c r="GR337" s="363"/>
      <c r="GS337" s="363"/>
      <c r="GT337" s="363"/>
      <c r="GU337" s="363"/>
      <c r="GV337" s="363"/>
      <c r="GW337" s="363"/>
      <c r="GX337" s="363"/>
      <c r="GY337" s="363"/>
      <c r="GZ337" s="363"/>
      <c r="HA337" s="363"/>
      <c r="HB337" s="363"/>
      <c r="HC337" s="363"/>
      <c r="HD337" s="363"/>
      <c r="HE337" s="363"/>
      <c r="HF337" s="363"/>
      <c r="HG337" s="363"/>
      <c r="HH337" s="363"/>
      <c r="HI337" s="363"/>
      <c r="HJ337" s="363"/>
      <c r="HK337" s="363"/>
      <c r="HL337" s="363"/>
      <c r="HM337" s="363"/>
      <c r="HN337" s="363"/>
      <c r="HO337" s="363"/>
      <c r="HP337" s="363"/>
      <c r="HQ337" s="363"/>
      <c r="HR337" s="363"/>
      <c r="HS337" s="363"/>
      <c r="HT337" s="363"/>
      <c r="HU337" s="363"/>
      <c r="HV337" s="363"/>
      <c r="HW337" s="363"/>
      <c r="HX337" s="363"/>
      <c r="HY337" s="363"/>
      <c r="HZ337" s="363"/>
      <c r="IA337" s="363"/>
      <c r="IB337" s="363"/>
      <c r="IC337" s="363"/>
      <c r="ID337" s="363"/>
      <c r="IE337" s="363"/>
      <c r="IF337" s="363"/>
      <c r="IG337" s="363"/>
      <c r="IH337" s="363"/>
      <c r="II337" s="363"/>
      <c r="IJ337" s="363"/>
      <c r="IK337" s="363"/>
      <c r="IL337" s="363"/>
      <c r="IM337" s="363"/>
      <c r="IN337" s="363"/>
      <c r="IO337" s="363"/>
      <c r="IP337" s="363"/>
      <c r="IQ337" s="363"/>
      <c r="IR337" s="363"/>
      <c r="IS337" s="363"/>
      <c r="IT337" s="363"/>
      <c r="IU337" s="363"/>
      <c r="IV337" s="363"/>
      <c r="IW337" s="363"/>
      <c r="IX337" s="363"/>
      <c r="IY337" s="363"/>
      <c r="IZ337" s="363"/>
      <c r="JA337" s="363"/>
      <c r="JB337" s="363"/>
      <c r="JC337" s="363"/>
      <c r="JD337" s="363"/>
      <c r="JE337" s="363"/>
      <c r="JF337" s="363"/>
      <c r="JG337" s="363"/>
      <c r="JH337" s="363"/>
      <c r="JI337" s="363"/>
      <c r="JJ337" s="363"/>
      <c r="JK337" s="363"/>
      <c r="JL337" s="363"/>
      <c r="JM337" s="363"/>
      <c r="JN337" s="363"/>
      <c r="JO337" s="363"/>
      <c r="JP337" s="363"/>
      <c r="JQ337" s="363"/>
      <c r="JR337" s="363"/>
      <c r="JS337" s="363"/>
      <c r="JT337" s="363"/>
      <c r="JU337" s="363"/>
      <c r="JV337" s="363"/>
      <c r="JW337" s="363"/>
      <c r="JX337" s="363"/>
      <c r="JY337" s="363"/>
      <c r="JZ337" s="363"/>
      <c r="KA337" s="363"/>
      <c r="KB337" s="363"/>
      <c r="KC337" s="363"/>
      <c r="KD337" s="363"/>
      <c r="KE337" s="363"/>
      <c r="KF337" s="363"/>
      <c r="KG337" s="363"/>
      <c r="KH337" s="363"/>
      <c r="KI337" s="363"/>
      <c r="KJ337" s="363"/>
      <c r="KK337" s="363"/>
      <c r="KL337" s="363"/>
      <c r="KM337" s="363"/>
      <c r="KN337" s="363"/>
      <c r="KO337" s="363"/>
      <c r="KP337" s="363"/>
      <c r="KQ337" s="363"/>
      <c r="KR337" s="363"/>
      <c r="KS337" s="363"/>
      <c r="KT337" s="363"/>
      <c r="KU337" s="363"/>
      <c r="KV337" s="363"/>
      <c r="KW337" s="363"/>
      <c r="KX337" s="363"/>
      <c r="KY337" s="363"/>
      <c r="KZ337" s="363"/>
      <c r="LA337" s="363"/>
      <c r="LB337" s="363"/>
      <c r="LC337" s="363"/>
      <c r="LD337" s="363"/>
      <c r="LE337" s="363"/>
      <c r="LF337" s="363"/>
      <c r="LG337" s="363"/>
      <c r="LH337" s="363"/>
      <c r="LI337" s="363"/>
      <c r="LJ337" s="363"/>
      <c r="LK337" s="363"/>
      <c r="LL337" s="363"/>
      <c r="LM337" s="363"/>
      <c r="LN337" s="363"/>
      <c r="LO337" s="363"/>
      <c r="LP337" s="363"/>
      <c r="LQ337" s="363"/>
      <c r="LR337" s="363"/>
      <c r="LS337" s="363"/>
      <c r="LT337" s="363"/>
      <c r="LU337" s="363"/>
      <c r="LV337" s="363"/>
      <c r="LW337" s="363"/>
      <c r="LX337" s="363"/>
      <c r="LY337" s="363"/>
      <c r="LZ337" s="363"/>
      <c r="MA337" s="363"/>
      <c r="MB337" s="363"/>
      <c r="MC337" s="363"/>
      <c r="MD337" s="363"/>
      <c r="ME337" s="363"/>
      <c r="MF337" s="363"/>
      <c r="MG337" s="363"/>
      <c r="MH337" s="363"/>
      <c r="MI337" s="363"/>
      <c r="MJ337" s="363"/>
      <c r="MK337" s="363"/>
      <c r="ML337" s="363"/>
      <c r="MM337" s="363"/>
      <c r="MN337" s="363"/>
      <c r="MO337" s="363"/>
      <c r="MP337" s="363"/>
      <c r="MQ337" s="363"/>
      <c r="MR337" s="363"/>
      <c r="MS337" s="363"/>
      <c r="MT337" s="363"/>
      <c r="MU337" s="363"/>
      <c r="MV337" s="363"/>
      <c r="MW337" s="363"/>
      <c r="MX337" s="363"/>
      <c r="MY337" s="363"/>
      <c r="MZ337" s="363"/>
      <c r="NA337" s="363"/>
      <c r="NB337" s="363"/>
      <c r="NC337" s="363"/>
      <c r="ND337" s="363"/>
      <c r="NE337" s="363"/>
      <c r="NF337" s="363"/>
      <c r="NG337" s="363"/>
      <c r="NH337" s="363"/>
      <c r="NI337" s="363"/>
      <c r="NJ337" s="363"/>
      <c r="NK337" s="363"/>
      <c r="NL337" s="363"/>
      <c r="NM337" s="363"/>
      <c r="NN337" s="363"/>
      <c r="NO337" s="363"/>
      <c r="NP337" s="363"/>
      <c r="NQ337" s="363"/>
      <c r="NR337" s="363"/>
      <c r="NS337" s="363"/>
      <c r="NT337" s="363"/>
      <c r="NU337" s="363"/>
      <c r="NV337" s="363"/>
      <c r="NW337" s="363"/>
      <c r="NX337" s="363"/>
      <c r="NY337" s="363"/>
      <c r="NZ337" s="363"/>
      <c r="OA337" s="363"/>
      <c r="OB337" s="363"/>
      <c r="OC337" s="363"/>
      <c r="OD337" s="363"/>
      <c r="OE337" s="363"/>
      <c r="OF337" s="363"/>
      <c r="OG337" s="363"/>
      <c r="OH337" s="363"/>
      <c r="OI337" s="363"/>
      <c r="OJ337" s="363"/>
      <c r="OK337" s="363"/>
      <c r="OL337" s="363"/>
      <c r="OM337" s="363"/>
      <c r="ON337" s="363"/>
      <c r="OO337" s="363"/>
      <c r="OP337" s="363"/>
      <c r="OQ337" s="363"/>
      <c r="OR337" s="363"/>
      <c r="OS337" s="363"/>
      <c r="OT337" s="363"/>
      <c r="OU337" s="363"/>
      <c r="OV337" s="363"/>
      <c r="OW337" s="363"/>
      <c r="OX337" s="363"/>
      <c r="OY337" s="363"/>
      <c r="OZ337" s="363"/>
      <c r="PA337" s="363"/>
      <c r="PB337" s="363"/>
      <c r="PC337" s="363"/>
      <c r="PD337" s="363"/>
      <c r="PE337" s="363"/>
      <c r="PF337" s="363"/>
      <c r="PG337" s="363"/>
      <c r="PH337" s="363"/>
      <c r="PI337" s="363"/>
      <c r="PJ337" s="363"/>
      <c r="PK337" s="363"/>
      <c r="PL337" s="363"/>
      <c r="PM337" s="363"/>
      <c r="PN337" s="363"/>
      <c r="PO337" s="363"/>
      <c r="PP337" s="363"/>
      <c r="PQ337" s="363"/>
      <c r="PR337" s="363"/>
      <c r="PS337" s="363"/>
      <c r="PT337" s="363"/>
      <c r="PU337" s="363"/>
      <c r="PV337" s="363"/>
      <c r="PW337" s="363"/>
      <c r="PX337" s="363"/>
      <c r="PY337" s="363"/>
      <c r="PZ337" s="363"/>
      <c r="QA337" s="363"/>
      <c r="QB337" s="363"/>
      <c r="QC337" s="363"/>
      <c r="QD337" s="363"/>
      <c r="QE337" s="363"/>
      <c r="QF337" s="363"/>
      <c r="QG337" s="363"/>
      <c r="QH337" s="363"/>
      <c r="QI337" s="363"/>
      <c r="QJ337" s="363"/>
      <c r="QK337" s="363"/>
      <c r="QL337" s="363"/>
      <c r="QM337" s="363"/>
      <c r="QN337" s="363"/>
      <c r="QO337" s="363"/>
      <c r="QP337" s="363"/>
      <c r="QQ337" s="363"/>
      <c r="QR337" s="363"/>
      <c r="QS337" s="363"/>
      <c r="QT337" s="363"/>
      <c r="QU337" s="363"/>
      <c r="QV337" s="363"/>
      <c r="QW337" s="363"/>
      <c r="QX337" s="363"/>
      <c r="QY337" s="363"/>
      <c r="QZ337" s="363"/>
      <c r="RA337" s="363"/>
      <c r="RB337" s="363"/>
      <c r="RC337" s="363"/>
      <c r="RD337" s="363"/>
      <c r="RE337" s="363"/>
      <c r="RF337" s="363"/>
      <c r="RG337" s="363"/>
      <c r="RH337" s="363"/>
      <c r="RI337" s="363"/>
      <c r="RJ337" s="363"/>
      <c r="RK337" s="363"/>
      <c r="RL337" s="363"/>
      <c r="RM337" s="363"/>
      <c r="RN337" s="363"/>
      <c r="RO337" s="363"/>
      <c r="RP337" s="363"/>
      <c r="RQ337" s="363"/>
      <c r="RR337" s="363"/>
      <c r="RS337" s="363"/>
      <c r="RT337" s="363"/>
      <c r="RU337" s="363"/>
    </row>
    <row r="338" spans="1:489" s="393" customFormat="1" ht="198" x14ac:dyDescent="0.35">
      <c r="A338" s="364" t="s">
        <v>3123</v>
      </c>
      <c r="B338" s="356">
        <v>6</v>
      </c>
      <c r="C338" s="357" t="s">
        <v>280</v>
      </c>
      <c r="D338" s="358" t="s">
        <v>1574</v>
      </c>
      <c r="E338" s="358" t="s">
        <v>2648</v>
      </c>
      <c r="F338" s="358" t="s">
        <v>2100</v>
      </c>
      <c r="G338" s="358" t="s">
        <v>2598</v>
      </c>
      <c r="H338" s="358" t="s">
        <v>2353</v>
      </c>
      <c r="I338" s="357" t="s">
        <v>3069</v>
      </c>
      <c r="J338" s="358" t="s">
        <v>3070</v>
      </c>
      <c r="K338" s="358" t="s">
        <v>3103</v>
      </c>
      <c r="L338" s="358" t="s">
        <v>3104</v>
      </c>
      <c r="M338" s="358" t="s">
        <v>3114</v>
      </c>
      <c r="N338" s="358" t="s">
        <v>2599</v>
      </c>
      <c r="O338" s="358" t="s">
        <v>2172</v>
      </c>
      <c r="P338" s="358" t="s">
        <v>2172</v>
      </c>
      <c r="Q338" s="358" t="s">
        <v>2172</v>
      </c>
      <c r="R338" s="357" t="s">
        <v>3124</v>
      </c>
      <c r="S338" s="357" t="s">
        <v>3125</v>
      </c>
      <c r="T338" s="359">
        <v>45658</v>
      </c>
      <c r="U338" s="359">
        <v>45838</v>
      </c>
      <c r="V338" s="357" t="s">
        <v>3126</v>
      </c>
      <c r="W338" s="382">
        <v>1</v>
      </c>
      <c r="X338" s="358" t="s">
        <v>2172</v>
      </c>
      <c r="Y338" s="358" t="s">
        <v>2172</v>
      </c>
      <c r="Z338" s="360" t="s">
        <v>2172</v>
      </c>
      <c r="AA338" s="360" t="s">
        <v>2113</v>
      </c>
      <c r="AB338" s="360" t="s">
        <v>2113</v>
      </c>
      <c r="AC338" s="360" t="s">
        <v>2172</v>
      </c>
      <c r="AD338" s="360" t="s">
        <v>2172</v>
      </c>
      <c r="AE338" s="360" t="s">
        <v>2172</v>
      </c>
      <c r="AF338" s="360" t="s">
        <v>2172</v>
      </c>
      <c r="AG338" s="360" t="s">
        <v>2113</v>
      </c>
      <c r="AH338" s="360" t="s">
        <v>2172</v>
      </c>
      <c r="AI338" s="360" t="s">
        <v>2172</v>
      </c>
      <c r="AJ338" s="360" t="s">
        <v>2172</v>
      </c>
      <c r="AK338" s="360" t="s">
        <v>2172</v>
      </c>
      <c r="AL338" s="360" t="s">
        <v>2172</v>
      </c>
      <c r="AM338" s="360" t="s">
        <v>2172</v>
      </c>
      <c r="AN338" s="360" t="s">
        <v>2172</v>
      </c>
      <c r="AO338" s="360" t="s">
        <v>2172</v>
      </c>
      <c r="AP338" s="360" t="s">
        <v>2172</v>
      </c>
      <c r="AQ338" s="360" t="s">
        <v>2172</v>
      </c>
      <c r="AR338" s="360" t="s">
        <v>2172</v>
      </c>
      <c r="AS338" s="360" t="s">
        <v>2113</v>
      </c>
      <c r="AT338" s="360" t="s">
        <v>2172</v>
      </c>
      <c r="AU338" s="360" t="s">
        <v>2113</v>
      </c>
      <c r="AV338" s="360" t="s">
        <v>2172</v>
      </c>
      <c r="AW338" s="360" t="s">
        <v>2172</v>
      </c>
      <c r="AX338" s="360" t="s">
        <v>2172</v>
      </c>
      <c r="AY338" s="360" t="s">
        <v>2172</v>
      </c>
      <c r="AZ338" s="360" t="s">
        <v>2172</v>
      </c>
      <c r="BA338" s="360" t="s">
        <v>2172</v>
      </c>
      <c r="BB338" s="360" t="s">
        <v>2172</v>
      </c>
      <c r="BC338" s="360" t="s">
        <v>2172</v>
      </c>
      <c r="BD338" s="360" t="s">
        <v>2172</v>
      </c>
      <c r="BE338" s="360" t="s">
        <v>2172</v>
      </c>
      <c r="BF338" s="360" t="s">
        <v>2172</v>
      </c>
      <c r="BG338" s="360" t="s">
        <v>2172</v>
      </c>
      <c r="BH338" s="360" t="s">
        <v>2113</v>
      </c>
      <c r="BI338" s="360" t="s">
        <v>2113</v>
      </c>
      <c r="BJ338" s="358" t="s">
        <v>2114</v>
      </c>
      <c r="BK338" s="362" t="s">
        <v>199</v>
      </c>
      <c r="BL338" s="363"/>
      <c r="BM338" s="363"/>
      <c r="BN338" s="363"/>
      <c r="BO338" s="363"/>
      <c r="BP338" s="363"/>
      <c r="BQ338" s="363"/>
      <c r="BR338" s="363"/>
      <c r="BS338" s="363"/>
      <c r="BT338" s="363"/>
      <c r="BU338" s="363"/>
      <c r="BV338" s="363"/>
      <c r="BW338" s="363"/>
      <c r="BX338" s="363"/>
      <c r="BY338" s="363"/>
      <c r="BZ338" s="363"/>
      <c r="CA338" s="363"/>
      <c r="CB338" s="363"/>
      <c r="CC338" s="363"/>
      <c r="CD338" s="363"/>
      <c r="CE338" s="363"/>
      <c r="CF338" s="363"/>
      <c r="CG338" s="363"/>
      <c r="CH338" s="363"/>
      <c r="CI338" s="363"/>
      <c r="CJ338" s="363"/>
      <c r="CK338" s="363"/>
      <c r="CL338" s="363"/>
      <c r="CM338" s="363"/>
      <c r="CN338" s="363"/>
      <c r="CO338" s="363"/>
      <c r="CP338" s="363"/>
      <c r="CQ338" s="363"/>
      <c r="CR338" s="363"/>
      <c r="CS338" s="363"/>
      <c r="CT338" s="363"/>
      <c r="CU338" s="363"/>
      <c r="CV338" s="363"/>
      <c r="CW338" s="363"/>
      <c r="CX338" s="363"/>
      <c r="CY338" s="363"/>
      <c r="CZ338" s="363"/>
      <c r="DA338" s="363"/>
      <c r="DB338" s="363"/>
      <c r="DC338" s="363"/>
      <c r="DD338" s="363"/>
      <c r="DE338" s="363"/>
      <c r="DF338" s="363"/>
      <c r="DG338" s="363"/>
      <c r="DH338" s="363"/>
      <c r="DI338" s="363"/>
      <c r="DJ338" s="363"/>
      <c r="DK338" s="363"/>
      <c r="DL338" s="363"/>
      <c r="DM338" s="363"/>
      <c r="DN338" s="363"/>
      <c r="DO338" s="363"/>
      <c r="DP338" s="363"/>
      <c r="DQ338" s="363"/>
      <c r="DR338" s="363"/>
      <c r="DS338" s="363"/>
      <c r="DT338" s="363"/>
      <c r="DU338" s="363"/>
      <c r="DV338" s="363"/>
      <c r="DW338" s="363"/>
      <c r="DX338" s="363"/>
      <c r="DY338" s="363"/>
      <c r="DZ338" s="363"/>
      <c r="EA338" s="363"/>
      <c r="EB338" s="363"/>
      <c r="EC338" s="363"/>
      <c r="ED338" s="363"/>
      <c r="EE338" s="363"/>
      <c r="EF338" s="363"/>
      <c r="EG338" s="363"/>
      <c r="EH338" s="363"/>
      <c r="EI338" s="363"/>
      <c r="EJ338" s="363"/>
      <c r="EK338" s="363"/>
      <c r="EL338" s="363"/>
      <c r="EM338" s="363"/>
      <c r="EN338" s="363"/>
      <c r="EO338" s="363"/>
      <c r="EP338" s="363"/>
      <c r="EQ338" s="363"/>
      <c r="ER338" s="363"/>
      <c r="ES338" s="363"/>
      <c r="ET338" s="363"/>
      <c r="EU338" s="363"/>
      <c r="EV338" s="363"/>
      <c r="EW338" s="363"/>
      <c r="EX338" s="363"/>
      <c r="EY338" s="363"/>
      <c r="EZ338" s="363"/>
      <c r="FA338" s="363"/>
      <c r="FB338" s="363"/>
      <c r="FC338" s="363"/>
      <c r="FD338" s="363"/>
      <c r="FE338" s="363"/>
      <c r="FF338" s="363"/>
      <c r="FG338" s="363"/>
      <c r="FH338" s="363"/>
      <c r="FI338" s="363"/>
      <c r="FJ338" s="363"/>
      <c r="FK338" s="363"/>
      <c r="FL338" s="363"/>
      <c r="FM338" s="363"/>
      <c r="FN338" s="363"/>
      <c r="FO338" s="363"/>
      <c r="FP338" s="363"/>
      <c r="FQ338" s="363"/>
      <c r="FR338" s="363"/>
      <c r="FS338" s="363"/>
      <c r="FT338" s="363"/>
      <c r="FU338" s="363"/>
      <c r="FV338" s="363"/>
      <c r="FW338" s="363"/>
      <c r="FX338" s="363"/>
      <c r="FY338" s="363"/>
      <c r="FZ338" s="363"/>
      <c r="GA338" s="363"/>
      <c r="GB338" s="363"/>
      <c r="GC338" s="363"/>
      <c r="GD338" s="363"/>
      <c r="GE338" s="363"/>
      <c r="GF338" s="363"/>
      <c r="GG338" s="363"/>
      <c r="GH338" s="363"/>
      <c r="GI338" s="363"/>
      <c r="GJ338" s="363"/>
      <c r="GK338" s="363"/>
      <c r="GL338" s="363"/>
      <c r="GM338" s="363"/>
      <c r="GN338" s="363"/>
      <c r="GO338" s="363"/>
      <c r="GP338" s="363"/>
      <c r="GQ338" s="363"/>
      <c r="GR338" s="363"/>
      <c r="GS338" s="363"/>
      <c r="GT338" s="363"/>
      <c r="GU338" s="363"/>
      <c r="GV338" s="363"/>
      <c r="GW338" s="363"/>
      <c r="GX338" s="363"/>
      <c r="GY338" s="363"/>
      <c r="GZ338" s="363"/>
      <c r="HA338" s="363"/>
      <c r="HB338" s="363"/>
      <c r="HC338" s="363"/>
      <c r="HD338" s="363"/>
      <c r="HE338" s="363"/>
      <c r="HF338" s="363"/>
      <c r="HG338" s="363"/>
      <c r="HH338" s="363"/>
      <c r="HI338" s="363"/>
      <c r="HJ338" s="363"/>
      <c r="HK338" s="363"/>
      <c r="HL338" s="363"/>
      <c r="HM338" s="363"/>
      <c r="HN338" s="363"/>
      <c r="HO338" s="363"/>
      <c r="HP338" s="363"/>
      <c r="HQ338" s="363"/>
      <c r="HR338" s="363"/>
      <c r="HS338" s="363"/>
      <c r="HT338" s="363"/>
      <c r="HU338" s="363"/>
      <c r="HV338" s="363"/>
      <c r="HW338" s="363"/>
      <c r="HX338" s="363"/>
      <c r="HY338" s="363"/>
      <c r="HZ338" s="363"/>
      <c r="IA338" s="363"/>
      <c r="IB338" s="363"/>
      <c r="IC338" s="363"/>
      <c r="ID338" s="363"/>
      <c r="IE338" s="363"/>
      <c r="IF338" s="363"/>
      <c r="IG338" s="363"/>
      <c r="IH338" s="363"/>
      <c r="II338" s="363"/>
      <c r="IJ338" s="363"/>
      <c r="IK338" s="363"/>
      <c r="IL338" s="363"/>
      <c r="IM338" s="363"/>
      <c r="IN338" s="363"/>
      <c r="IO338" s="363"/>
      <c r="IP338" s="363"/>
      <c r="IQ338" s="363"/>
      <c r="IR338" s="363"/>
      <c r="IS338" s="363"/>
      <c r="IT338" s="363"/>
      <c r="IU338" s="363"/>
      <c r="IV338" s="363"/>
      <c r="IW338" s="363"/>
      <c r="IX338" s="363"/>
      <c r="IY338" s="363"/>
      <c r="IZ338" s="363"/>
      <c r="JA338" s="363"/>
      <c r="JB338" s="363"/>
      <c r="JC338" s="363"/>
      <c r="JD338" s="363"/>
      <c r="JE338" s="363"/>
      <c r="JF338" s="363"/>
      <c r="JG338" s="363"/>
      <c r="JH338" s="363"/>
      <c r="JI338" s="363"/>
      <c r="JJ338" s="363"/>
      <c r="JK338" s="363"/>
      <c r="JL338" s="363"/>
      <c r="JM338" s="363"/>
      <c r="JN338" s="363"/>
      <c r="JO338" s="363"/>
      <c r="JP338" s="363"/>
      <c r="JQ338" s="363"/>
      <c r="JR338" s="363"/>
      <c r="JS338" s="363"/>
      <c r="JT338" s="363"/>
      <c r="JU338" s="363"/>
      <c r="JV338" s="363"/>
      <c r="JW338" s="363"/>
      <c r="JX338" s="363"/>
      <c r="JY338" s="363"/>
      <c r="JZ338" s="363"/>
      <c r="KA338" s="363"/>
      <c r="KB338" s="363"/>
      <c r="KC338" s="363"/>
      <c r="KD338" s="363"/>
      <c r="KE338" s="363"/>
      <c r="KF338" s="363"/>
      <c r="KG338" s="363"/>
      <c r="KH338" s="363"/>
      <c r="KI338" s="363"/>
      <c r="KJ338" s="363"/>
      <c r="KK338" s="363"/>
      <c r="KL338" s="363"/>
      <c r="KM338" s="363"/>
      <c r="KN338" s="363"/>
      <c r="KO338" s="363"/>
      <c r="KP338" s="363"/>
      <c r="KQ338" s="363"/>
      <c r="KR338" s="363"/>
      <c r="KS338" s="363"/>
      <c r="KT338" s="363"/>
      <c r="KU338" s="363"/>
      <c r="KV338" s="363"/>
      <c r="KW338" s="363"/>
      <c r="KX338" s="363"/>
      <c r="KY338" s="363"/>
      <c r="KZ338" s="363"/>
      <c r="LA338" s="363"/>
      <c r="LB338" s="363"/>
      <c r="LC338" s="363"/>
      <c r="LD338" s="363"/>
      <c r="LE338" s="363"/>
      <c r="LF338" s="363"/>
      <c r="LG338" s="363"/>
      <c r="LH338" s="363"/>
      <c r="LI338" s="363"/>
      <c r="LJ338" s="363"/>
      <c r="LK338" s="363"/>
      <c r="LL338" s="363"/>
      <c r="LM338" s="363"/>
      <c r="LN338" s="363"/>
      <c r="LO338" s="363"/>
      <c r="LP338" s="363"/>
      <c r="LQ338" s="363"/>
      <c r="LR338" s="363"/>
      <c r="LS338" s="363"/>
      <c r="LT338" s="363"/>
      <c r="LU338" s="363"/>
      <c r="LV338" s="363"/>
      <c r="LW338" s="363"/>
      <c r="LX338" s="363"/>
      <c r="LY338" s="363"/>
      <c r="LZ338" s="363"/>
      <c r="MA338" s="363"/>
      <c r="MB338" s="363"/>
      <c r="MC338" s="363"/>
      <c r="MD338" s="363"/>
      <c r="ME338" s="363"/>
      <c r="MF338" s="363"/>
      <c r="MG338" s="363"/>
      <c r="MH338" s="363"/>
      <c r="MI338" s="363"/>
      <c r="MJ338" s="363"/>
      <c r="MK338" s="363"/>
      <c r="ML338" s="363"/>
      <c r="MM338" s="363"/>
      <c r="MN338" s="363"/>
      <c r="MO338" s="363"/>
      <c r="MP338" s="363"/>
      <c r="MQ338" s="363"/>
      <c r="MR338" s="363"/>
      <c r="MS338" s="363"/>
      <c r="MT338" s="363"/>
      <c r="MU338" s="363"/>
      <c r="MV338" s="363"/>
      <c r="MW338" s="363"/>
      <c r="MX338" s="363"/>
      <c r="MY338" s="363"/>
      <c r="MZ338" s="363"/>
      <c r="NA338" s="363"/>
      <c r="NB338" s="363"/>
      <c r="NC338" s="363"/>
      <c r="ND338" s="363"/>
      <c r="NE338" s="363"/>
      <c r="NF338" s="363"/>
      <c r="NG338" s="363"/>
      <c r="NH338" s="363"/>
      <c r="NI338" s="363"/>
      <c r="NJ338" s="363"/>
      <c r="NK338" s="363"/>
      <c r="NL338" s="363"/>
      <c r="NM338" s="363"/>
      <c r="NN338" s="363"/>
      <c r="NO338" s="363"/>
      <c r="NP338" s="363"/>
      <c r="NQ338" s="363"/>
      <c r="NR338" s="363"/>
      <c r="NS338" s="363"/>
      <c r="NT338" s="363"/>
      <c r="NU338" s="363"/>
      <c r="NV338" s="363"/>
      <c r="NW338" s="363"/>
      <c r="NX338" s="363"/>
      <c r="NY338" s="363"/>
      <c r="NZ338" s="363"/>
      <c r="OA338" s="363"/>
      <c r="OB338" s="363"/>
      <c r="OC338" s="363"/>
      <c r="OD338" s="363"/>
      <c r="OE338" s="363"/>
      <c r="OF338" s="363"/>
      <c r="OG338" s="363"/>
      <c r="OH338" s="363"/>
      <c r="OI338" s="363"/>
      <c r="OJ338" s="363"/>
      <c r="OK338" s="363"/>
      <c r="OL338" s="363"/>
      <c r="OM338" s="363"/>
      <c r="ON338" s="363"/>
      <c r="OO338" s="363"/>
      <c r="OP338" s="363"/>
      <c r="OQ338" s="363"/>
      <c r="OR338" s="363"/>
      <c r="OS338" s="363"/>
      <c r="OT338" s="363"/>
      <c r="OU338" s="363"/>
      <c r="OV338" s="363"/>
      <c r="OW338" s="363"/>
      <c r="OX338" s="363"/>
      <c r="OY338" s="363"/>
      <c r="OZ338" s="363"/>
      <c r="PA338" s="363"/>
      <c r="PB338" s="363"/>
      <c r="PC338" s="363"/>
      <c r="PD338" s="363"/>
      <c r="PE338" s="363"/>
      <c r="PF338" s="363"/>
      <c r="PG338" s="363"/>
      <c r="PH338" s="363"/>
      <c r="PI338" s="363"/>
      <c r="PJ338" s="363"/>
      <c r="PK338" s="363"/>
      <c r="PL338" s="363"/>
      <c r="PM338" s="363"/>
      <c r="PN338" s="363"/>
      <c r="PO338" s="363"/>
      <c r="PP338" s="363"/>
      <c r="PQ338" s="363"/>
      <c r="PR338" s="363"/>
      <c r="PS338" s="363"/>
      <c r="PT338" s="363"/>
      <c r="PU338" s="363"/>
      <c r="PV338" s="363"/>
      <c r="PW338" s="363"/>
      <c r="PX338" s="363"/>
      <c r="PY338" s="363"/>
      <c r="PZ338" s="363"/>
      <c r="QA338" s="363"/>
      <c r="QB338" s="363"/>
      <c r="QC338" s="363"/>
      <c r="QD338" s="363"/>
      <c r="QE338" s="363"/>
      <c r="QF338" s="363"/>
      <c r="QG338" s="363"/>
      <c r="QH338" s="363"/>
      <c r="QI338" s="363"/>
      <c r="QJ338" s="363"/>
      <c r="QK338" s="363"/>
      <c r="QL338" s="363"/>
      <c r="QM338" s="363"/>
      <c r="QN338" s="363"/>
      <c r="QO338" s="363"/>
      <c r="QP338" s="363"/>
      <c r="QQ338" s="363"/>
      <c r="QR338" s="363"/>
      <c r="QS338" s="363"/>
      <c r="QT338" s="363"/>
      <c r="QU338" s="363"/>
      <c r="QV338" s="363"/>
      <c r="QW338" s="363"/>
      <c r="QX338" s="363"/>
      <c r="QY338" s="363"/>
      <c r="QZ338" s="363"/>
      <c r="RA338" s="363"/>
      <c r="RB338" s="363"/>
      <c r="RC338" s="363"/>
      <c r="RD338" s="363"/>
      <c r="RE338" s="363"/>
      <c r="RF338" s="363"/>
      <c r="RG338" s="363"/>
      <c r="RH338" s="363"/>
      <c r="RI338" s="363"/>
      <c r="RJ338" s="363"/>
      <c r="RK338" s="363"/>
      <c r="RL338" s="363"/>
      <c r="RM338" s="363"/>
      <c r="RN338" s="363"/>
      <c r="RO338" s="363"/>
      <c r="RP338" s="363"/>
      <c r="RQ338" s="363"/>
      <c r="RR338" s="363"/>
      <c r="RS338" s="363"/>
      <c r="RT338" s="363"/>
      <c r="RU338" s="363"/>
    </row>
    <row r="339" spans="1:489" s="393" customFormat="1" ht="198" x14ac:dyDescent="0.35">
      <c r="A339" s="364" t="s">
        <v>3127</v>
      </c>
      <c r="B339" s="356" t="s">
        <v>2952</v>
      </c>
      <c r="C339" s="357" t="s">
        <v>280</v>
      </c>
      <c r="D339" s="358" t="s">
        <v>1574</v>
      </c>
      <c r="E339" s="358" t="s">
        <v>2648</v>
      </c>
      <c r="F339" s="358" t="s">
        <v>2100</v>
      </c>
      <c r="G339" s="358" t="s">
        <v>2598</v>
      </c>
      <c r="H339" s="358" t="s">
        <v>2353</v>
      </c>
      <c r="I339" s="357" t="s">
        <v>3069</v>
      </c>
      <c r="J339" s="358" t="s">
        <v>3070</v>
      </c>
      <c r="K339" s="358" t="s">
        <v>3103</v>
      </c>
      <c r="L339" s="358" t="s">
        <v>3104</v>
      </c>
      <c r="M339" s="358" t="s">
        <v>3114</v>
      </c>
      <c r="N339" s="358" t="s">
        <v>2599</v>
      </c>
      <c r="O339" s="358" t="s">
        <v>2172</v>
      </c>
      <c r="P339" s="358" t="s">
        <v>2172</v>
      </c>
      <c r="Q339" s="358" t="s">
        <v>2172</v>
      </c>
      <c r="R339" s="357" t="s">
        <v>3128</v>
      </c>
      <c r="S339" s="358" t="s">
        <v>3125</v>
      </c>
      <c r="T339" s="359">
        <v>45809</v>
      </c>
      <c r="U339" s="359">
        <v>45961</v>
      </c>
      <c r="V339" s="357" t="s">
        <v>3129</v>
      </c>
      <c r="W339" s="356" t="s">
        <v>2172</v>
      </c>
      <c r="X339" s="358" t="s">
        <v>2172</v>
      </c>
      <c r="Y339" s="358" t="s">
        <v>2172</v>
      </c>
      <c r="Z339" s="360" t="s">
        <v>2172</v>
      </c>
      <c r="AA339" s="360" t="s">
        <v>2113</v>
      </c>
      <c r="AB339" s="360" t="s">
        <v>2113</v>
      </c>
      <c r="AC339" s="360" t="s">
        <v>2172</v>
      </c>
      <c r="AD339" s="360" t="s">
        <v>2172</v>
      </c>
      <c r="AE339" s="360" t="s">
        <v>2172</v>
      </c>
      <c r="AF339" s="360" t="s">
        <v>2172</v>
      </c>
      <c r="AG339" s="360" t="s">
        <v>2113</v>
      </c>
      <c r="AH339" s="360" t="s">
        <v>2172</v>
      </c>
      <c r="AI339" s="360" t="s">
        <v>2172</v>
      </c>
      <c r="AJ339" s="360" t="s">
        <v>2172</v>
      </c>
      <c r="AK339" s="360" t="s">
        <v>2172</v>
      </c>
      <c r="AL339" s="360" t="s">
        <v>2172</v>
      </c>
      <c r="AM339" s="360" t="s">
        <v>2172</v>
      </c>
      <c r="AN339" s="360" t="s">
        <v>2172</v>
      </c>
      <c r="AO339" s="360" t="s">
        <v>2172</v>
      </c>
      <c r="AP339" s="360" t="s">
        <v>2172</v>
      </c>
      <c r="AQ339" s="360" t="s">
        <v>2172</v>
      </c>
      <c r="AR339" s="360" t="s">
        <v>2172</v>
      </c>
      <c r="AS339" s="360" t="s">
        <v>2113</v>
      </c>
      <c r="AT339" s="360" t="s">
        <v>2172</v>
      </c>
      <c r="AU339" s="360" t="s">
        <v>2113</v>
      </c>
      <c r="AV339" s="360" t="s">
        <v>2172</v>
      </c>
      <c r="AW339" s="360" t="s">
        <v>2172</v>
      </c>
      <c r="AX339" s="360" t="s">
        <v>2172</v>
      </c>
      <c r="AY339" s="360" t="s">
        <v>2172</v>
      </c>
      <c r="AZ339" s="360" t="s">
        <v>2172</v>
      </c>
      <c r="BA339" s="360" t="s">
        <v>2172</v>
      </c>
      <c r="BB339" s="360" t="s">
        <v>2172</v>
      </c>
      <c r="BC339" s="360" t="s">
        <v>2172</v>
      </c>
      <c r="BD339" s="360" t="s">
        <v>2172</v>
      </c>
      <c r="BE339" s="360" t="s">
        <v>2172</v>
      </c>
      <c r="BF339" s="360" t="s">
        <v>2172</v>
      </c>
      <c r="BG339" s="360" t="s">
        <v>2172</v>
      </c>
      <c r="BH339" s="360" t="s">
        <v>2113</v>
      </c>
      <c r="BI339" s="360" t="s">
        <v>2113</v>
      </c>
      <c r="BJ339" s="358" t="s">
        <v>2114</v>
      </c>
      <c r="BK339" s="362" t="s">
        <v>199</v>
      </c>
      <c r="BL339" s="363"/>
      <c r="BM339" s="363"/>
      <c r="BN339" s="363"/>
      <c r="BO339" s="363"/>
      <c r="BP339" s="363"/>
      <c r="BQ339" s="363"/>
      <c r="BR339" s="363"/>
      <c r="BS339" s="363"/>
      <c r="BT339" s="363"/>
      <c r="BU339" s="363"/>
      <c r="BV339" s="363"/>
      <c r="BW339" s="363"/>
      <c r="BX339" s="363"/>
      <c r="BY339" s="363"/>
      <c r="BZ339" s="363"/>
      <c r="CA339" s="363"/>
      <c r="CB339" s="363"/>
      <c r="CC339" s="363"/>
      <c r="CD339" s="363"/>
      <c r="CE339" s="363"/>
      <c r="CF339" s="363"/>
      <c r="CG339" s="363"/>
      <c r="CH339" s="363"/>
      <c r="CI339" s="363"/>
      <c r="CJ339" s="363"/>
      <c r="CK339" s="363"/>
      <c r="CL339" s="363"/>
      <c r="CM339" s="363"/>
      <c r="CN339" s="363"/>
      <c r="CO339" s="363"/>
      <c r="CP339" s="363"/>
      <c r="CQ339" s="363"/>
      <c r="CR339" s="363"/>
      <c r="CS339" s="363"/>
      <c r="CT339" s="363"/>
      <c r="CU339" s="363"/>
      <c r="CV339" s="363"/>
      <c r="CW339" s="363"/>
      <c r="CX339" s="363"/>
      <c r="CY339" s="363"/>
      <c r="CZ339" s="363"/>
      <c r="DA339" s="363"/>
      <c r="DB339" s="363"/>
      <c r="DC339" s="363"/>
      <c r="DD339" s="363"/>
      <c r="DE339" s="363"/>
      <c r="DF339" s="363"/>
      <c r="DG339" s="363"/>
      <c r="DH339" s="363"/>
      <c r="DI339" s="363"/>
      <c r="DJ339" s="363"/>
      <c r="DK339" s="363"/>
      <c r="DL339" s="363"/>
      <c r="DM339" s="363"/>
      <c r="DN339" s="363"/>
      <c r="DO339" s="363"/>
      <c r="DP339" s="363"/>
      <c r="DQ339" s="363"/>
      <c r="DR339" s="363"/>
      <c r="DS339" s="363"/>
      <c r="DT339" s="363"/>
      <c r="DU339" s="363"/>
      <c r="DV339" s="363"/>
      <c r="DW339" s="363"/>
      <c r="DX339" s="363"/>
      <c r="DY339" s="363"/>
      <c r="DZ339" s="363"/>
      <c r="EA339" s="363"/>
      <c r="EB339" s="363"/>
      <c r="EC339" s="363"/>
      <c r="ED339" s="363"/>
      <c r="EE339" s="363"/>
      <c r="EF339" s="363"/>
      <c r="EG339" s="363"/>
      <c r="EH339" s="363"/>
      <c r="EI339" s="363"/>
      <c r="EJ339" s="363"/>
      <c r="EK339" s="363"/>
      <c r="EL339" s="363"/>
      <c r="EM339" s="363"/>
      <c r="EN339" s="363"/>
      <c r="EO339" s="363"/>
      <c r="EP339" s="363"/>
      <c r="EQ339" s="363"/>
      <c r="ER339" s="363"/>
      <c r="ES339" s="363"/>
      <c r="ET339" s="363"/>
      <c r="EU339" s="363"/>
      <c r="EV339" s="363"/>
      <c r="EW339" s="363"/>
      <c r="EX339" s="363"/>
      <c r="EY339" s="363"/>
      <c r="EZ339" s="363"/>
      <c r="FA339" s="363"/>
      <c r="FB339" s="363"/>
      <c r="FC339" s="363"/>
      <c r="FD339" s="363"/>
      <c r="FE339" s="363"/>
      <c r="FF339" s="363"/>
      <c r="FG339" s="363"/>
      <c r="FH339" s="363"/>
      <c r="FI339" s="363"/>
      <c r="FJ339" s="363"/>
      <c r="FK339" s="363"/>
      <c r="FL339" s="363"/>
      <c r="FM339" s="363"/>
      <c r="FN339" s="363"/>
      <c r="FO339" s="363"/>
      <c r="FP339" s="363"/>
      <c r="FQ339" s="363"/>
      <c r="FR339" s="363"/>
      <c r="FS339" s="363"/>
      <c r="FT339" s="363"/>
      <c r="FU339" s="363"/>
      <c r="FV339" s="363"/>
      <c r="FW339" s="363"/>
      <c r="FX339" s="363"/>
      <c r="FY339" s="363"/>
      <c r="FZ339" s="363"/>
      <c r="GA339" s="363"/>
      <c r="GB339" s="363"/>
      <c r="GC339" s="363"/>
      <c r="GD339" s="363"/>
      <c r="GE339" s="363"/>
      <c r="GF339" s="363"/>
      <c r="GG339" s="363"/>
      <c r="GH339" s="363"/>
      <c r="GI339" s="363"/>
      <c r="GJ339" s="363"/>
      <c r="GK339" s="363"/>
      <c r="GL339" s="363"/>
      <c r="GM339" s="363"/>
      <c r="GN339" s="363"/>
      <c r="GO339" s="363"/>
      <c r="GP339" s="363"/>
      <c r="GQ339" s="363"/>
      <c r="GR339" s="363"/>
      <c r="GS339" s="363"/>
      <c r="GT339" s="363"/>
      <c r="GU339" s="363"/>
      <c r="GV339" s="363"/>
      <c r="GW339" s="363"/>
      <c r="GX339" s="363"/>
      <c r="GY339" s="363"/>
      <c r="GZ339" s="363"/>
      <c r="HA339" s="363"/>
      <c r="HB339" s="363"/>
      <c r="HC339" s="363"/>
      <c r="HD339" s="363"/>
      <c r="HE339" s="363"/>
      <c r="HF339" s="363"/>
      <c r="HG339" s="363"/>
      <c r="HH339" s="363"/>
      <c r="HI339" s="363"/>
      <c r="HJ339" s="363"/>
      <c r="HK339" s="363"/>
      <c r="HL339" s="363"/>
      <c r="HM339" s="363"/>
      <c r="HN339" s="363"/>
      <c r="HO339" s="363"/>
      <c r="HP339" s="363"/>
      <c r="HQ339" s="363"/>
      <c r="HR339" s="363"/>
      <c r="HS339" s="363"/>
      <c r="HT339" s="363"/>
      <c r="HU339" s="363"/>
      <c r="HV339" s="363"/>
      <c r="HW339" s="363"/>
      <c r="HX339" s="363"/>
      <c r="HY339" s="363"/>
      <c r="HZ339" s="363"/>
      <c r="IA339" s="363"/>
      <c r="IB339" s="363"/>
      <c r="IC339" s="363"/>
      <c r="ID339" s="363"/>
      <c r="IE339" s="363"/>
      <c r="IF339" s="363"/>
      <c r="IG339" s="363"/>
      <c r="IH339" s="363"/>
      <c r="II339" s="363"/>
      <c r="IJ339" s="363"/>
      <c r="IK339" s="363"/>
      <c r="IL339" s="363"/>
      <c r="IM339" s="363"/>
      <c r="IN339" s="363"/>
      <c r="IO339" s="363"/>
      <c r="IP339" s="363"/>
      <c r="IQ339" s="363"/>
      <c r="IR339" s="363"/>
      <c r="IS339" s="363"/>
      <c r="IT339" s="363"/>
      <c r="IU339" s="363"/>
      <c r="IV339" s="363"/>
      <c r="IW339" s="363"/>
      <c r="IX339" s="363"/>
      <c r="IY339" s="363"/>
      <c r="IZ339" s="363"/>
      <c r="JA339" s="363"/>
      <c r="JB339" s="363"/>
      <c r="JC339" s="363"/>
      <c r="JD339" s="363"/>
      <c r="JE339" s="363"/>
      <c r="JF339" s="363"/>
      <c r="JG339" s="363"/>
      <c r="JH339" s="363"/>
      <c r="JI339" s="363"/>
      <c r="JJ339" s="363"/>
      <c r="JK339" s="363"/>
      <c r="JL339" s="363"/>
      <c r="JM339" s="363"/>
      <c r="JN339" s="363"/>
      <c r="JO339" s="363"/>
      <c r="JP339" s="363"/>
      <c r="JQ339" s="363"/>
      <c r="JR339" s="363"/>
      <c r="JS339" s="363"/>
      <c r="JT339" s="363"/>
      <c r="JU339" s="363"/>
      <c r="JV339" s="363"/>
      <c r="JW339" s="363"/>
      <c r="JX339" s="363"/>
      <c r="JY339" s="363"/>
      <c r="JZ339" s="363"/>
      <c r="KA339" s="363"/>
      <c r="KB339" s="363"/>
      <c r="KC339" s="363"/>
      <c r="KD339" s="363"/>
      <c r="KE339" s="363"/>
      <c r="KF339" s="363"/>
      <c r="KG339" s="363"/>
      <c r="KH339" s="363"/>
      <c r="KI339" s="363"/>
      <c r="KJ339" s="363"/>
      <c r="KK339" s="363"/>
      <c r="KL339" s="363"/>
      <c r="KM339" s="363"/>
      <c r="KN339" s="363"/>
      <c r="KO339" s="363"/>
      <c r="KP339" s="363"/>
      <c r="KQ339" s="363"/>
      <c r="KR339" s="363"/>
      <c r="KS339" s="363"/>
      <c r="KT339" s="363"/>
      <c r="KU339" s="363"/>
      <c r="KV339" s="363"/>
      <c r="KW339" s="363"/>
      <c r="KX339" s="363"/>
      <c r="KY339" s="363"/>
      <c r="KZ339" s="363"/>
      <c r="LA339" s="363"/>
      <c r="LB339" s="363"/>
      <c r="LC339" s="363"/>
      <c r="LD339" s="363"/>
      <c r="LE339" s="363"/>
      <c r="LF339" s="363"/>
      <c r="LG339" s="363"/>
      <c r="LH339" s="363"/>
      <c r="LI339" s="363"/>
      <c r="LJ339" s="363"/>
      <c r="LK339" s="363"/>
      <c r="LL339" s="363"/>
      <c r="LM339" s="363"/>
      <c r="LN339" s="363"/>
      <c r="LO339" s="363"/>
      <c r="LP339" s="363"/>
      <c r="LQ339" s="363"/>
      <c r="LR339" s="363"/>
      <c r="LS339" s="363"/>
      <c r="LT339" s="363"/>
      <c r="LU339" s="363"/>
      <c r="LV339" s="363"/>
      <c r="LW339" s="363"/>
      <c r="LX339" s="363"/>
      <c r="LY339" s="363"/>
      <c r="LZ339" s="363"/>
      <c r="MA339" s="363"/>
      <c r="MB339" s="363"/>
      <c r="MC339" s="363"/>
      <c r="MD339" s="363"/>
      <c r="ME339" s="363"/>
      <c r="MF339" s="363"/>
      <c r="MG339" s="363"/>
      <c r="MH339" s="363"/>
      <c r="MI339" s="363"/>
      <c r="MJ339" s="363"/>
      <c r="MK339" s="363"/>
      <c r="ML339" s="363"/>
      <c r="MM339" s="363"/>
      <c r="MN339" s="363"/>
      <c r="MO339" s="363"/>
      <c r="MP339" s="363"/>
      <c r="MQ339" s="363"/>
      <c r="MR339" s="363"/>
      <c r="MS339" s="363"/>
      <c r="MT339" s="363"/>
      <c r="MU339" s="363"/>
      <c r="MV339" s="363"/>
      <c r="MW339" s="363"/>
      <c r="MX339" s="363"/>
      <c r="MY339" s="363"/>
      <c r="MZ339" s="363"/>
      <c r="NA339" s="363"/>
      <c r="NB339" s="363"/>
      <c r="NC339" s="363"/>
      <c r="ND339" s="363"/>
      <c r="NE339" s="363"/>
      <c r="NF339" s="363"/>
      <c r="NG339" s="363"/>
      <c r="NH339" s="363"/>
      <c r="NI339" s="363"/>
      <c r="NJ339" s="363"/>
      <c r="NK339" s="363"/>
      <c r="NL339" s="363"/>
      <c r="NM339" s="363"/>
      <c r="NN339" s="363"/>
      <c r="NO339" s="363"/>
      <c r="NP339" s="363"/>
      <c r="NQ339" s="363"/>
      <c r="NR339" s="363"/>
      <c r="NS339" s="363"/>
      <c r="NT339" s="363"/>
      <c r="NU339" s="363"/>
      <c r="NV339" s="363"/>
      <c r="NW339" s="363"/>
      <c r="NX339" s="363"/>
      <c r="NY339" s="363"/>
      <c r="NZ339" s="363"/>
      <c r="OA339" s="363"/>
      <c r="OB339" s="363"/>
      <c r="OC339" s="363"/>
      <c r="OD339" s="363"/>
      <c r="OE339" s="363"/>
      <c r="OF339" s="363"/>
      <c r="OG339" s="363"/>
      <c r="OH339" s="363"/>
      <c r="OI339" s="363"/>
      <c r="OJ339" s="363"/>
      <c r="OK339" s="363"/>
      <c r="OL339" s="363"/>
      <c r="OM339" s="363"/>
      <c r="ON339" s="363"/>
      <c r="OO339" s="363"/>
      <c r="OP339" s="363"/>
      <c r="OQ339" s="363"/>
      <c r="OR339" s="363"/>
      <c r="OS339" s="363"/>
      <c r="OT339" s="363"/>
      <c r="OU339" s="363"/>
      <c r="OV339" s="363"/>
      <c r="OW339" s="363"/>
      <c r="OX339" s="363"/>
      <c r="OY339" s="363"/>
      <c r="OZ339" s="363"/>
      <c r="PA339" s="363"/>
      <c r="PB339" s="363"/>
      <c r="PC339" s="363"/>
      <c r="PD339" s="363"/>
      <c r="PE339" s="363"/>
      <c r="PF339" s="363"/>
      <c r="PG339" s="363"/>
      <c r="PH339" s="363"/>
      <c r="PI339" s="363"/>
      <c r="PJ339" s="363"/>
      <c r="PK339" s="363"/>
      <c r="PL339" s="363"/>
      <c r="PM339" s="363"/>
      <c r="PN339" s="363"/>
      <c r="PO339" s="363"/>
      <c r="PP339" s="363"/>
      <c r="PQ339" s="363"/>
      <c r="PR339" s="363"/>
      <c r="PS339" s="363"/>
      <c r="PT339" s="363"/>
      <c r="PU339" s="363"/>
      <c r="PV339" s="363"/>
      <c r="PW339" s="363"/>
      <c r="PX339" s="363"/>
      <c r="PY339" s="363"/>
      <c r="PZ339" s="363"/>
      <c r="QA339" s="363"/>
      <c r="QB339" s="363"/>
      <c r="QC339" s="363"/>
      <c r="QD339" s="363"/>
      <c r="QE339" s="363"/>
      <c r="QF339" s="363"/>
      <c r="QG339" s="363"/>
      <c r="QH339" s="363"/>
      <c r="QI339" s="363"/>
      <c r="QJ339" s="363"/>
      <c r="QK339" s="363"/>
      <c r="QL339" s="363"/>
      <c r="QM339" s="363"/>
      <c r="QN339" s="363"/>
      <c r="QO339" s="363"/>
      <c r="QP339" s="363"/>
      <c r="QQ339" s="363"/>
      <c r="QR339" s="363"/>
      <c r="QS339" s="363"/>
      <c r="QT339" s="363"/>
      <c r="QU339" s="363"/>
      <c r="QV339" s="363"/>
      <c r="QW339" s="363"/>
      <c r="QX339" s="363"/>
      <c r="QY339" s="363"/>
      <c r="QZ339" s="363"/>
      <c r="RA339" s="363"/>
      <c r="RB339" s="363"/>
      <c r="RC339" s="363"/>
      <c r="RD339" s="363"/>
      <c r="RE339" s="363"/>
      <c r="RF339" s="363"/>
      <c r="RG339" s="363"/>
      <c r="RH339" s="363"/>
      <c r="RI339" s="363"/>
      <c r="RJ339" s="363"/>
      <c r="RK339" s="363"/>
      <c r="RL339" s="363"/>
      <c r="RM339" s="363"/>
      <c r="RN339" s="363"/>
      <c r="RO339" s="363"/>
      <c r="RP339" s="363"/>
      <c r="RQ339" s="363"/>
      <c r="RR339" s="363"/>
      <c r="RS339" s="363"/>
      <c r="RT339" s="363"/>
      <c r="RU339" s="363"/>
    </row>
    <row r="340" spans="1:489" s="393" customFormat="1" ht="198" x14ac:dyDescent="0.35">
      <c r="A340" s="364" t="s">
        <v>3130</v>
      </c>
      <c r="B340" s="356" t="s">
        <v>3131</v>
      </c>
      <c r="C340" s="357" t="s">
        <v>280</v>
      </c>
      <c r="D340" s="358" t="s">
        <v>1574</v>
      </c>
      <c r="E340" s="358" t="s">
        <v>2648</v>
      </c>
      <c r="F340" s="358" t="s">
        <v>2100</v>
      </c>
      <c r="G340" s="358" t="s">
        <v>2598</v>
      </c>
      <c r="H340" s="358" t="s">
        <v>2353</v>
      </c>
      <c r="I340" s="357" t="s">
        <v>3069</v>
      </c>
      <c r="J340" s="358" t="s">
        <v>3070</v>
      </c>
      <c r="K340" s="358" t="s">
        <v>3103</v>
      </c>
      <c r="L340" s="358" t="s">
        <v>3104</v>
      </c>
      <c r="M340" s="358" t="s">
        <v>3114</v>
      </c>
      <c r="N340" s="358" t="s">
        <v>2599</v>
      </c>
      <c r="O340" s="358" t="s">
        <v>2172</v>
      </c>
      <c r="P340" s="358" t="s">
        <v>2172</v>
      </c>
      <c r="Q340" s="358" t="s">
        <v>2172</v>
      </c>
      <c r="R340" s="357" t="s">
        <v>3132</v>
      </c>
      <c r="S340" s="358" t="s">
        <v>3125</v>
      </c>
      <c r="T340" s="359">
        <v>45931</v>
      </c>
      <c r="U340" s="359">
        <v>46006</v>
      </c>
      <c r="V340" s="357" t="s">
        <v>3133</v>
      </c>
      <c r="W340" s="356" t="s">
        <v>2172</v>
      </c>
      <c r="X340" s="358" t="s">
        <v>2172</v>
      </c>
      <c r="Y340" s="358" t="s">
        <v>2172</v>
      </c>
      <c r="Z340" s="360" t="s">
        <v>2172</v>
      </c>
      <c r="AA340" s="360" t="s">
        <v>2113</v>
      </c>
      <c r="AB340" s="360" t="s">
        <v>2113</v>
      </c>
      <c r="AC340" s="360" t="s">
        <v>2172</v>
      </c>
      <c r="AD340" s="360" t="s">
        <v>2172</v>
      </c>
      <c r="AE340" s="360" t="s">
        <v>2172</v>
      </c>
      <c r="AF340" s="360" t="s">
        <v>2172</v>
      </c>
      <c r="AG340" s="360" t="s">
        <v>2113</v>
      </c>
      <c r="AH340" s="360" t="s">
        <v>2172</v>
      </c>
      <c r="AI340" s="360" t="s">
        <v>2172</v>
      </c>
      <c r="AJ340" s="360" t="s">
        <v>2172</v>
      </c>
      <c r="AK340" s="360" t="s">
        <v>2172</v>
      </c>
      <c r="AL340" s="360" t="s">
        <v>2172</v>
      </c>
      <c r="AM340" s="360" t="s">
        <v>2172</v>
      </c>
      <c r="AN340" s="360" t="s">
        <v>2172</v>
      </c>
      <c r="AO340" s="360" t="s">
        <v>2172</v>
      </c>
      <c r="AP340" s="360" t="s">
        <v>2172</v>
      </c>
      <c r="AQ340" s="360" t="s">
        <v>2172</v>
      </c>
      <c r="AR340" s="360" t="s">
        <v>2172</v>
      </c>
      <c r="AS340" s="360" t="s">
        <v>2113</v>
      </c>
      <c r="AT340" s="360" t="s">
        <v>2172</v>
      </c>
      <c r="AU340" s="360" t="s">
        <v>2113</v>
      </c>
      <c r="AV340" s="360" t="s">
        <v>2172</v>
      </c>
      <c r="AW340" s="360" t="s">
        <v>2172</v>
      </c>
      <c r="AX340" s="360" t="s">
        <v>2172</v>
      </c>
      <c r="AY340" s="360" t="s">
        <v>2172</v>
      </c>
      <c r="AZ340" s="360" t="s">
        <v>2172</v>
      </c>
      <c r="BA340" s="360" t="s">
        <v>2172</v>
      </c>
      <c r="BB340" s="360" t="s">
        <v>2172</v>
      </c>
      <c r="BC340" s="360" t="s">
        <v>2172</v>
      </c>
      <c r="BD340" s="360" t="s">
        <v>2172</v>
      </c>
      <c r="BE340" s="360" t="s">
        <v>2172</v>
      </c>
      <c r="BF340" s="360" t="s">
        <v>2172</v>
      </c>
      <c r="BG340" s="360" t="s">
        <v>2172</v>
      </c>
      <c r="BH340" s="360" t="s">
        <v>2113</v>
      </c>
      <c r="BI340" s="360" t="s">
        <v>2113</v>
      </c>
      <c r="BJ340" s="358" t="s">
        <v>2114</v>
      </c>
      <c r="BK340" s="362" t="s">
        <v>199</v>
      </c>
      <c r="BL340" s="363"/>
      <c r="BM340" s="363"/>
      <c r="BN340" s="363"/>
      <c r="BO340" s="363"/>
      <c r="BP340" s="363"/>
      <c r="BQ340" s="363"/>
      <c r="BR340" s="363"/>
      <c r="BS340" s="363"/>
      <c r="BT340" s="363"/>
      <c r="BU340" s="363"/>
      <c r="BV340" s="363"/>
      <c r="BW340" s="363"/>
      <c r="BX340" s="363"/>
      <c r="BY340" s="363"/>
      <c r="BZ340" s="363"/>
      <c r="CA340" s="363"/>
      <c r="CB340" s="363"/>
      <c r="CC340" s="363"/>
      <c r="CD340" s="363"/>
      <c r="CE340" s="363"/>
      <c r="CF340" s="363"/>
      <c r="CG340" s="363"/>
      <c r="CH340" s="363"/>
      <c r="CI340" s="363"/>
      <c r="CJ340" s="363"/>
      <c r="CK340" s="363"/>
      <c r="CL340" s="363"/>
      <c r="CM340" s="363"/>
      <c r="CN340" s="363"/>
      <c r="CO340" s="363"/>
      <c r="CP340" s="363"/>
      <c r="CQ340" s="363"/>
      <c r="CR340" s="363"/>
      <c r="CS340" s="363"/>
      <c r="CT340" s="363"/>
      <c r="CU340" s="363"/>
      <c r="CV340" s="363"/>
      <c r="CW340" s="363"/>
      <c r="CX340" s="363"/>
      <c r="CY340" s="363"/>
      <c r="CZ340" s="363"/>
      <c r="DA340" s="363"/>
      <c r="DB340" s="363"/>
      <c r="DC340" s="363"/>
      <c r="DD340" s="363"/>
      <c r="DE340" s="363"/>
      <c r="DF340" s="363"/>
      <c r="DG340" s="363"/>
      <c r="DH340" s="363"/>
      <c r="DI340" s="363"/>
      <c r="DJ340" s="363"/>
      <c r="DK340" s="363"/>
      <c r="DL340" s="363"/>
      <c r="DM340" s="363"/>
      <c r="DN340" s="363"/>
      <c r="DO340" s="363"/>
      <c r="DP340" s="363"/>
      <c r="DQ340" s="363"/>
      <c r="DR340" s="363"/>
      <c r="DS340" s="363"/>
      <c r="DT340" s="363"/>
      <c r="DU340" s="363"/>
      <c r="DV340" s="363"/>
      <c r="DW340" s="363"/>
      <c r="DX340" s="363"/>
      <c r="DY340" s="363"/>
      <c r="DZ340" s="363"/>
      <c r="EA340" s="363"/>
      <c r="EB340" s="363"/>
      <c r="EC340" s="363"/>
      <c r="ED340" s="363"/>
      <c r="EE340" s="363"/>
      <c r="EF340" s="363"/>
      <c r="EG340" s="363"/>
      <c r="EH340" s="363"/>
      <c r="EI340" s="363"/>
      <c r="EJ340" s="363"/>
      <c r="EK340" s="363"/>
      <c r="EL340" s="363"/>
      <c r="EM340" s="363"/>
      <c r="EN340" s="363"/>
      <c r="EO340" s="363"/>
      <c r="EP340" s="363"/>
      <c r="EQ340" s="363"/>
      <c r="ER340" s="363"/>
      <c r="ES340" s="363"/>
      <c r="ET340" s="363"/>
      <c r="EU340" s="363"/>
      <c r="EV340" s="363"/>
      <c r="EW340" s="363"/>
      <c r="EX340" s="363"/>
      <c r="EY340" s="363"/>
      <c r="EZ340" s="363"/>
      <c r="FA340" s="363"/>
      <c r="FB340" s="363"/>
      <c r="FC340" s="363"/>
      <c r="FD340" s="363"/>
      <c r="FE340" s="363"/>
      <c r="FF340" s="363"/>
      <c r="FG340" s="363"/>
      <c r="FH340" s="363"/>
      <c r="FI340" s="363"/>
      <c r="FJ340" s="363"/>
      <c r="FK340" s="363"/>
      <c r="FL340" s="363"/>
      <c r="FM340" s="363"/>
      <c r="FN340" s="363"/>
      <c r="FO340" s="363"/>
      <c r="FP340" s="363"/>
      <c r="FQ340" s="363"/>
      <c r="FR340" s="363"/>
      <c r="FS340" s="363"/>
      <c r="FT340" s="363"/>
      <c r="FU340" s="363"/>
      <c r="FV340" s="363"/>
      <c r="FW340" s="363"/>
      <c r="FX340" s="363"/>
      <c r="FY340" s="363"/>
      <c r="FZ340" s="363"/>
      <c r="GA340" s="363"/>
      <c r="GB340" s="363"/>
      <c r="GC340" s="363"/>
      <c r="GD340" s="363"/>
      <c r="GE340" s="363"/>
      <c r="GF340" s="363"/>
      <c r="GG340" s="363"/>
      <c r="GH340" s="363"/>
      <c r="GI340" s="363"/>
      <c r="GJ340" s="363"/>
      <c r="GK340" s="363"/>
      <c r="GL340" s="363"/>
      <c r="GM340" s="363"/>
      <c r="GN340" s="363"/>
      <c r="GO340" s="363"/>
      <c r="GP340" s="363"/>
      <c r="GQ340" s="363"/>
      <c r="GR340" s="363"/>
      <c r="GS340" s="363"/>
      <c r="GT340" s="363"/>
      <c r="GU340" s="363"/>
      <c r="GV340" s="363"/>
      <c r="GW340" s="363"/>
      <c r="GX340" s="363"/>
      <c r="GY340" s="363"/>
      <c r="GZ340" s="363"/>
      <c r="HA340" s="363"/>
      <c r="HB340" s="363"/>
      <c r="HC340" s="363"/>
      <c r="HD340" s="363"/>
      <c r="HE340" s="363"/>
      <c r="HF340" s="363"/>
      <c r="HG340" s="363"/>
      <c r="HH340" s="363"/>
      <c r="HI340" s="363"/>
      <c r="HJ340" s="363"/>
      <c r="HK340" s="363"/>
      <c r="HL340" s="363"/>
      <c r="HM340" s="363"/>
      <c r="HN340" s="363"/>
      <c r="HO340" s="363"/>
      <c r="HP340" s="363"/>
      <c r="HQ340" s="363"/>
      <c r="HR340" s="363"/>
      <c r="HS340" s="363"/>
      <c r="HT340" s="363"/>
      <c r="HU340" s="363"/>
      <c r="HV340" s="363"/>
      <c r="HW340" s="363"/>
      <c r="HX340" s="363"/>
      <c r="HY340" s="363"/>
      <c r="HZ340" s="363"/>
      <c r="IA340" s="363"/>
      <c r="IB340" s="363"/>
      <c r="IC340" s="363"/>
      <c r="ID340" s="363"/>
      <c r="IE340" s="363"/>
      <c r="IF340" s="363"/>
      <c r="IG340" s="363"/>
      <c r="IH340" s="363"/>
      <c r="II340" s="363"/>
      <c r="IJ340" s="363"/>
      <c r="IK340" s="363"/>
      <c r="IL340" s="363"/>
      <c r="IM340" s="363"/>
      <c r="IN340" s="363"/>
      <c r="IO340" s="363"/>
      <c r="IP340" s="363"/>
      <c r="IQ340" s="363"/>
      <c r="IR340" s="363"/>
      <c r="IS340" s="363"/>
      <c r="IT340" s="363"/>
      <c r="IU340" s="363"/>
      <c r="IV340" s="363"/>
      <c r="IW340" s="363"/>
      <c r="IX340" s="363"/>
      <c r="IY340" s="363"/>
      <c r="IZ340" s="363"/>
      <c r="JA340" s="363"/>
      <c r="JB340" s="363"/>
      <c r="JC340" s="363"/>
      <c r="JD340" s="363"/>
      <c r="JE340" s="363"/>
      <c r="JF340" s="363"/>
      <c r="JG340" s="363"/>
      <c r="JH340" s="363"/>
      <c r="JI340" s="363"/>
      <c r="JJ340" s="363"/>
      <c r="JK340" s="363"/>
      <c r="JL340" s="363"/>
      <c r="JM340" s="363"/>
      <c r="JN340" s="363"/>
      <c r="JO340" s="363"/>
      <c r="JP340" s="363"/>
      <c r="JQ340" s="363"/>
      <c r="JR340" s="363"/>
      <c r="JS340" s="363"/>
      <c r="JT340" s="363"/>
      <c r="JU340" s="363"/>
      <c r="JV340" s="363"/>
      <c r="JW340" s="363"/>
      <c r="JX340" s="363"/>
      <c r="JY340" s="363"/>
      <c r="JZ340" s="363"/>
      <c r="KA340" s="363"/>
      <c r="KB340" s="363"/>
      <c r="KC340" s="363"/>
      <c r="KD340" s="363"/>
      <c r="KE340" s="363"/>
      <c r="KF340" s="363"/>
      <c r="KG340" s="363"/>
      <c r="KH340" s="363"/>
      <c r="KI340" s="363"/>
      <c r="KJ340" s="363"/>
      <c r="KK340" s="363"/>
      <c r="KL340" s="363"/>
      <c r="KM340" s="363"/>
      <c r="KN340" s="363"/>
      <c r="KO340" s="363"/>
      <c r="KP340" s="363"/>
      <c r="KQ340" s="363"/>
      <c r="KR340" s="363"/>
      <c r="KS340" s="363"/>
      <c r="KT340" s="363"/>
      <c r="KU340" s="363"/>
      <c r="KV340" s="363"/>
      <c r="KW340" s="363"/>
      <c r="KX340" s="363"/>
      <c r="KY340" s="363"/>
      <c r="KZ340" s="363"/>
      <c r="LA340" s="363"/>
      <c r="LB340" s="363"/>
      <c r="LC340" s="363"/>
      <c r="LD340" s="363"/>
      <c r="LE340" s="363"/>
      <c r="LF340" s="363"/>
      <c r="LG340" s="363"/>
      <c r="LH340" s="363"/>
      <c r="LI340" s="363"/>
      <c r="LJ340" s="363"/>
      <c r="LK340" s="363"/>
      <c r="LL340" s="363"/>
      <c r="LM340" s="363"/>
      <c r="LN340" s="363"/>
      <c r="LO340" s="363"/>
      <c r="LP340" s="363"/>
      <c r="LQ340" s="363"/>
      <c r="LR340" s="363"/>
      <c r="LS340" s="363"/>
      <c r="LT340" s="363"/>
      <c r="LU340" s="363"/>
      <c r="LV340" s="363"/>
      <c r="LW340" s="363"/>
      <c r="LX340" s="363"/>
      <c r="LY340" s="363"/>
      <c r="LZ340" s="363"/>
      <c r="MA340" s="363"/>
      <c r="MB340" s="363"/>
      <c r="MC340" s="363"/>
      <c r="MD340" s="363"/>
      <c r="ME340" s="363"/>
      <c r="MF340" s="363"/>
      <c r="MG340" s="363"/>
      <c r="MH340" s="363"/>
      <c r="MI340" s="363"/>
      <c r="MJ340" s="363"/>
      <c r="MK340" s="363"/>
      <c r="ML340" s="363"/>
      <c r="MM340" s="363"/>
      <c r="MN340" s="363"/>
      <c r="MO340" s="363"/>
      <c r="MP340" s="363"/>
      <c r="MQ340" s="363"/>
      <c r="MR340" s="363"/>
      <c r="MS340" s="363"/>
      <c r="MT340" s="363"/>
      <c r="MU340" s="363"/>
      <c r="MV340" s="363"/>
      <c r="MW340" s="363"/>
      <c r="MX340" s="363"/>
      <c r="MY340" s="363"/>
      <c r="MZ340" s="363"/>
      <c r="NA340" s="363"/>
      <c r="NB340" s="363"/>
      <c r="NC340" s="363"/>
      <c r="ND340" s="363"/>
      <c r="NE340" s="363"/>
      <c r="NF340" s="363"/>
      <c r="NG340" s="363"/>
      <c r="NH340" s="363"/>
      <c r="NI340" s="363"/>
      <c r="NJ340" s="363"/>
      <c r="NK340" s="363"/>
      <c r="NL340" s="363"/>
      <c r="NM340" s="363"/>
      <c r="NN340" s="363"/>
      <c r="NO340" s="363"/>
      <c r="NP340" s="363"/>
      <c r="NQ340" s="363"/>
      <c r="NR340" s="363"/>
      <c r="NS340" s="363"/>
      <c r="NT340" s="363"/>
      <c r="NU340" s="363"/>
      <c r="NV340" s="363"/>
      <c r="NW340" s="363"/>
      <c r="NX340" s="363"/>
      <c r="NY340" s="363"/>
      <c r="NZ340" s="363"/>
      <c r="OA340" s="363"/>
      <c r="OB340" s="363"/>
      <c r="OC340" s="363"/>
      <c r="OD340" s="363"/>
      <c r="OE340" s="363"/>
      <c r="OF340" s="363"/>
      <c r="OG340" s="363"/>
      <c r="OH340" s="363"/>
      <c r="OI340" s="363"/>
      <c r="OJ340" s="363"/>
      <c r="OK340" s="363"/>
      <c r="OL340" s="363"/>
      <c r="OM340" s="363"/>
      <c r="ON340" s="363"/>
      <c r="OO340" s="363"/>
      <c r="OP340" s="363"/>
      <c r="OQ340" s="363"/>
      <c r="OR340" s="363"/>
      <c r="OS340" s="363"/>
      <c r="OT340" s="363"/>
      <c r="OU340" s="363"/>
      <c r="OV340" s="363"/>
      <c r="OW340" s="363"/>
      <c r="OX340" s="363"/>
      <c r="OY340" s="363"/>
      <c r="OZ340" s="363"/>
      <c r="PA340" s="363"/>
      <c r="PB340" s="363"/>
      <c r="PC340" s="363"/>
      <c r="PD340" s="363"/>
      <c r="PE340" s="363"/>
      <c r="PF340" s="363"/>
      <c r="PG340" s="363"/>
      <c r="PH340" s="363"/>
      <c r="PI340" s="363"/>
      <c r="PJ340" s="363"/>
      <c r="PK340" s="363"/>
      <c r="PL340" s="363"/>
      <c r="PM340" s="363"/>
      <c r="PN340" s="363"/>
      <c r="PO340" s="363"/>
      <c r="PP340" s="363"/>
      <c r="PQ340" s="363"/>
      <c r="PR340" s="363"/>
      <c r="PS340" s="363"/>
      <c r="PT340" s="363"/>
      <c r="PU340" s="363"/>
      <c r="PV340" s="363"/>
      <c r="PW340" s="363"/>
      <c r="PX340" s="363"/>
      <c r="PY340" s="363"/>
      <c r="PZ340" s="363"/>
      <c r="QA340" s="363"/>
      <c r="QB340" s="363"/>
      <c r="QC340" s="363"/>
      <c r="QD340" s="363"/>
      <c r="QE340" s="363"/>
      <c r="QF340" s="363"/>
      <c r="QG340" s="363"/>
      <c r="QH340" s="363"/>
      <c r="QI340" s="363"/>
      <c r="QJ340" s="363"/>
      <c r="QK340" s="363"/>
      <c r="QL340" s="363"/>
      <c r="QM340" s="363"/>
      <c r="QN340" s="363"/>
      <c r="QO340" s="363"/>
      <c r="QP340" s="363"/>
      <c r="QQ340" s="363"/>
      <c r="QR340" s="363"/>
      <c r="QS340" s="363"/>
      <c r="QT340" s="363"/>
      <c r="QU340" s="363"/>
      <c r="QV340" s="363"/>
      <c r="QW340" s="363"/>
      <c r="QX340" s="363"/>
      <c r="QY340" s="363"/>
      <c r="QZ340" s="363"/>
      <c r="RA340" s="363"/>
      <c r="RB340" s="363"/>
      <c r="RC340" s="363"/>
      <c r="RD340" s="363"/>
      <c r="RE340" s="363"/>
      <c r="RF340" s="363"/>
      <c r="RG340" s="363"/>
      <c r="RH340" s="363"/>
      <c r="RI340" s="363"/>
      <c r="RJ340" s="363"/>
      <c r="RK340" s="363"/>
      <c r="RL340" s="363"/>
      <c r="RM340" s="363"/>
      <c r="RN340" s="363"/>
      <c r="RO340" s="363"/>
      <c r="RP340" s="363"/>
      <c r="RQ340" s="363"/>
      <c r="RR340" s="363"/>
      <c r="RS340" s="363"/>
      <c r="RT340" s="363"/>
      <c r="RU340" s="363"/>
    </row>
    <row r="341" spans="1:489" s="363" customFormat="1" ht="153" customHeight="1" x14ac:dyDescent="0.35">
      <c r="A341" s="507" t="s">
        <v>3134</v>
      </c>
      <c r="B341" s="509">
        <v>4</v>
      </c>
      <c r="C341" s="501" t="s">
        <v>99</v>
      </c>
      <c r="D341" s="505" t="s">
        <v>2166</v>
      </c>
      <c r="E341" s="505" t="s">
        <v>2167</v>
      </c>
      <c r="F341" s="505" t="s">
        <v>2100</v>
      </c>
      <c r="G341" s="505" t="s">
        <v>2185</v>
      </c>
      <c r="H341" s="505" t="s">
        <v>199</v>
      </c>
      <c r="I341" s="501" t="s">
        <v>3069</v>
      </c>
      <c r="J341" s="505" t="s">
        <v>3070</v>
      </c>
      <c r="K341" s="505" t="s">
        <v>3135</v>
      </c>
      <c r="L341" s="505" t="s">
        <v>3136</v>
      </c>
      <c r="M341" s="505" t="s">
        <v>3137</v>
      </c>
      <c r="N341" s="505" t="s">
        <v>2106</v>
      </c>
      <c r="O341" s="505" t="s">
        <v>2172</v>
      </c>
      <c r="P341" s="505" t="s">
        <v>2172</v>
      </c>
      <c r="Q341" s="505" t="s">
        <v>2172</v>
      </c>
      <c r="R341" s="501" t="s">
        <v>3138</v>
      </c>
      <c r="S341" s="357" t="s">
        <v>1368</v>
      </c>
      <c r="T341" s="503">
        <v>45689</v>
      </c>
      <c r="U341" s="503">
        <v>45747</v>
      </c>
      <c r="V341" s="501" t="s">
        <v>3139</v>
      </c>
      <c r="W341" s="486">
        <v>1</v>
      </c>
      <c r="X341" s="501" t="s">
        <v>3140</v>
      </c>
      <c r="Y341" s="505" t="s">
        <v>3141</v>
      </c>
      <c r="Z341" s="510">
        <v>1</v>
      </c>
      <c r="AA341" s="500" t="s">
        <v>2113</v>
      </c>
      <c r="AB341" s="500" t="s">
        <v>2113</v>
      </c>
      <c r="AC341" s="500" t="s">
        <v>2172</v>
      </c>
      <c r="AD341" s="500" t="s">
        <v>2113</v>
      </c>
      <c r="AE341" s="500" t="s">
        <v>2172</v>
      </c>
      <c r="AF341" s="500" t="s">
        <v>2172</v>
      </c>
      <c r="AG341" s="500" t="s">
        <v>2113</v>
      </c>
      <c r="AH341" s="500" t="s">
        <v>2172</v>
      </c>
      <c r="AI341" s="500" t="s">
        <v>2172</v>
      </c>
      <c r="AJ341" s="500" t="s">
        <v>2172</v>
      </c>
      <c r="AK341" s="500" t="s">
        <v>2172</v>
      </c>
      <c r="AL341" s="500" t="s">
        <v>2172</v>
      </c>
      <c r="AM341" s="500" t="s">
        <v>2172</v>
      </c>
      <c r="AN341" s="500" t="s">
        <v>2172</v>
      </c>
      <c r="AO341" s="500" t="s">
        <v>2113</v>
      </c>
      <c r="AP341" s="500" t="s">
        <v>2172</v>
      </c>
      <c r="AQ341" s="500" t="s">
        <v>2172</v>
      </c>
      <c r="AR341" s="500" t="s">
        <v>2172</v>
      </c>
      <c r="AS341" s="500" t="s">
        <v>2172</v>
      </c>
      <c r="AT341" s="500" t="s">
        <v>2172</v>
      </c>
      <c r="AU341" s="500" t="s">
        <v>2172</v>
      </c>
      <c r="AV341" s="500" t="s">
        <v>2172</v>
      </c>
      <c r="AW341" s="500" t="s">
        <v>2172</v>
      </c>
      <c r="AX341" s="500" t="s">
        <v>2172</v>
      </c>
      <c r="AY341" s="500" t="s">
        <v>2172</v>
      </c>
      <c r="AZ341" s="500" t="s">
        <v>2172</v>
      </c>
      <c r="BA341" s="500" t="s">
        <v>2172</v>
      </c>
      <c r="BB341" s="500" t="s">
        <v>2113</v>
      </c>
      <c r="BC341" s="500" t="s">
        <v>2172</v>
      </c>
      <c r="BD341" s="500" t="s">
        <v>2172</v>
      </c>
      <c r="BE341" s="500" t="s">
        <v>2172</v>
      </c>
      <c r="BF341" s="500" t="s">
        <v>2172</v>
      </c>
      <c r="BG341" s="500" t="s">
        <v>2172</v>
      </c>
      <c r="BH341" s="500" t="s">
        <v>2113</v>
      </c>
      <c r="BI341" s="500" t="s">
        <v>2113</v>
      </c>
      <c r="BJ341" s="501" t="s">
        <v>2240</v>
      </c>
      <c r="BK341" s="496" t="s">
        <v>3142</v>
      </c>
    </row>
    <row r="342" spans="1:489" s="363" customFormat="1" ht="72" x14ac:dyDescent="0.35">
      <c r="A342" s="507"/>
      <c r="B342" s="509"/>
      <c r="C342" s="501"/>
      <c r="D342" s="505"/>
      <c r="E342" s="505"/>
      <c r="F342" s="505"/>
      <c r="G342" s="505"/>
      <c r="H342" s="505"/>
      <c r="I342" s="501"/>
      <c r="J342" s="505"/>
      <c r="K342" s="505"/>
      <c r="L342" s="505"/>
      <c r="M342" s="505"/>
      <c r="N342" s="505"/>
      <c r="O342" s="505"/>
      <c r="P342" s="505"/>
      <c r="Q342" s="505"/>
      <c r="R342" s="501"/>
      <c r="S342" s="357" t="s">
        <v>3143</v>
      </c>
      <c r="T342" s="503"/>
      <c r="U342" s="503"/>
      <c r="V342" s="501"/>
      <c r="W342" s="498"/>
      <c r="X342" s="501"/>
      <c r="Y342" s="505"/>
      <c r="Z342" s="510"/>
      <c r="AA342" s="500"/>
      <c r="AB342" s="500"/>
      <c r="AC342" s="500"/>
      <c r="AD342" s="500"/>
      <c r="AE342" s="500"/>
      <c r="AF342" s="500"/>
      <c r="AG342" s="500"/>
      <c r="AH342" s="500"/>
      <c r="AI342" s="500"/>
      <c r="AJ342" s="500"/>
      <c r="AK342" s="500"/>
      <c r="AL342" s="500"/>
      <c r="AM342" s="500"/>
      <c r="AN342" s="500"/>
      <c r="AO342" s="500"/>
      <c r="AP342" s="500"/>
      <c r="AQ342" s="500"/>
      <c r="AR342" s="500"/>
      <c r="AS342" s="500"/>
      <c r="AT342" s="500"/>
      <c r="AU342" s="500"/>
      <c r="AV342" s="500"/>
      <c r="AW342" s="500"/>
      <c r="AX342" s="500"/>
      <c r="AY342" s="500"/>
      <c r="AZ342" s="500"/>
      <c r="BA342" s="500"/>
      <c r="BB342" s="500"/>
      <c r="BC342" s="500"/>
      <c r="BD342" s="500"/>
      <c r="BE342" s="500"/>
      <c r="BF342" s="500"/>
      <c r="BG342" s="500"/>
      <c r="BH342" s="500"/>
      <c r="BI342" s="500"/>
      <c r="BJ342" s="501"/>
      <c r="BK342" s="496"/>
    </row>
    <row r="343" spans="1:489" s="363" customFormat="1" ht="155.25" customHeight="1" x14ac:dyDescent="0.35">
      <c r="A343" s="507"/>
      <c r="B343" s="509"/>
      <c r="C343" s="501"/>
      <c r="D343" s="505"/>
      <c r="E343" s="505"/>
      <c r="F343" s="505"/>
      <c r="G343" s="505"/>
      <c r="H343" s="505"/>
      <c r="I343" s="501"/>
      <c r="J343" s="505"/>
      <c r="K343" s="505"/>
      <c r="L343" s="505"/>
      <c r="M343" s="505"/>
      <c r="N343" s="505"/>
      <c r="O343" s="505"/>
      <c r="P343" s="505"/>
      <c r="Q343" s="505"/>
      <c r="R343" s="501"/>
      <c r="S343" s="357" t="s">
        <v>1239</v>
      </c>
      <c r="T343" s="503"/>
      <c r="U343" s="503"/>
      <c r="V343" s="501"/>
      <c r="W343" s="498"/>
      <c r="X343" s="501"/>
      <c r="Y343" s="505"/>
      <c r="Z343" s="510"/>
      <c r="AA343" s="500"/>
      <c r="AB343" s="500"/>
      <c r="AC343" s="500"/>
      <c r="AD343" s="500"/>
      <c r="AE343" s="500"/>
      <c r="AF343" s="500"/>
      <c r="AG343" s="500"/>
      <c r="AH343" s="500"/>
      <c r="AI343" s="500"/>
      <c r="AJ343" s="500"/>
      <c r="AK343" s="500"/>
      <c r="AL343" s="500"/>
      <c r="AM343" s="500"/>
      <c r="AN343" s="500"/>
      <c r="AO343" s="500"/>
      <c r="AP343" s="500"/>
      <c r="AQ343" s="500"/>
      <c r="AR343" s="500"/>
      <c r="AS343" s="500"/>
      <c r="AT343" s="500"/>
      <c r="AU343" s="500"/>
      <c r="AV343" s="500"/>
      <c r="AW343" s="500"/>
      <c r="AX343" s="500"/>
      <c r="AY343" s="500"/>
      <c r="AZ343" s="500"/>
      <c r="BA343" s="500"/>
      <c r="BB343" s="500"/>
      <c r="BC343" s="500"/>
      <c r="BD343" s="500"/>
      <c r="BE343" s="500"/>
      <c r="BF343" s="500"/>
      <c r="BG343" s="500"/>
      <c r="BH343" s="500"/>
      <c r="BI343" s="500"/>
      <c r="BJ343" s="501"/>
      <c r="BK343" s="496"/>
    </row>
    <row r="344" spans="1:489" s="363" customFormat="1" ht="152.25" customHeight="1" x14ac:dyDescent="0.35">
      <c r="A344" s="507"/>
      <c r="B344" s="509"/>
      <c r="C344" s="501"/>
      <c r="D344" s="505"/>
      <c r="E344" s="505"/>
      <c r="F344" s="505"/>
      <c r="G344" s="505"/>
      <c r="H344" s="505"/>
      <c r="I344" s="501"/>
      <c r="J344" s="505"/>
      <c r="K344" s="505"/>
      <c r="L344" s="505"/>
      <c r="M344" s="505"/>
      <c r="N344" s="505"/>
      <c r="O344" s="505"/>
      <c r="P344" s="505"/>
      <c r="Q344" s="505"/>
      <c r="R344" s="501"/>
      <c r="S344" s="357" t="s">
        <v>3144</v>
      </c>
      <c r="T344" s="503"/>
      <c r="U344" s="503"/>
      <c r="V344" s="501"/>
      <c r="W344" s="499"/>
      <c r="X344" s="501"/>
      <c r="Y344" s="505"/>
      <c r="Z344" s="510"/>
      <c r="AA344" s="500"/>
      <c r="AB344" s="500"/>
      <c r="AC344" s="500"/>
      <c r="AD344" s="500"/>
      <c r="AE344" s="500"/>
      <c r="AF344" s="500"/>
      <c r="AG344" s="500"/>
      <c r="AH344" s="500"/>
      <c r="AI344" s="500"/>
      <c r="AJ344" s="500"/>
      <c r="AK344" s="500"/>
      <c r="AL344" s="500"/>
      <c r="AM344" s="500"/>
      <c r="AN344" s="500"/>
      <c r="AO344" s="500"/>
      <c r="AP344" s="500"/>
      <c r="AQ344" s="500"/>
      <c r="AR344" s="500"/>
      <c r="AS344" s="500"/>
      <c r="AT344" s="500"/>
      <c r="AU344" s="500"/>
      <c r="AV344" s="500"/>
      <c r="AW344" s="500"/>
      <c r="AX344" s="500"/>
      <c r="AY344" s="500"/>
      <c r="AZ344" s="500"/>
      <c r="BA344" s="500"/>
      <c r="BB344" s="500"/>
      <c r="BC344" s="500"/>
      <c r="BD344" s="500"/>
      <c r="BE344" s="500"/>
      <c r="BF344" s="500"/>
      <c r="BG344" s="500"/>
      <c r="BH344" s="500"/>
      <c r="BI344" s="500"/>
      <c r="BJ344" s="501"/>
      <c r="BK344" s="496"/>
    </row>
    <row r="345" spans="1:489" s="363" customFormat="1" ht="36" x14ac:dyDescent="0.35">
      <c r="A345" s="507" t="s">
        <v>3134</v>
      </c>
      <c r="B345" s="509">
        <v>4</v>
      </c>
      <c r="C345" s="501" t="s">
        <v>99</v>
      </c>
      <c r="D345" s="505" t="s">
        <v>2166</v>
      </c>
      <c r="E345" s="505" t="s">
        <v>2167</v>
      </c>
      <c r="F345" s="505" t="s">
        <v>2100</v>
      </c>
      <c r="G345" s="505" t="s">
        <v>2185</v>
      </c>
      <c r="H345" s="505" t="s">
        <v>199</v>
      </c>
      <c r="I345" s="501" t="s">
        <v>3069</v>
      </c>
      <c r="J345" s="505" t="s">
        <v>3070</v>
      </c>
      <c r="K345" s="505" t="s">
        <v>3135</v>
      </c>
      <c r="L345" s="505" t="s">
        <v>3136</v>
      </c>
      <c r="M345" s="505" t="s">
        <v>3137</v>
      </c>
      <c r="N345" s="505" t="s">
        <v>2106</v>
      </c>
      <c r="O345" s="505" t="s">
        <v>2172</v>
      </c>
      <c r="P345" s="505" t="s">
        <v>2172</v>
      </c>
      <c r="Q345" s="505" t="s">
        <v>2172</v>
      </c>
      <c r="R345" s="501" t="s">
        <v>3145</v>
      </c>
      <c r="S345" s="357" t="s">
        <v>1368</v>
      </c>
      <c r="T345" s="503">
        <v>45748</v>
      </c>
      <c r="U345" s="503">
        <v>45991</v>
      </c>
      <c r="V345" s="357" t="s">
        <v>3146</v>
      </c>
      <c r="W345" s="489" t="s">
        <v>2172</v>
      </c>
      <c r="X345" s="501" t="s">
        <v>3140</v>
      </c>
      <c r="Y345" s="505" t="s">
        <v>3147</v>
      </c>
      <c r="Z345" s="510">
        <v>0.8</v>
      </c>
      <c r="AA345" s="500" t="s">
        <v>2172</v>
      </c>
      <c r="AB345" s="500" t="s">
        <v>2113</v>
      </c>
      <c r="AC345" s="500" t="s">
        <v>2172</v>
      </c>
      <c r="AD345" s="500" t="s">
        <v>2113</v>
      </c>
      <c r="AE345" s="500" t="s">
        <v>2172</v>
      </c>
      <c r="AF345" s="500" t="s">
        <v>2172</v>
      </c>
      <c r="AG345" s="500" t="s">
        <v>2113</v>
      </c>
      <c r="AH345" s="500" t="s">
        <v>2172</v>
      </c>
      <c r="AI345" s="500" t="s">
        <v>2172</v>
      </c>
      <c r="AJ345" s="500" t="s">
        <v>2172</v>
      </c>
      <c r="AK345" s="500" t="s">
        <v>2172</v>
      </c>
      <c r="AL345" s="500" t="s">
        <v>2172</v>
      </c>
      <c r="AM345" s="500" t="s">
        <v>2172</v>
      </c>
      <c r="AN345" s="500" t="s">
        <v>2172</v>
      </c>
      <c r="AO345" s="500" t="s">
        <v>2113</v>
      </c>
      <c r="AP345" s="500" t="s">
        <v>2172</v>
      </c>
      <c r="AQ345" s="500" t="s">
        <v>2172</v>
      </c>
      <c r="AR345" s="500" t="s">
        <v>2172</v>
      </c>
      <c r="AS345" s="500" t="s">
        <v>2172</v>
      </c>
      <c r="AT345" s="500" t="s">
        <v>2172</v>
      </c>
      <c r="AU345" s="500" t="s">
        <v>2172</v>
      </c>
      <c r="AV345" s="500" t="s">
        <v>2172</v>
      </c>
      <c r="AW345" s="500" t="s">
        <v>2172</v>
      </c>
      <c r="AX345" s="500" t="s">
        <v>2172</v>
      </c>
      <c r="AY345" s="500" t="s">
        <v>2172</v>
      </c>
      <c r="AZ345" s="500" t="s">
        <v>2172</v>
      </c>
      <c r="BA345" s="500" t="s">
        <v>2172</v>
      </c>
      <c r="BB345" s="500" t="s">
        <v>2113</v>
      </c>
      <c r="BC345" s="500" t="s">
        <v>2172</v>
      </c>
      <c r="BD345" s="500" t="s">
        <v>2172</v>
      </c>
      <c r="BE345" s="500" t="s">
        <v>2172</v>
      </c>
      <c r="BF345" s="500" t="s">
        <v>2172</v>
      </c>
      <c r="BG345" s="500" t="s">
        <v>2172</v>
      </c>
      <c r="BH345" s="500" t="s">
        <v>2113</v>
      </c>
      <c r="BI345" s="500" t="s">
        <v>2113</v>
      </c>
      <c r="BJ345" s="501" t="s">
        <v>2240</v>
      </c>
      <c r="BK345" s="496" t="s">
        <v>3142</v>
      </c>
    </row>
    <row r="346" spans="1:489" s="363" customFormat="1" ht="72" x14ac:dyDescent="0.35">
      <c r="A346" s="507"/>
      <c r="B346" s="509"/>
      <c r="C346" s="501"/>
      <c r="D346" s="505"/>
      <c r="E346" s="505"/>
      <c r="F346" s="505"/>
      <c r="G346" s="505"/>
      <c r="H346" s="505"/>
      <c r="I346" s="501"/>
      <c r="J346" s="505"/>
      <c r="K346" s="505"/>
      <c r="L346" s="505"/>
      <c r="M346" s="505"/>
      <c r="N346" s="505"/>
      <c r="O346" s="505"/>
      <c r="P346" s="505"/>
      <c r="Q346" s="505"/>
      <c r="R346" s="501"/>
      <c r="S346" s="357" t="s">
        <v>3143</v>
      </c>
      <c r="T346" s="503"/>
      <c r="U346" s="503"/>
      <c r="V346" s="357" t="s">
        <v>3148</v>
      </c>
      <c r="W346" s="490"/>
      <c r="X346" s="501"/>
      <c r="Y346" s="505"/>
      <c r="Z346" s="510"/>
      <c r="AA346" s="500"/>
      <c r="AB346" s="500"/>
      <c r="AC346" s="500"/>
      <c r="AD346" s="500"/>
      <c r="AE346" s="500"/>
      <c r="AF346" s="500"/>
      <c r="AG346" s="500"/>
      <c r="AH346" s="500"/>
      <c r="AI346" s="500"/>
      <c r="AJ346" s="500"/>
      <c r="AK346" s="500"/>
      <c r="AL346" s="500"/>
      <c r="AM346" s="500"/>
      <c r="AN346" s="500"/>
      <c r="AO346" s="500"/>
      <c r="AP346" s="500"/>
      <c r="AQ346" s="500"/>
      <c r="AR346" s="500"/>
      <c r="AS346" s="500"/>
      <c r="AT346" s="500"/>
      <c r="AU346" s="500"/>
      <c r="AV346" s="500"/>
      <c r="AW346" s="500"/>
      <c r="AX346" s="500"/>
      <c r="AY346" s="500"/>
      <c r="AZ346" s="500"/>
      <c r="BA346" s="500"/>
      <c r="BB346" s="500"/>
      <c r="BC346" s="500"/>
      <c r="BD346" s="500"/>
      <c r="BE346" s="500"/>
      <c r="BF346" s="500"/>
      <c r="BG346" s="500"/>
      <c r="BH346" s="500"/>
      <c r="BI346" s="500"/>
      <c r="BJ346" s="501"/>
      <c r="BK346" s="496"/>
    </row>
    <row r="347" spans="1:489" s="363" customFormat="1" ht="103.5" customHeight="1" x14ac:dyDescent="0.35">
      <c r="A347" s="507"/>
      <c r="B347" s="509"/>
      <c r="C347" s="501"/>
      <c r="D347" s="505"/>
      <c r="E347" s="505"/>
      <c r="F347" s="505"/>
      <c r="G347" s="505"/>
      <c r="H347" s="505"/>
      <c r="I347" s="501"/>
      <c r="J347" s="505"/>
      <c r="K347" s="505"/>
      <c r="L347" s="505"/>
      <c r="M347" s="505"/>
      <c r="N347" s="505"/>
      <c r="O347" s="505"/>
      <c r="P347" s="505"/>
      <c r="Q347" s="505"/>
      <c r="R347" s="501"/>
      <c r="S347" s="357" t="s">
        <v>1239</v>
      </c>
      <c r="T347" s="503"/>
      <c r="U347" s="503"/>
      <c r="V347" s="492" t="s">
        <v>3149</v>
      </c>
      <c r="W347" s="490"/>
      <c r="X347" s="501"/>
      <c r="Y347" s="505"/>
      <c r="Z347" s="510"/>
      <c r="AA347" s="500"/>
      <c r="AB347" s="500"/>
      <c r="AC347" s="500"/>
      <c r="AD347" s="500"/>
      <c r="AE347" s="500"/>
      <c r="AF347" s="500"/>
      <c r="AG347" s="500"/>
      <c r="AH347" s="500"/>
      <c r="AI347" s="500"/>
      <c r="AJ347" s="500"/>
      <c r="AK347" s="500"/>
      <c r="AL347" s="500"/>
      <c r="AM347" s="500"/>
      <c r="AN347" s="500"/>
      <c r="AO347" s="500"/>
      <c r="AP347" s="500"/>
      <c r="AQ347" s="500"/>
      <c r="AR347" s="500"/>
      <c r="AS347" s="500"/>
      <c r="AT347" s="500"/>
      <c r="AU347" s="500"/>
      <c r="AV347" s="500"/>
      <c r="AW347" s="500"/>
      <c r="AX347" s="500"/>
      <c r="AY347" s="500"/>
      <c r="AZ347" s="500"/>
      <c r="BA347" s="500"/>
      <c r="BB347" s="500"/>
      <c r="BC347" s="500"/>
      <c r="BD347" s="500"/>
      <c r="BE347" s="500"/>
      <c r="BF347" s="500"/>
      <c r="BG347" s="500"/>
      <c r="BH347" s="500"/>
      <c r="BI347" s="500"/>
      <c r="BJ347" s="501"/>
      <c r="BK347" s="496"/>
    </row>
    <row r="348" spans="1:489" s="363" customFormat="1" ht="104.25" customHeight="1" x14ac:dyDescent="0.35">
      <c r="A348" s="507"/>
      <c r="B348" s="509"/>
      <c r="C348" s="501"/>
      <c r="D348" s="505"/>
      <c r="E348" s="505"/>
      <c r="F348" s="505"/>
      <c r="G348" s="505"/>
      <c r="H348" s="505"/>
      <c r="I348" s="501"/>
      <c r="J348" s="505"/>
      <c r="K348" s="505"/>
      <c r="L348" s="505"/>
      <c r="M348" s="505"/>
      <c r="N348" s="505"/>
      <c r="O348" s="505"/>
      <c r="P348" s="505"/>
      <c r="Q348" s="505"/>
      <c r="R348" s="501"/>
      <c r="S348" s="357" t="s">
        <v>3144</v>
      </c>
      <c r="T348" s="503"/>
      <c r="U348" s="503"/>
      <c r="V348" s="493"/>
      <c r="W348" s="491"/>
      <c r="X348" s="501"/>
      <c r="Y348" s="505"/>
      <c r="Z348" s="510"/>
      <c r="AA348" s="500"/>
      <c r="AB348" s="500"/>
      <c r="AC348" s="500"/>
      <c r="AD348" s="500"/>
      <c r="AE348" s="500"/>
      <c r="AF348" s="500"/>
      <c r="AG348" s="500"/>
      <c r="AH348" s="500"/>
      <c r="AI348" s="500"/>
      <c r="AJ348" s="500"/>
      <c r="AK348" s="500"/>
      <c r="AL348" s="500"/>
      <c r="AM348" s="500"/>
      <c r="AN348" s="500"/>
      <c r="AO348" s="500"/>
      <c r="AP348" s="500"/>
      <c r="AQ348" s="500"/>
      <c r="AR348" s="500"/>
      <c r="AS348" s="500"/>
      <c r="AT348" s="500"/>
      <c r="AU348" s="500"/>
      <c r="AV348" s="500"/>
      <c r="AW348" s="500"/>
      <c r="AX348" s="500"/>
      <c r="AY348" s="500"/>
      <c r="AZ348" s="500"/>
      <c r="BA348" s="500"/>
      <c r="BB348" s="500"/>
      <c r="BC348" s="500"/>
      <c r="BD348" s="500"/>
      <c r="BE348" s="500"/>
      <c r="BF348" s="500"/>
      <c r="BG348" s="500"/>
      <c r="BH348" s="500"/>
      <c r="BI348" s="500"/>
      <c r="BJ348" s="501"/>
      <c r="BK348" s="496"/>
    </row>
    <row r="349" spans="1:489" s="363" customFormat="1" ht="38.25" customHeight="1" x14ac:dyDescent="0.35">
      <c r="A349" s="507" t="s">
        <v>3134</v>
      </c>
      <c r="B349" s="509">
        <v>4</v>
      </c>
      <c r="C349" s="501" t="s">
        <v>99</v>
      </c>
      <c r="D349" s="505" t="s">
        <v>2166</v>
      </c>
      <c r="E349" s="505" t="s">
        <v>2167</v>
      </c>
      <c r="F349" s="505" t="s">
        <v>2100</v>
      </c>
      <c r="G349" s="505" t="s">
        <v>2185</v>
      </c>
      <c r="H349" s="505" t="s">
        <v>199</v>
      </c>
      <c r="I349" s="501" t="s">
        <v>3069</v>
      </c>
      <c r="J349" s="505" t="s">
        <v>3070</v>
      </c>
      <c r="K349" s="505" t="s">
        <v>3135</v>
      </c>
      <c r="L349" s="505" t="s">
        <v>3136</v>
      </c>
      <c r="M349" s="505" t="s">
        <v>3137</v>
      </c>
      <c r="N349" s="505" t="s">
        <v>2106</v>
      </c>
      <c r="O349" s="505" t="s">
        <v>2172</v>
      </c>
      <c r="P349" s="505" t="s">
        <v>2172</v>
      </c>
      <c r="Q349" s="505" t="s">
        <v>2172</v>
      </c>
      <c r="R349" s="501" t="s">
        <v>3150</v>
      </c>
      <c r="S349" s="357" t="s">
        <v>1368</v>
      </c>
      <c r="T349" s="503">
        <v>45992</v>
      </c>
      <c r="U349" s="503">
        <v>46006</v>
      </c>
      <c r="V349" s="501" t="s">
        <v>3151</v>
      </c>
      <c r="W349" s="489" t="s">
        <v>2172</v>
      </c>
      <c r="X349" s="505" t="s">
        <v>2172</v>
      </c>
      <c r="Y349" s="505" t="s">
        <v>2172</v>
      </c>
      <c r="Z349" s="500" t="s">
        <v>2172</v>
      </c>
      <c r="AA349" s="500" t="s">
        <v>2172</v>
      </c>
      <c r="AB349" s="500" t="s">
        <v>2113</v>
      </c>
      <c r="AC349" s="500" t="s">
        <v>2172</v>
      </c>
      <c r="AD349" s="500" t="s">
        <v>2172</v>
      </c>
      <c r="AE349" s="500" t="s">
        <v>2172</v>
      </c>
      <c r="AF349" s="500" t="s">
        <v>2172</v>
      </c>
      <c r="AG349" s="500" t="s">
        <v>2172</v>
      </c>
      <c r="AH349" s="500" t="s">
        <v>2172</v>
      </c>
      <c r="AI349" s="500" t="s">
        <v>2172</v>
      </c>
      <c r="AJ349" s="500" t="s">
        <v>2172</v>
      </c>
      <c r="AK349" s="500" t="s">
        <v>2172</v>
      </c>
      <c r="AL349" s="500" t="s">
        <v>2172</v>
      </c>
      <c r="AM349" s="500" t="s">
        <v>2172</v>
      </c>
      <c r="AN349" s="500" t="s">
        <v>2172</v>
      </c>
      <c r="AO349" s="500" t="s">
        <v>2172</v>
      </c>
      <c r="AP349" s="500" t="s">
        <v>2172</v>
      </c>
      <c r="AQ349" s="500" t="s">
        <v>2172</v>
      </c>
      <c r="AR349" s="500" t="s">
        <v>2113</v>
      </c>
      <c r="AS349" s="500" t="s">
        <v>2172</v>
      </c>
      <c r="AT349" s="500" t="s">
        <v>2172</v>
      </c>
      <c r="AU349" s="500" t="s">
        <v>2172</v>
      </c>
      <c r="AV349" s="500" t="s">
        <v>2172</v>
      </c>
      <c r="AW349" s="500" t="s">
        <v>2172</v>
      </c>
      <c r="AX349" s="500" t="s">
        <v>2172</v>
      </c>
      <c r="AY349" s="500" t="s">
        <v>2172</v>
      </c>
      <c r="AZ349" s="500" t="s">
        <v>2172</v>
      </c>
      <c r="BA349" s="500" t="s">
        <v>2172</v>
      </c>
      <c r="BB349" s="500" t="s">
        <v>2172</v>
      </c>
      <c r="BC349" s="500" t="s">
        <v>2172</v>
      </c>
      <c r="BD349" s="500" t="s">
        <v>2172</v>
      </c>
      <c r="BE349" s="500" t="s">
        <v>2172</v>
      </c>
      <c r="BF349" s="500" t="s">
        <v>2172</v>
      </c>
      <c r="BG349" s="500" t="s">
        <v>2172</v>
      </c>
      <c r="BH349" s="500" t="s">
        <v>2172</v>
      </c>
      <c r="BI349" s="500" t="s">
        <v>2113</v>
      </c>
      <c r="BJ349" s="501" t="s">
        <v>199</v>
      </c>
      <c r="BK349" s="496" t="s">
        <v>199</v>
      </c>
    </row>
    <row r="350" spans="1:489" s="363" customFormat="1" ht="72" x14ac:dyDescent="0.35">
      <c r="A350" s="507"/>
      <c r="B350" s="509"/>
      <c r="C350" s="501"/>
      <c r="D350" s="505"/>
      <c r="E350" s="505"/>
      <c r="F350" s="505"/>
      <c r="G350" s="505"/>
      <c r="H350" s="505"/>
      <c r="I350" s="501"/>
      <c r="J350" s="505"/>
      <c r="K350" s="505"/>
      <c r="L350" s="505"/>
      <c r="M350" s="505"/>
      <c r="N350" s="505"/>
      <c r="O350" s="505"/>
      <c r="P350" s="505"/>
      <c r="Q350" s="505"/>
      <c r="R350" s="501"/>
      <c r="S350" s="357" t="s">
        <v>3143</v>
      </c>
      <c r="T350" s="503"/>
      <c r="U350" s="503"/>
      <c r="V350" s="501"/>
      <c r="W350" s="491"/>
      <c r="X350" s="505"/>
      <c r="Y350" s="505"/>
      <c r="Z350" s="500"/>
      <c r="AA350" s="500"/>
      <c r="AB350" s="500"/>
      <c r="AC350" s="500"/>
      <c r="AD350" s="500"/>
      <c r="AE350" s="500"/>
      <c r="AF350" s="500"/>
      <c r="AG350" s="500"/>
      <c r="AH350" s="500"/>
      <c r="AI350" s="500"/>
      <c r="AJ350" s="500"/>
      <c r="AK350" s="500"/>
      <c r="AL350" s="500"/>
      <c r="AM350" s="500"/>
      <c r="AN350" s="500"/>
      <c r="AO350" s="500"/>
      <c r="AP350" s="500"/>
      <c r="AQ350" s="500"/>
      <c r="AR350" s="500"/>
      <c r="AS350" s="500"/>
      <c r="AT350" s="500"/>
      <c r="AU350" s="500"/>
      <c r="AV350" s="500"/>
      <c r="AW350" s="500"/>
      <c r="AX350" s="500"/>
      <c r="AY350" s="500"/>
      <c r="AZ350" s="500"/>
      <c r="BA350" s="500"/>
      <c r="BB350" s="500"/>
      <c r="BC350" s="500"/>
      <c r="BD350" s="500"/>
      <c r="BE350" s="500"/>
      <c r="BF350" s="500"/>
      <c r="BG350" s="500"/>
      <c r="BH350" s="500"/>
      <c r="BI350" s="500"/>
      <c r="BJ350" s="501"/>
      <c r="BK350" s="496"/>
    </row>
    <row r="351" spans="1:489" s="363" customFormat="1" ht="25.5" customHeight="1" x14ac:dyDescent="0.35">
      <c r="A351" s="507" t="s">
        <v>3152</v>
      </c>
      <c r="B351" s="509">
        <v>5</v>
      </c>
      <c r="C351" s="501" t="s">
        <v>99</v>
      </c>
      <c r="D351" s="505" t="s">
        <v>2166</v>
      </c>
      <c r="E351" s="505" t="s">
        <v>2167</v>
      </c>
      <c r="F351" s="505" t="s">
        <v>2100</v>
      </c>
      <c r="G351" s="505" t="s">
        <v>2185</v>
      </c>
      <c r="H351" s="505" t="s">
        <v>199</v>
      </c>
      <c r="I351" s="501" t="s">
        <v>3069</v>
      </c>
      <c r="J351" s="505" t="s">
        <v>3070</v>
      </c>
      <c r="K351" s="505" t="s">
        <v>3135</v>
      </c>
      <c r="L351" s="505" t="s">
        <v>3136</v>
      </c>
      <c r="M351" s="505" t="s">
        <v>3153</v>
      </c>
      <c r="N351" s="505" t="s">
        <v>2106</v>
      </c>
      <c r="O351" s="505" t="s">
        <v>2172</v>
      </c>
      <c r="P351" s="505" t="s">
        <v>2172</v>
      </c>
      <c r="Q351" s="505" t="s">
        <v>2172</v>
      </c>
      <c r="R351" s="501" t="s">
        <v>3154</v>
      </c>
      <c r="S351" s="358" t="s">
        <v>1368</v>
      </c>
      <c r="T351" s="503">
        <v>45748</v>
      </c>
      <c r="U351" s="503">
        <v>45808</v>
      </c>
      <c r="V351" s="501" t="s">
        <v>3155</v>
      </c>
      <c r="W351" s="494">
        <v>1</v>
      </c>
      <c r="X351" s="505" t="s">
        <v>2172</v>
      </c>
      <c r="Y351" s="505" t="s">
        <v>2172</v>
      </c>
      <c r="Z351" s="500" t="s">
        <v>2172</v>
      </c>
      <c r="AA351" s="500" t="s">
        <v>2113</v>
      </c>
      <c r="AB351" s="500" t="s">
        <v>2113</v>
      </c>
      <c r="AC351" s="500" t="s">
        <v>2172</v>
      </c>
      <c r="AD351" s="500" t="s">
        <v>2113</v>
      </c>
      <c r="AE351" s="500" t="s">
        <v>2172</v>
      </c>
      <c r="AF351" s="500" t="s">
        <v>2172</v>
      </c>
      <c r="AG351" s="500" t="s">
        <v>2113</v>
      </c>
      <c r="AH351" s="500" t="s">
        <v>2172</v>
      </c>
      <c r="AI351" s="500" t="s">
        <v>2172</v>
      </c>
      <c r="AJ351" s="500" t="s">
        <v>2172</v>
      </c>
      <c r="AK351" s="500" t="s">
        <v>2172</v>
      </c>
      <c r="AL351" s="500" t="s">
        <v>2172</v>
      </c>
      <c r="AM351" s="500" t="s">
        <v>2172</v>
      </c>
      <c r="AN351" s="500" t="s">
        <v>2172</v>
      </c>
      <c r="AO351" s="500" t="s">
        <v>2113</v>
      </c>
      <c r="AP351" s="500" t="s">
        <v>2172</v>
      </c>
      <c r="AQ351" s="500" t="s">
        <v>2172</v>
      </c>
      <c r="AR351" s="500" t="s">
        <v>2172</v>
      </c>
      <c r="AS351" s="500" t="s">
        <v>2172</v>
      </c>
      <c r="AT351" s="500" t="s">
        <v>2172</v>
      </c>
      <c r="AU351" s="500" t="s">
        <v>2172</v>
      </c>
      <c r="AV351" s="500" t="s">
        <v>2172</v>
      </c>
      <c r="AW351" s="500" t="s">
        <v>2172</v>
      </c>
      <c r="AX351" s="500" t="s">
        <v>2172</v>
      </c>
      <c r="AY351" s="500" t="s">
        <v>2172</v>
      </c>
      <c r="AZ351" s="500" t="s">
        <v>2172</v>
      </c>
      <c r="BA351" s="500" t="s">
        <v>2172</v>
      </c>
      <c r="BB351" s="500" t="s">
        <v>2113</v>
      </c>
      <c r="BC351" s="500" t="s">
        <v>2172</v>
      </c>
      <c r="BD351" s="500" t="s">
        <v>2172</v>
      </c>
      <c r="BE351" s="500" t="s">
        <v>2172</v>
      </c>
      <c r="BF351" s="500" t="s">
        <v>2172</v>
      </c>
      <c r="BG351" s="500" t="s">
        <v>2172</v>
      </c>
      <c r="BH351" s="500" t="s">
        <v>2113</v>
      </c>
      <c r="BI351" s="500" t="s">
        <v>2113</v>
      </c>
      <c r="BJ351" s="501" t="s">
        <v>2240</v>
      </c>
      <c r="BK351" s="496" t="s">
        <v>3142</v>
      </c>
    </row>
    <row r="352" spans="1:489" s="363" customFormat="1" ht="72" x14ac:dyDescent="0.35">
      <c r="A352" s="507"/>
      <c r="B352" s="509"/>
      <c r="C352" s="501"/>
      <c r="D352" s="505"/>
      <c r="E352" s="505"/>
      <c r="F352" s="505"/>
      <c r="G352" s="505"/>
      <c r="H352" s="505"/>
      <c r="I352" s="501"/>
      <c r="J352" s="505"/>
      <c r="K352" s="505"/>
      <c r="L352" s="505"/>
      <c r="M352" s="505"/>
      <c r="N352" s="505"/>
      <c r="O352" s="505"/>
      <c r="P352" s="505"/>
      <c r="Q352" s="505"/>
      <c r="R352" s="501"/>
      <c r="S352" s="358" t="s">
        <v>3143</v>
      </c>
      <c r="T352" s="503"/>
      <c r="U352" s="503"/>
      <c r="V352" s="501"/>
      <c r="W352" s="491"/>
      <c r="X352" s="505"/>
      <c r="Y352" s="505"/>
      <c r="Z352" s="500"/>
      <c r="AA352" s="500"/>
      <c r="AB352" s="500"/>
      <c r="AC352" s="500"/>
      <c r="AD352" s="500"/>
      <c r="AE352" s="500"/>
      <c r="AF352" s="500"/>
      <c r="AG352" s="500"/>
      <c r="AH352" s="500"/>
      <c r="AI352" s="500"/>
      <c r="AJ352" s="500"/>
      <c r="AK352" s="500"/>
      <c r="AL352" s="500"/>
      <c r="AM352" s="500"/>
      <c r="AN352" s="500"/>
      <c r="AO352" s="500"/>
      <c r="AP352" s="500"/>
      <c r="AQ352" s="500"/>
      <c r="AR352" s="500"/>
      <c r="AS352" s="500"/>
      <c r="AT352" s="500"/>
      <c r="AU352" s="500"/>
      <c r="AV352" s="500"/>
      <c r="AW352" s="500"/>
      <c r="AX352" s="500"/>
      <c r="AY352" s="500"/>
      <c r="AZ352" s="500"/>
      <c r="BA352" s="500"/>
      <c r="BB352" s="500"/>
      <c r="BC352" s="500"/>
      <c r="BD352" s="500"/>
      <c r="BE352" s="500"/>
      <c r="BF352" s="500"/>
      <c r="BG352" s="500"/>
      <c r="BH352" s="500"/>
      <c r="BI352" s="500"/>
      <c r="BJ352" s="501"/>
      <c r="BK352" s="496"/>
    </row>
    <row r="353" spans="1:63" s="363" customFormat="1" ht="90" customHeight="1" x14ac:dyDescent="0.35">
      <c r="A353" s="505" t="s">
        <v>3156</v>
      </c>
      <c r="B353" s="509"/>
      <c r="C353" s="501" t="s">
        <v>99</v>
      </c>
      <c r="D353" s="505" t="s">
        <v>2166</v>
      </c>
      <c r="E353" s="505" t="s">
        <v>2167</v>
      </c>
      <c r="F353" s="505" t="s">
        <v>2100</v>
      </c>
      <c r="G353" s="505" t="s">
        <v>2185</v>
      </c>
      <c r="H353" s="505" t="s">
        <v>199</v>
      </c>
      <c r="I353" s="501" t="s">
        <v>3069</v>
      </c>
      <c r="J353" s="505" t="s">
        <v>3070</v>
      </c>
      <c r="K353" s="505" t="s">
        <v>3135</v>
      </c>
      <c r="L353" s="505" t="s">
        <v>3136</v>
      </c>
      <c r="M353" s="505" t="s">
        <v>3153</v>
      </c>
      <c r="N353" s="505" t="s">
        <v>2106</v>
      </c>
      <c r="O353" s="505" t="s">
        <v>2172</v>
      </c>
      <c r="P353" s="505" t="s">
        <v>2172</v>
      </c>
      <c r="Q353" s="505" t="s">
        <v>2172</v>
      </c>
      <c r="R353" s="501" t="s">
        <v>3157</v>
      </c>
      <c r="S353" s="358" t="s">
        <v>1239</v>
      </c>
      <c r="T353" s="503">
        <v>45809</v>
      </c>
      <c r="U353" s="503">
        <v>46006</v>
      </c>
      <c r="V353" s="357" t="s">
        <v>3158</v>
      </c>
      <c r="W353" s="489" t="s">
        <v>2172</v>
      </c>
      <c r="X353" s="505" t="s">
        <v>3159</v>
      </c>
      <c r="Y353" s="505" t="s">
        <v>3160</v>
      </c>
      <c r="Z353" s="510">
        <v>0.7</v>
      </c>
      <c r="AA353" s="500" t="s">
        <v>2172</v>
      </c>
      <c r="AB353" s="500" t="s">
        <v>2113</v>
      </c>
      <c r="AC353" s="500" t="s">
        <v>2172</v>
      </c>
      <c r="AD353" s="500" t="s">
        <v>2113</v>
      </c>
      <c r="AE353" s="500" t="s">
        <v>2172</v>
      </c>
      <c r="AF353" s="500" t="s">
        <v>2172</v>
      </c>
      <c r="AG353" s="500" t="s">
        <v>2113</v>
      </c>
      <c r="AH353" s="500" t="s">
        <v>2172</v>
      </c>
      <c r="AI353" s="500" t="s">
        <v>2172</v>
      </c>
      <c r="AJ353" s="500" t="s">
        <v>2172</v>
      </c>
      <c r="AK353" s="500" t="s">
        <v>2172</v>
      </c>
      <c r="AL353" s="500" t="s">
        <v>2172</v>
      </c>
      <c r="AM353" s="500" t="s">
        <v>2172</v>
      </c>
      <c r="AN353" s="500" t="s">
        <v>2172</v>
      </c>
      <c r="AO353" s="500" t="s">
        <v>2113</v>
      </c>
      <c r="AP353" s="500" t="s">
        <v>2172</v>
      </c>
      <c r="AQ353" s="500" t="s">
        <v>2172</v>
      </c>
      <c r="AR353" s="500" t="s">
        <v>2172</v>
      </c>
      <c r="AS353" s="500" t="s">
        <v>2172</v>
      </c>
      <c r="AT353" s="500" t="s">
        <v>2172</v>
      </c>
      <c r="AU353" s="500" t="s">
        <v>2172</v>
      </c>
      <c r="AV353" s="500" t="s">
        <v>2172</v>
      </c>
      <c r="AW353" s="500" t="s">
        <v>2172</v>
      </c>
      <c r="AX353" s="500" t="s">
        <v>2172</v>
      </c>
      <c r="AY353" s="500" t="s">
        <v>2172</v>
      </c>
      <c r="AZ353" s="500" t="s">
        <v>2172</v>
      </c>
      <c r="BA353" s="500" t="s">
        <v>2172</v>
      </c>
      <c r="BB353" s="500" t="s">
        <v>2113</v>
      </c>
      <c r="BC353" s="500" t="s">
        <v>2172</v>
      </c>
      <c r="BD353" s="500" t="s">
        <v>2172</v>
      </c>
      <c r="BE353" s="500" t="s">
        <v>2172</v>
      </c>
      <c r="BF353" s="500" t="s">
        <v>2172</v>
      </c>
      <c r="BG353" s="500" t="s">
        <v>2172</v>
      </c>
      <c r="BH353" s="500" t="s">
        <v>2113</v>
      </c>
      <c r="BI353" s="500" t="s">
        <v>2113</v>
      </c>
      <c r="BJ353" s="501" t="s">
        <v>2240</v>
      </c>
      <c r="BK353" s="496" t="s">
        <v>3142</v>
      </c>
    </row>
    <row r="354" spans="1:63" s="363" customFormat="1" ht="90" x14ac:dyDescent="0.35">
      <c r="A354" s="507"/>
      <c r="B354" s="509"/>
      <c r="C354" s="501"/>
      <c r="D354" s="505"/>
      <c r="E354" s="505"/>
      <c r="F354" s="505"/>
      <c r="G354" s="505"/>
      <c r="H354" s="505"/>
      <c r="I354" s="501"/>
      <c r="J354" s="505"/>
      <c r="K354" s="505"/>
      <c r="L354" s="505"/>
      <c r="M354" s="505"/>
      <c r="N354" s="505"/>
      <c r="O354" s="505"/>
      <c r="P354" s="505"/>
      <c r="Q354" s="505"/>
      <c r="R354" s="501"/>
      <c r="S354" s="358" t="s">
        <v>2737</v>
      </c>
      <c r="T354" s="503"/>
      <c r="U354" s="503"/>
      <c r="V354" s="489" t="s">
        <v>3161</v>
      </c>
      <c r="W354" s="490"/>
      <c r="X354" s="505"/>
      <c r="Y354" s="505"/>
      <c r="Z354" s="510"/>
      <c r="AA354" s="500"/>
      <c r="AB354" s="500"/>
      <c r="AC354" s="500"/>
      <c r="AD354" s="500"/>
      <c r="AE354" s="500"/>
      <c r="AF354" s="500"/>
      <c r="AG354" s="500"/>
      <c r="AH354" s="500"/>
      <c r="AI354" s="500"/>
      <c r="AJ354" s="500"/>
      <c r="AK354" s="500"/>
      <c r="AL354" s="500"/>
      <c r="AM354" s="500"/>
      <c r="AN354" s="500"/>
      <c r="AO354" s="500"/>
      <c r="AP354" s="500"/>
      <c r="AQ354" s="500"/>
      <c r="AR354" s="500"/>
      <c r="AS354" s="500"/>
      <c r="AT354" s="500"/>
      <c r="AU354" s="500"/>
      <c r="AV354" s="500"/>
      <c r="AW354" s="500"/>
      <c r="AX354" s="500"/>
      <c r="AY354" s="500"/>
      <c r="AZ354" s="500"/>
      <c r="BA354" s="500"/>
      <c r="BB354" s="500"/>
      <c r="BC354" s="500"/>
      <c r="BD354" s="500"/>
      <c r="BE354" s="500"/>
      <c r="BF354" s="500"/>
      <c r="BG354" s="500"/>
      <c r="BH354" s="500"/>
      <c r="BI354" s="500"/>
      <c r="BJ354" s="501"/>
      <c r="BK354" s="496"/>
    </row>
    <row r="355" spans="1:63" s="363" customFormat="1" ht="90" x14ac:dyDescent="0.35">
      <c r="A355" s="507"/>
      <c r="B355" s="509"/>
      <c r="C355" s="501"/>
      <c r="D355" s="505"/>
      <c r="E355" s="505"/>
      <c r="F355" s="505"/>
      <c r="G355" s="505"/>
      <c r="H355" s="505"/>
      <c r="I355" s="501"/>
      <c r="J355" s="505"/>
      <c r="K355" s="505"/>
      <c r="L355" s="505"/>
      <c r="M355" s="505"/>
      <c r="N355" s="505"/>
      <c r="O355" s="505"/>
      <c r="P355" s="505"/>
      <c r="Q355" s="505"/>
      <c r="R355" s="501"/>
      <c r="S355" s="358" t="s">
        <v>2738</v>
      </c>
      <c r="T355" s="503"/>
      <c r="U355" s="503"/>
      <c r="V355" s="491"/>
      <c r="W355" s="491"/>
      <c r="X355" s="505"/>
      <c r="Y355" s="505"/>
      <c r="Z355" s="510"/>
      <c r="AA355" s="500"/>
      <c r="AB355" s="500"/>
      <c r="AC355" s="500"/>
      <c r="AD355" s="500"/>
      <c r="AE355" s="500"/>
      <c r="AF355" s="500"/>
      <c r="AG355" s="500"/>
      <c r="AH355" s="500"/>
      <c r="AI355" s="500"/>
      <c r="AJ355" s="500"/>
      <c r="AK355" s="500"/>
      <c r="AL355" s="500"/>
      <c r="AM355" s="500"/>
      <c r="AN355" s="500"/>
      <c r="AO355" s="500"/>
      <c r="AP355" s="500"/>
      <c r="AQ355" s="500"/>
      <c r="AR355" s="500"/>
      <c r="AS355" s="500"/>
      <c r="AT355" s="500"/>
      <c r="AU355" s="500"/>
      <c r="AV355" s="500"/>
      <c r="AW355" s="500"/>
      <c r="AX355" s="500"/>
      <c r="AY355" s="500"/>
      <c r="AZ355" s="500"/>
      <c r="BA355" s="500"/>
      <c r="BB355" s="500"/>
      <c r="BC355" s="500"/>
      <c r="BD355" s="500"/>
      <c r="BE355" s="500"/>
      <c r="BF355" s="500"/>
      <c r="BG355" s="500"/>
      <c r="BH355" s="500"/>
      <c r="BI355" s="500"/>
      <c r="BJ355" s="501"/>
      <c r="BK355" s="496"/>
    </row>
    <row r="356" spans="1:63" s="363" customFormat="1" ht="216" x14ac:dyDescent="0.35">
      <c r="A356" s="512" t="s">
        <v>3162</v>
      </c>
      <c r="B356" s="509">
        <v>1</v>
      </c>
      <c r="C356" s="501" t="s">
        <v>281</v>
      </c>
      <c r="D356" s="505" t="s">
        <v>1567</v>
      </c>
      <c r="E356" s="505" t="s">
        <v>3163</v>
      </c>
      <c r="F356" s="505" t="s">
        <v>2351</v>
      </c>
      <c r="G356" s="505" t="s">
        <v>3164</v>
      </c>
      <c r="H356" s="505" t="s">
        <v>199</v>
      </c>
      <c r="I356" s="501" t="s">
        <v>3165</v>
      </c>
      <c r="J356" s="505" t="s">
        <v>3166</v>
      </c>
      <c r="K356" s="505" t="s">
        <v>3167</v>
      </c>
      <c r="L356" s="505" t="s">
        <v>281</v>
      </c>
      <c r="M356" s="505" t="s">
        <v>3168</v>
      </c>
      <c r="N356" s="505" t="s">
        <v>2106</v>
      </c>
      <c r="O356" s="505" t="s">
        <v>2172</v>
      </c>
      <c r="P356" s="505" t="s">
        <v>2172</v>
      </c>
      <c r="Q356" s="505" t="s">
        <v>2172</v>
      </c>
      <c r="R356" s="501" t="s">
        <v>3169</v>
      </c>
      <c r="S356" s="501" t="s">
        <v>3170</v>
      </c>
      <c r="T356" s="503">
        <v>45703</v>
      </c>
      <c r="U356" s="503">
        <v>46006</v>
      </c>
      <c r="V356" s="505" t="s">
        <v>3171</v>
      </c>
      <c r="W356" s="495" t="s">
        <v>2172</v>
      </c>
      <c r="X356" s="357" t="s">
        <v>3172</v>
      </c>
      <c r="Y356" s="357" t="s">
        <v>3173</v>
      </c>
      <c r="Z356" s="382">
        <v>0.1</v>
      </c>
      <c r="AA356" s="500" t="s">
        <v>2172</v>
      </c>
      <c r="AB356" s="500" t="s">
        <v>2172</v>
      </c>
      <c r="AC356" s="500" t="s">
        <v>2172</v>
      </c>
      <c r="AD356" s="500" t="s">
        <v>2172</v>
      </c>
      <c r="AE356" s="500" t="s">
        <v>2172</v>
      </c>
      <c r="AF356" s="500" t="s">
        <v>2113</v>
      </c>
      <c r="AG356" s="500" t="s">
        <v>2172</v>
      </c>
      <c r="AH356" s="500" t="s">
        <v>2172</v>
      </c>
      <c r="AI356" s="500" t="s">
        <v>2172</v>
      </c>
      <c r="AJ356" s="500" t="s">
        <v>2172</v>
      </c>
      <c r="AK356" s="500" t="s">
        <v>2113</v>
      </c>
      <c r="AL356" s="500" t="s">
        <v>2172</v>
      </c>
      <c r="AM356" s="500" t="s">
        <v>2172</v>
      </c>
      <c r="AN356" s="500" t="s">
        <v>2172</v>
      </c>
      <c r="AO356" s="500" t="s">
        <v>2172</v>
      </c>
      <c r="AP356" s="500" t="s">
        <v>2172</v>
      </c>
      <c r="AQ356" s="500" t="s">
        <v>2113</v>
      </c>
      <c r="AR356" s="500" t="s">
        <v>2172</v>
      </c>
      <c r="AS356" s="500" t="s">
        <v>2172</v>
      </c>
      <c r="AT356" s="500" t="s">
        <v>2172</v>
      </c>
      <c r="AU356" s="500" t="s">
        <v>2113</v>
      </c>
      <c r="AV356" s="500" t="s">
        <v>2172</v>
      </c>
      <c r="AW356" s="500" t="s">
        <v>2172</v>
      </c>
      <c r="AX356" s="500" t="s">
        <v>2172</v>
      </c>
      <c r="AY356" s="500" t="s">
        <v>2172</v>
      </c>
      <c r="AZ356" s="500" t="s">
        <v>2172</v>
      </c>
      <c r="BA356" s="500" t="s">
        <v>2172</v>
      </c>
      <c r="BB356" s="500" t="s">
        <v>2113</v>
      </c>
      <c r="BC356" s="500" t="s">
        <v>2172</v>
      </c>
      <c r="BD356" s="500" t="s">
        <v>2172</v>
      </c>
      <c r="BE356" s="500" t="s">
        <v>2172</v>
      </c>
      <c r="BF356" s="500" t="s">
        <v>2172</v>
      </c>
      <c r="BG356" s="500" t="s">
        <v>2172</v>
      </c>
      <c r="BH356" s="500" t="s">
        <v>2172</v>
      </c>
      <c r="BI356" s="500" t="s">
        <v>2172</v>
      </c>
      <c r="BJ356" s="501" t="s">
        <v>2220</v>
      </c>
      <c r="BK356" s="496" t="s">
        <v>2221</v>
      </c>
    </row>
    <row r="357" spans="1:63" s="363" customFormat="1" ht="90" x14ac:dyDescent="0.35">
      <c r="A357" s="512"/>
      <c r="B357" s="509"/>
      <c r="C357" s="501"/>
      <c r="D357" s="505"/>
      <c r="E357" s="505"/>
      <c r="F357" s="505"/>
      <c r="G357" s="505"/>
      <c r="H357" s="505"/>
      <c r="I357" s="501"/>
      <c r="J357" s="505"/>
      <c r="K357" s="505"/>
      <c r="L357" s="505"/>
      <c r="M357" s="505"/>
      <c r="N357" s="505"/>
      <c r="O357" s="505"/>
      <c r="P357" s="505"/>
      <c r="Q357" s="505"/>
      <c r="R357" s="501"/>
      <c r="S357" s="501"/>
      <c r="T357" s="503"/>
      <c r="U357" s="503"/>
      <c r="V357" s="505"/>
      <c r="W357" s="488"/>
      <c r="X357" s="357" t="s">
        <v>3174</v>
      </c>
      <c r="Y357" s="357" t="s">
        <v>3175</v>
      </c>
      <c r="Z357" s="382">
        <v>1</v>
      </c>
      <c r="AA357" s="500"/>
      <c r="AB357" s="500"/>
      <c r="AC357" s="500"/>
      <c r="AD357" s="500"/>
      <c r="AE357" s="500"/>
      <c r="AF357" s="500"/>
      <c r="AG357" s="500"/>
      <c r="AH357" s="500"/>
      <c r="AI357" s="500"/>
      <c r="AJ357" s="500"/>
      <c r="AK357" s="500"/>
      <c r="AL357" s="500"/>
      <c r="AM357" s="500"/>
      <c r="AN357" s="500"/>
      <c r="AO357" s="500"/>
      <c r="AP357" s="500"/>
      <c r="AQ357" s="500"/>
      <c r="AR357" s="500"/>
      <c r="AS357" s="500"/>
      <c r="AT357" s="500"/>
      <c r="AU357" s="500"/>
      <c r="AV357" s="500"/>
      <c r="AW357" s="500"/>
      <c r="AX357" s="500"/>
      <c r="AY357" s="500"/>
      <c r="AZ357" s="500"/>
      <c r="BA357" s="500"/>
      <c r="BB357" s="500"/>
      <c r="BC357" s="500"/>
      <c r="BD357" s="500"/>
      <c r="BE357" s="500"/>
      <c r="BF357" s="500"/>
      <c r="BG357" s="500"/>
      <c r="BH357" s="500"/>
      <c r="BI357" s="500"/>
      <c r="BJ357" s="501"/>
      <c r="BK357" s="496"/>
    </row>
    <row r="358" spans="1:63" s="363" customFormat="1" ht="216" x14ac:dyDescent="0.35">
      <c r="A358" s="512" t="s">
        <v>3162</v>
      </c>
      <c r="B358" s="509">
        <v>1</v>
      </c>
      <c r="C358" s="501" t="s">
        <v>281</v>
      </c>
      <c r="D358" s="505" t="s">
        <v>1567</v>
      </c>
      <c r="E358" s="505" t="s">
        <v>3163</v>
      </c>
      <c r="F358" s="505" t="s">
        <v>2351</v>
      </c>
      <c r="G358" s="505" t="s">
        <v>3164</v>
      </c>
      <c r="H358" s="505" t="s">
        <v>199</v>
      </c>
      <c r="I358" s="501" t="s">
        <v>3165</v>
      </c>
      <c r="J358" s="505" t="s">
        <v>3166</v>
      </c>
      <c r="K358" s="505" t="s">
        <v>3167</v>
      </c>
      <c r="L358" s="505" t="s">
        <v>281</v>
      </c>
      <c r="M358" s="505" t="s">
        <v>3168</v>
      </c>
      <c r="N358" s="505" t="s">
        <v>2106</v>
      </c>
      <c r="O358" s="505" t="s">
        <v>2172</v>
      </c>
      <c r="P358" s="505" t="s">
        <v>2172</v>
      </c>
      <c r="Q358" s="505" t="s">
        <v>2172</v>
      </c>
      <c r="R358" s="501" t="s">
        <v>3176</v>
      </c>
      <c r="S358" s="501" t="s">
        <v>3170</v>
      </c>
      <c r="T358" s="503">
        <v>45703</v>
      </c>
      <c r="U358" s="503">
        <v>46006</v>
      </c>
      <c r="V358" s="505" t="s">
        <v>3171</v>
      </c>
      <c r="W358" s="495" t="s">
        <v>2172</v>
      </c>
      <c r="X358" s="357" t="s">
        <v>3172</v>
      </c>
      <c r="Y358" s="357" t="s">
        <v>3173</v>
      </c>
      <c r="Z358" s="382">
        <v>0.1</v>
      </c>
      <c r="AA358" s="500" t="s">
        <v>2172</v>
      </c>
      <c r="AB358" s="500" t="s">
        <v>2172</v>
      </c>
      <c r="AC358" s="500" t="s">
        <v>2172</v>
      </c>
      <c r="AD358" s="500" t="s">
        <v>2172</v>
      </c>
      <c r="AE358" s="500" t="s">
        <v>2172</v>
      </c>
      <c r="AF358" s="500" t="s">
        <v>2113</v>
      </c>
      <c r="AG358" s="500" t="s">
        <v>2172</v>
      </c>
      <c r="AH358" s="500" t="s">
        <v>2172</v>
      </c>
      <c r="AI358" s="500" t="s">
        <v>2172</v>
      </c>
      <c r="AJ358" s="500" t="s">
        <v>2172</v>
      </c>
      <c r="AK358" s="500" t="s">
        <v>2113</v>
      </c>
      <c r="AL358" s="500" t="s">
        <v>2172</v>
      </c>
      <c r="AM358" s="500" t="s">
        <v>2172</v>
      </c>
      <c r="AN358" s="500" t="s">
        <v>2172</v>
      </c>
      <c r="AO358" s="500" t="s">
        <v>2172</v>
      </c>
      <c r="AP358" s="500" t="s">
        <v>2172</v>
      </c>
      <c r="AQ358" s="500" t="s">
        <v>2113</v>
      </c>
      <c r="AR358" s="500" t="s">
        <v>2172</v>
      </c>
      <c r="AS358" s="500" t="s">
        <v>2172</v>
      </c>
      <c r="AT358" s="500" t="s">
        <v>2172</v>
      </c>
      <c r="AU358" s="500" t="s">
        <v>2113</v>
      </c>
      <c r="AV358" s="500" t="s">
        <v>2172</v>
      </c>
      <c r="AW358" s="500" t="s">
        <v>2172</v>
      </c>
      <c r="AX358" s="500" t="s">
        <v>2172</v>
      </c>
      <c r="AY358" s="500" t="s">
        <v>2172</v>
      </c>
      <c r="AZ358" s="500" t="s">
        <v>2172</v>
      </c>
      <c r="BA358" s="500" t="s">
        <v>2172</v>
      </c>
      <c r="BB358" s="500" t="s">
        <v>2113</v>
      </c>
      <c r="BC358" s="500" t="s">
        <v>2172</v>
      </c>
      <c r="BD358" s="500" t="s">
        <v>2172</v>
      </c>
      <c r="BE358" s="500" t="s">
        <v>2172</v>
      </c>
      <c r="BF358" s="500" t="s">
        <v>2172</v>
      </c>
      <c r="BG358" s="500" t="s">
        <v>2172</v>
      </c>
      <c r="BH358" s="500" t="s">
        <v>2172</v>
      </c>
      <c r="BI358" s="500" t="s">
        <v>2172</v>
      </c>
      <c r="BJ358" s="501" t="s">
        <v>2220</v>
      </c>
      <c r="BK358" s="496" t="s">
        <v>2221</v>
      </c>
    </row>
    <row r="359" spans="1:63" s="363" customFormat="1" ht="90" x14ac:dyDescent="0.35">
      <c r="A359" s="512"/>
      <c r="B359" s="509"/>
      <c r="C359" s="501"/>
      <c r="D359" s="505"/>
      <c r="E359" s="505"/>
      <c r="F359" s="505"/>
      <c r="G359" s="505"/>
      <c r="H359" s="505"/>
      <c r="I359" s="501"/>
      <c r="J359" s="505"/>
      <c r="K359" s="505"/>
      <c r="L359" s="505"/>
      <c r="M359" s="505"/>
      <c r="N359" s="505"/>
      <c r="O359" s="505"/>
      <c r="P359" s="505"/>
      <c r="Q359" s="505"/>
      <c r="R359" s="501"/>
      <c r="S359" s="501"/>
      <c r="T359" s="503"/>
      <c r="U359" s="503"/>
      <c r="V359" s="505"/>
      <c r="W359" s="488"/>
      <c r="X359" s="357" t="s">
        <v>3174</v>
      </c>
      <c r="Y359" s="357" t="s">
        <v>3177</v>
      </c>
      <c r="Z359" s="382">
        <v>1</v>
      </c>
      <c r="AA359" s="500"/>
      <c r="AB359" s="500"/>
      <c r="AC359" s="500"/>
      <c r="AD359" s="500"/>
      <c r="AE359" s="500"/>
      <c r="AF359" s="500"/>
      <c r="AG359" s="500"/>
      <c r="AH359" s="500"/>
      <c r="AI359" s="500"/>
      <c r="AJ359" s="500"/>
      <c r="AK359" s="500"/>
      <c r="AL359" s="500"/>
      <c r="AM359" s="500"/>
      <c r="AN359" s="500"/>
      <c r="AO359" s="500"/>
      <c r="AP359" s="500"/>
      <c r="AQ359" s="500"/>
      <c r="AR359" s="500"/>
      <c r="AS359" s="500"/>
      <c r="AT359" s="500"/>
      <c r="AU359" s="500"/>
      <c r="AV359" s="500"/>
      <c r="AW359" s="500"/>
      <c r="AX359" s="500"/>
      <c r="AY359" s="500"/>
      <c r="AZ359" s="500"/>
      <c r="BA359" s="500"/>
      <c r="BB359" s="500"/>
      <c r="BC359" s="500"/>
      <c r="BD359" s="500"/>
      <c r="BE359" s="500"/>
      <c r="BF359" s="500"/>
      <c r="BG359" s="500"/>
      <c r="BH359" s="500"/>
      <c r="BI359" s="500"/>
      <c r="BJ359" s="501"/>
      <c r="BK359" s="496"/>
    </row>
    <row r="360" spans="1:63" s="363" customFormat="1" ht="51" customHeight="1" x14ac:dyDescent="0.35">
      <c r="A360" s="507" t="s">
        <v>3178</v>
      </c>
      <c r="B360" s="509">
        <v>2</v>
      </c>
      <c r="C360" s="501" t="s">
        <v>281</v>
      </c>
      <c r="D360" s="505" t="s">
        <v>1567</v>
      </c>
      <c r="E360" s="505" t="s">
        <v>3163</v>
      </c>
      <c r="F360" s="505" t="s">
        <v>2100</v>
      </c>
      <c r="G360" s="505" t="s">
        <v>3164</v>
      </c>
      <c r="H360" s="505" t="s">
        <v>199</v>
      </c>
      <c r="I360" s="501" t="s">
        <v>3165</v>
      </c>
      <c r="J360" s="505" t="s">
        <v>3166</v>
      </c>
      <c r="K360" s="505" t="s">
        <v>3167</v>
      </c>
      <c r="L360" s="505" t="s">
        <v>281</v>
      </c>
      <c r="M360" s="505" t="s">
        <v>3179</v>
      </c>
      <c r="N360" s="505" t="s">
        <v>2106</v>
      </c>
      <c r="O360" s="505" t="s">
        <v>2172</v>
      </c>
      <c r="P360" s="505" t="s">
        <v>2172</v>
      </c>
      <c r="Q360" s="505" t="s">
        <v>2172</v>
      </c>
      <c r="R360" s="501" t="s">
        <v>3180</v>
      </c>
      <c r="S360" s="501" t="s">
        <v>3170</v>
      </c>
      <c r="T360" s="503">
        <v>45703</v>
      </c>
      <c r="U360" s="503">
        <v>46006</v>
      </c>
      <c r="V360" s="501" t="s">
        <v>3181</v>
      </c>
      <c r="W360" s="489" t="s">
        <v>2172</v>
      </c>
      <c r="X360" s="501" t="s">
        <v>3174</v>
      </c>
      <c r="Y360" s="505" t="s">
        <v>3177</v>
      </c>
      <c r="Z360" s="510">
        <v>1</v>
      </c>
      <c r="AA360" s="500" t="s">
        <v>2172</v>
      </c>
      <c r="AB360" s="500" t="s">
        <v>2172</v>
      </c>
      <c r="AC360" s="500" t="s">
        <v>2172</v>
      </c>
      <c r="AD360" s="500" t="s">
        <v>2172</v>
      </c>
      <c r="AE360" s="500" t="s">
        <v>2172</v>
      </c>
      <c r="AF360" s="500" t="s">
        <v>2113</v>
      </c>
      <c r="AG360" s="500" t="s">
        <v>2172</v>
      </c>
      <c r="AH360" s="500" t="s">
        <v>2172</v>
      </c>
      <c r="AI360" s="500" t="s">
        <v>2172</v>
      </c>
      <c r="AJ360" s="500" t="s">
        <v>2172</v>
      </c>
      <c r="AK360" s="500" t="s">
        <v>2113</v>
      </c>
      <c r="AL360" s="500" t="s">
        <v>2172</v>
      </c>
      <c r="AM360" s="500" t="s">
        <v>2172</v>
      </c>
      <c r="AN360" s="500" t="s">
        <v>2172</v>
      </c>
      <c r="AO360" s="500" t="s">
        <v>2113</v>
      </c>
      <c r="AP360" s="500" t="s">
        <v>2172</v>
      </c>
      <c r="AQ360" s="500" t="s">
        <v>2172</v>
      </c>
      <c r="AR360" s="500" t="s">
        <v>2172</v>
      </c>
      <c r="AS360" s="500" t="s">
        <v>2172</v>
      </c>
      <c r="AT360" s="500" t="s">
        <v>2172</v>
      </c>
      <c r="AU360" s="500" t="s">
        <v>2113</v>
      </c>
      <c r="AV360" s="500" t="s">
        <v>2172</v>
      </c>
      <c r="AW360" s="500" t="s">
        <v>2172</v>
      </c>
      <c r="AX360" s="500" t="s">
        <v>2172</v>
      </c>
      <c r="AY360" s="500" t="s">
        <v>2172</v>
      </c>
      <c r="AZ360" s="500" t="s">
        <v>2172</v>
      </c>
      <c r="BA360" s="500" t="s">
        <v>2172</v>
      </c>
      <c r="BB360" s="500" t="s">
        <v>2113</v>
      </c>
      <c r="BC360" s="500" t="s">
        <v>2172</v>
      </c>
      <c r="BD360" s="500" t="s">
        <v>2172</v>
      </c>
      <c r="BE360" s="500" t="s">
        <v>2172</v>
      </c>
      <c r="BF360" s="500" t="s">
        <v>2172</v>
      </c>
      <c r="BG360" s="500" t="s">
        <v>2172</v>
      </c>
      <c r="BH360" s="500" t="s">
        <v>2172</v>
      </c>
      <c r="BI360" s="500" t="s">
        <v>2172</v>
      </c>
      <c r="BJ360" s="501" t="s">
        <v>2220</v>
      </c>
      <c r="BK360" s="496" t="s">
        <v>2221</v>
      </c>
    </row>
    <row r="361" spans="1:63" s="363" customFormat="1" ht="18" x14ac:dyDescent="0.35">
      <c r="A361" s="507"/>
      <c r="B361" s="509"/>
      <c r="C361" s="501"/>
      <c r="D361" s="505"/>
      <c r="E361" s="505"/>
      <c r="F361" s="505"/>
      <c r="G361" s="505"/>
      <c r="H361" s="505"/>
      <c r="I361" s="501"/>
      <c r="J361" s="505"/>
      <c r="K361" s="505"/>
      <c r="L361" s="505"/>
      <c r="M361" s="505"/>
      <c r="N361" s="505"/>
      <c r="O361" s="505"/>
      <c r="P361" s="505"/>
      <c r="Q361" s="505"/>
      <c r="R361" s="501"/>
      <c r="S361" s="501"/>
      <c r="T361" s="503"/>
      <c r="U361" s="503"/>
      <c r="V361" s="501"/>
      <c r="W361" s="490"/>
      <c r="X361" s="501"/>
      <c r="Y361" s="505"/>
      <c r="Z361" s="510"/>
      <c r="AA361" s="500"/>
      <c r="AB361" s="500"/>
      <c r="AC361" s="500"/>
      <c r="AD361" s="500"/>
      <c r="AE361" s="500"/>
      <c r="AF361" s="500"/>
      <c r="AG361" s="500"/>
      <c r="AH361" s="500"/>
      <c r="AI361" s="500"/>
      <c r="AJ361" s="500"/>
      <c r="AK361" s="500"/>
      <c r="AL361" s="500"/>
      <c r="AM361" s="500"/>
      <c r="AN361" s="500"/>
      <c r="AO361" s="500"/>
      <c r="AP361" s="500"/>
      <c r="AQ361" s="500"/>
      <c r="AR361" s="500"/>
      <c r="AS361" s="500"/>
      <c r="AT361" s="500"/>
      <c r="AU361" s="500"/>
      <c r="AV361" s="500"/>
      <c r="AW361" s="500"/>
      <c r="AX361" s="500"/>
      <c r="AY361" s="500"/>
      <c r="AZ361" s="500"/>
      <c r="BA361" s="500"/>
      <c r="BB361" s="500"/>
      <c r="BC361" s="500"/>
      <c r="BD361" s="500"/>
      <c r="BE361" s="500"/>
      <c r="BF361" s="500"/>
      <c r="BG361" s="500"/>
      <c r="BH361" s="500"/>
      <c r="BI361" s="500"/>
      <c r="BJ361" s="501"/>
      <c r="BK361" s="496"/>
    </row>
    <row r="362" spans="1:63" s="363" customFormat="1" ht="18" x14ac:dyDescent="0.35">
      <c r="A362" s="507"/>
      <c r="B362" s="509"/>
      <c r="C362" s="501"/>
      <c r="D362" s="505"/>
      <c r="E362" s="505"/>
      <c r="F362" s="505"/>
      <c r="G362" s="505"/>
      <c r="H362" s="505"/>
      <c r="I362" s="501"/>
      <c r="J362" s="505"/>
      <c r="K362" s="505"/>
      <c r="L362" s="505"/>
      <c r="M362" s="505"/>
      <c r="N362" s="505"/>
      <c r="O362" s="505"/>
      <c r="P362" s="505"/>
      <c r="Q362" s="505"/>
      <c r="R362" s="501"/>
      <c r="S362" s="501"/>
      <c r="T362" s="503"/>
      <c r="U362" s="503"/>
      <c r="V362" s="501"/>
      <c r="W362" s="491"/>
      <c r="X362" s="501"/>
      <c r="Y362" s="505"/>
      <c r="Z362" s="510"/>
      <c r="AA362" s="500"/>
      <c r="AB362" s="500"/>
      <c r="AC362" s="500"/>
      <c r="AD362" s="500"/>
      <c r="AE362" s="500"/>
      <c r="AF362" s="500"/>
      <c r="AG362" s="500"/>
      <c r="AH362" s="500"/>
      <c r="AI362" s="500"/>
      <c r="AJ362" s="500"/>
      <c r="AK362" s="500"/>
      <c r="AL362" s="500"/>
      <c r="AM362" s="500"/>
      <c r="AN362" s="500"/>
      <c r="AO362" s="500"/>
      <c r="AP362" s="500"/>
      <c r="AQ362" s="500"/>
      <c r="AR362" s="500"/>
      <c r="AS362" s="500"/>
      <c r="AT362" s="500"/>
      <c r="AU362" s="500"/>
      <c r="AV362" s="500"/>
      <c r="AW362" s="500"/>
      <c r="AX362" s="500"/>
      <c r="AY362" s="500"/>
      <c r="AZ362" s="500"/>
      <c r="BA362" s="500"/>
      <c r="BB362" s="500"/>
      <c r="BC362" s="500"/>
      <c r="BD362" s="500"/>
      <c r="BE362" s="500"/>
      <c r="BF362" s="500"/>
      <c r="BG362" s="500"/>
      <c r="BH362" s="500"/>
      <c r="BI362" s="500"/>
      <c r="BJ362" s="501"/>
      <c r="BK362" s="496"/>
    </row>
    <row r="363" spans="1:63" s="363" customFormat="1" ht="270" x14ac:dyDescent="0.35">
      <c r="A363" s="364" t="s">
        <v>3178</v>
      </c>
      <c r="B363" s="356">
        <v>2</v>
      </c>
      <c r="C363" s="357" t="s">
        <v>281</v>
      </c>
      <c r="D363" s="358" t="s">
        <v>1567</v>
      </c>
      <c r="E363" s="358" t="s">
        <v>3163</v>
      </c>
      <c r="F363" s="358" t="s">
        <v>2100</v>
      </c>
      <c r="G363" s="358" t="s">
        <v>3164</v>
      </c>
      <c r="H363" s="358" t="s">
        <v>199</v>
      </c>
      <c r="I363" s="357" t="s">
        <v>3165</v>
      </c>
      <c r="J363" s="358" t="s">
        <v>3166</v>
      </c>
      <c r="K363" s="358" t="s">
        <v>3167</v>
      </c>
      <c r="L363" s="358" t="s">
        <v>281</v>
      </c>
      <c r="M363" s="358" t="s">
        <v>3179</v>
      </c>
      <c r="N363" s="358" t="s">
        <v>2106</v>
      </c>
      <c r="O363" s="358" t="s">
        <v>2172</v>
      </c>
      <c r="P363" s="358" t="s">
        <v>2172</v>
      </c>
      <c r="Q363" s="358" t="s">
        <v>2172</v>
      </c>
      <c r="R363" s="357" t="s">
        <v>3182</v>
      </c>
      <c r="S363" s="357" t="s">
        <v>3170</v>
      </c>
      <c r="T363" s="359">
        <v>45703</v>
      </c>
      <c r="U363" s="359">
        <v>46006</v>
      </c>
      <c r="V363" s="358" t="s">
        <v>3183</v>
      </c>
      <c r="W363" s="360" t="s">
        <v>2172</v>
      </c>
      <c r="X363" s="358" t="s">
        <v>206</v>
      </c>
      <c r="Y363" s="358" t="s">
        <v>206</v>
      </c>
      <c r="Z363" s="360" t="s">
        <v>206</v>
      </c>
      <c r="AA363" s="360" t="s">
        <v>2172</v>
      </c>
      <c r="AB363" s="360" t="s">
        <v>2172</v>
      </c>
      <c r="AC363" s="360" t="s">
        <v>2172</v>
      </c>
      <c r="AD363" s="360" t="s">
        <v>2172</v>
      </c>
      <c r="AE363" s="360" t="s">
        <v>2172</v>
      </c>
      <c r="AF363" s="360" t="s">
        <v>2113</v>
      </c>
      <c r="AG363" s="360" t="s">
        <v>2172</v>
      </c>
      <c r="AH363" s="360" t="s">
        <v>2172</v>
      </c>
      <c r="AI363" s="360" t="s">
        <v>2172</v>
      </c>
      <c r="AJ363" s="360" t="s">
        <v>2172</v>
      </c>
      <c r="AK363" s="360" t="s">
        <v>2172</v>
      </c>
      <c r="AL363" s="360" t="s">
        <v>2172</v>
      </c>
      <c r="AM363" s="360" t="s">
        <v>2172</v>
      </c>
      <c r="AN363" s="360" t="s">
        <v>2172</v>
      </c>
      <c r="AO363" s="360" t="s">
        <v>2113</v>
      </c>
      <c r="AP363" s="360" t="s">
        <v>2172</v>
      </c>
      <c r="AQ363" s="360" t="s">
        <v>2172</v>
      </c>
      <c r="AR363" s="360" t="s">
        <v>2172</v>
      </c>
      <c r="AS363" s="360" t="s">
        <v>2172</v>
      </c>
      <c r="AT363" s="360" t="s">
        <v>2172</v>
      </c>
      <c r="AU363" s="360" t="s">
        <v>2113</v>
      </c>
      <c r="AV363" s="360" t="s">
        <v>2172</v>
      </c>
      <c r="AW363" s="360" t="s">
        <v>2172</v>
      </c>
      <c r="AX363" s="360" t="s">
        <v>2172</v>
      </c>
      <c r="AY363" s="360" t="s">
        <v>2172</v>
      </c>
      <c r="AZ363" s="360" t="s">
        <v>2172</v>
      </c>
      <c r="BA363" s="360" t="s">
        <v>2172</v>
      </c>
      <c r="BB363" s="360" t="s">
        <v>2113</v>
      </c>
      <c r="BC363" s="360" t="s">
        <v>2172</v>
      </c>
      <c r="BD363" s="360" t="s">
        <v>2172</v>
      </c>
      <c r="BE363" s="360" t="s">
        <v>2172</v>
      </c>
      <c r="BF363" s="360" t="s">
        <v>2172</v>
      </c>
      <c r="BG363" s="360" t="s">
        <v>2172</v>
      </c>
      <c r="BH363" s="360" t="s">
        <v>2172</v>
      </c>
      <c r="BI363" s="360" t="s">
        <v>2172</v>
      </c>
      <c r="BJ363" s="357" t="s">
        <v>2135</v>
      </c>
      <c r="BK363" s="365" t="s">
        <v>2136</v>
      </c>
    </row>
    <row r="364" spans="1:63" s="363" customFormat="1" ht="270" x14ac:dyDescent="0.35">
      <c r="A364" s="364" t="s">
        <v>3178</v>
      </c>
      <c r="B364" s="356">
        <v>2</v>
      </c>
      <c r="C364" s="357" t="s">
        <v>281</v>
      </c>
      <c r="D364" s="358" t="s">
        <v>1567</v>
      </c>
      <c r="E364" s="358" t="s">
        <v>3163</v>
      </c>
      <c r="F364" s="358" t="s">
        <v>2100</v>
      </c>
      <c r="G364" s="358" t="s">
        <v>3164</v>
      </c>
      <c r="H364" s="358" t="s">
        <v>199</v>
      </c>
      <c r="I364" s="357" t="s">
        <v>3165</v>
      </c>
      <c r="J364" s="358" t="s">
        <v>3166</v>
      </c>
      <c r="K364" s="358" t="s">
        <v>3167</v>
      </c>
      <c r="L364" s="358" t="s">
        <v>281</v>
      </c>
      <c r="M364" s="358" t="s">
        <v>3179</v>
      </c>
      <c r="N364" s="358" t="s">
        <v>2106</v>
      </c>
      <c r="O364" s="358" t="s">
        <v>2172</v>
      </c>
      <c r="P364" s="358" t="s">
        <v>2172</v>
      </c>
      <c r="Q364" s="358" t="s">
        <v>2172</v>
      </c>
      <c r="R364" s="357" t="s">
        <v>3184</v>
      </c>
      <c r="S364" s="357" t="s">
        <v>3170</v>
      </c>
      <c r="T364" s="359">
        <v>45717</v>
      </c>
      <c r="U364" s="359">
        <v>46006</v>
      </c>
      <c r="V364" s="358" t="s">
        <v>3185</v>
      </c>
      <c r="W364" s="360" t="s">
        <v>2172</v>
      </c>
      <c r="X364" s="357" t="s">
        <v>3174</v>
      </c>
      <c r="Y364" s="358" t="s">
        <v>3186</v>
      </c>
      <c r="Z364" s="366">
        <v>0.7</v>
      </c>
      <c r="AA364" s="360" t="s">
        <v>2172</v>
      </c>
      <c r="AB364" s="360" t="s">
        <v>2172</v>
      </c>
      <c r="AC364" s="360" t="s">
        <v>2172</v>
      </c>
      <c r="AD364" s="360" t="s">
        <v>2172</v>
      </c>
      <c r="AE364" s="360" t="s">
        <v>2172</v>
      </c>
      <c r="AF364" s="360" t="s">
        <v>2172</v>
      </c>
      <c r="AG364" s="360" t="s">
        <v>2172</v>
      </c>
      <c r="AH364" s="360" t="s">
        <v>2172</v>
      </c>
      <c r="AI364" s="360" t="s">
        <v>2172</v>
      </c>
      <c r="AJ364" s="360" t="s">
        <v>2172</v>
      </c>
      <c r="AK364" s="360" t="s">
        <v>2172</v>
      </c>
      <c r="AL364" s="360" t="s">
        <v>2172</v>
      </c>
      <c r="AM364" s="360" t="s">
        <v>2172</v>
      </c>
      <c r="AN364" s="360" t="s">
        <v>2172</v>
      </c>
      <c r="AO364" s="360" t="s">
        <v>2172</v>
      </c>
      <c r="AP364" s="360" t="s">
        <v>2172</v>
      </c>
      <c r="AQ364" s="360" t="s">
        <v>2172</v>
      </c>
      <c r="AR364" s="360" t="s">
        <v>2172</v>
      </c>
      <c r="AS364" s="360" t="s">
        <v>2172</v>
      </c>
      <c r="AT364" s="360" t="s">
        <v>2172</v>
      </c>
      <c r="AU364" s="360" t="s">
        <v>2113</v>
      </c>
      <c r="AV364" s="360" t="s">
        <v>2172</v>
      </c>
      <c r="AW364" s="360" t="s">
        <v>2172</v>
      </c>
      <c r="AX364" s="360" t="s">
        <v>2172</v>
      </c>
      <c r="AY364" s="360" t="s">
        <v>2172</v>
      </c>
      <c r="AZ364" s="360" t="s">
        <v>2172</v>
      </c>
      <c r="BA364" s="360" t="s">
        <v>2172</v>
      </c>
      <c r="BB364" s="360" t="s">
        <v>2172</v>
      </c>
      <c r="BC364" s="360" t="s">
        <v>2172</v>
      </c>
      <c r="BD364" s="360" t="s">
        <v>2172</v>
      </c>
      <c r="BE364" s="360" t="s">
        <v>2172</v>
      </c>
      <c r="BF364" s="360" t="s">
        <v>2172</v>
      </c>
      <c r="BG364" s="360" t="s">
        <v>2113</v>
      </c>
      <c r="BH364" s="360" t="s">
        <v>2172</v>
      </c>
      <c r="BI364" s="360" t="s">
        <v>2172</v>
      </c>
      <c r="BJ364" s="357" t="s">
        <v>2114</v>
      </c>
      <c r="BK364" s="365" t="s">
        <v>199</v>
      </c>
    </row>
    <row r="365" spans="1:63" s="363" customFormat="1" ht="76.5" customHeight="1" x14ac:dyDescent="0.35">
      <c r="A365" s="507" t="s">
        <v>3187</v>
      </c>
      <c r="B365" s="509">
        <v>3</v>
      </c>
      <c r="C365" s="501" t="s">
        <v>281</v>
      </c>
      <c r="D365" s="505" t="s">
        <v>1567</v>
      </c>
      <c r="E365" s="505" t="s">
        <v>3163</v>
      </c>
      <c r="F365" s="505" t="s">
        <v>2100</v>
      </c>
      <c r="G365" s="505" t="s">
        <v>3164</v>
      </c>
      <c r="H365" s="505" t="s">
        <v>199</v>
      </c>
      <c r="I365" s="501" t="s">
        <v>3165</v>
      </c>
      <c r="J365" s="505" t="s">
        <v>3166</v>
      </c>
      <c r="K365" s="505" t="s">
        <v>3188</v>
      </c>
      <c r="L365" s="505" t="s">
        <v>281</v>
      </c>
      <c r="M365" s="505" t="s">
        <v>3189</v>
      </c>
      <c r="N365" s="505" t="s">
        <v>2106</v>
      </c>
      <c r="O365" s="505" t="s">
        <v>2172</v>
      </c>
      <c r="P365" s="505" t="s">
        <v>2172</v>
      </c>
      <c r="Q365" s="505" t="s">
        <v>2172</v>
      </c>
      <c r="R365" s="501" t="s">
        <v>3190</v>
      </c>
      <c r="S365" s="501" t="s">
        <v>3170</v>
      </c>
      <c r="T365" s="503">
        <v>45703</v>
      </c>
      <c r="U365" s="503">
        <v>46006</v>
      </c>
      <c r="V365" s="501" t="s">
        <v>566</v>
      </c>
      <c r="W365" s="489" t="s">
        <v>2172</v>
      </c>
      <c r="X365" s="501" t="s">
        <v>1980</v>
      </c>
      <c r="Y365" s="357" t="s">
        <v>3191</v>
      </c>
      <c r="Z365" s="511">
        <v>1</v>
      </c>
      <c r="AA365" s="500" t="s">
        <v>2172</v>
      </c>
      <c r="AB365" s="500" t="s">
        <v>2172</v>
      </c>
      <c r="AC365" s="500" t="s">
        <v>2172</v>
      </c>
      <c r="AD365" s="500" t="s">
        <v>2172</v>
      </c>
      <c r="AE365" s="500" t="s">
        <v>2172</v>
      </c>
      <c r="AF365" s="500" t="s">
        <v>2113</v>
      </c>
      <c r="AG365" s="500" t="s">
        <v>2172</v>
      </c>
      <c r="AH365" s="500" t="s">
        <v>2172</v>
      </c>
      <c r="AI365" s="500" t="s">
        <v>2113</v>
      </c>
      <c r="AJ365" s="500" t="s">
        <v>2172</v>
      </c>
      <c r="AK365" s="500" t="s">
        <v>2172</v>
      </c>
      <c r="AL365" s="500" t="s">
        <v>2172</v>
      </c>
      <c r="AM365" s="500" t="s">
        <v>2172</v>
      </c>
      <c r="AN365" s="500" t="s">
        <v>2172</v>
      </c>
      <c r="AO365" s="500" t="s">
        <v>2113</v>
      </c>
      <c r="AP365" s="500" t="s">
        <v>2172</v>
      </c>
      <c r="AQ365" s="500" t="s">
        <v>2172</v>
      </c>
      <c r="AR365" s="500" t="s">
        <v>2172</v>
      </c>
      <c r="AS365" s="500" t="s">
        <v>2172</v>
      </c>
      <c r="AT365" s="500" t="s">
        <v>2172</v>
      </c>
      <c r="AU365" s="500" t="s">
        <v>2113</v>
      </c>
      <c r="AV365" s="500" t="s">
        <v>2172</v>
      </c>
      <c r="AW365" s="500" t="s">
        <v>2172</v>
      </c>
      <c r="AX365" s="500" t="s">
        <v>2172</v>
      </c>
      <c r="AY365" s="500" t="s">
        <v>2172</v>
      </c>
      <c r="AZ365" s="500" t="s">
        <v>2172</v>
      </c>
      <c r="BA365" s="500" t="s">
        <v>2172</v>
      </c>
      <c r="BB365" s="500" t="s">
        <v>2113</v>
      </c>
      <c r="BC365" s="500" t="s">
        <v>2172</v>
      </c>
      <c r="BD365" s="500" t="s">
        <v>2172</v>
      </c>
      <c r="BE365" s="500" t="s">
        <v>2172</v>
      </c>
      <c r="BF365" s="500" t="s">
        <v>2172</v>
      </c>
      <c r="BG365" s="500" t="s">
        <v>2172</v>
      </c>
      <c r="BH365" s="500" t="s">
        <v>2172</v>
      </c>
      <c r="BI365" s="500" t="s">
        <v>2172</v>
      </c>
      <c r="BJ365" s="501" t="s">
        <v>2220</v>
      </c>
      <c r="BK365" s="496" t="s">
        <v>366</v>
      </c>
    </row>
    <row r="366" spans="1:63" s="363" customFormat="1" ht="162" x14ac:dyDescent="0.35">
      <c r="A366" s="507"/>
      <c r="B366" s="509"/>
      <c r="C366" s="501"/>
      <c r="D366" s="505"/>
      <c r="E366" s="505"/>
      <c r="F366" s="505"/>
      <c r="G366" s="505"/>
      <c r="H366" s="505"/>
      <c r="I366" s="501"/>
      <c r="J366" s="505"/>
      <c r="K366" s="505"/>
      <c r="L366" s="505"/>
      <c r="M366" s="505"/>
      <c r="N366" s="505"/>
      <c r="O366" s="505"/>
      <c r="P366" s="505"/>
      <c r="Q366" s="505"/>
      <c r="R366" s="501"/>
      <c r="S366" s="501"/>
      <c r="T366" s="503"/>
      <c r="U366" s="503"/>
      <c r="V366" s="501"/>
      <c r="W366" s="490"/>
      <c r="X366" s="501"/>
      <c r="Y366" s="357" t="s">
        <v>3192</v>
      </c>
      <c r="Z366" s="511"/>
      <c r="AA366" s="500"/>
      <c r="AB366" s="500"/>
      <c r="AC366" s="500"/>
      <c r="AD366" s="500"/>
      <c r="AE366" s="500"/>
      <c r="AF366" s="500"/>
      <c r="AG366" s="500"/>
      <c r="AH366" s="500"/>
      <c r="AI366" s="500"/>
      <c r="AJ366" s="500"/>
      <c r="AK366" s="500"/>
      <c r="AL366" s="500"/>
      <c r="AM366" s="500"/>
      <c r="AN366" s="500"/>
      <c r="AO366" s="500"/>
      <c r="AP366" s="500"/>
      <c r="AQ366" s="500"/>
      <c r="AR366" s="500"/>
      <c r="AS366" s="500"/>
      <c r="AT366" s="500"/>
      <c r="AU366" s="500"/>
      <c r="AV366" s="500"/>
      <c r="AW366" s="500"/>
      <c r="AX366" s="500"/>
      <c r="AY366" s="500"/>
      <c r="AZ366" s="500"/>
      <c r="BA366" s="500"/>
      <c r="BB366" s="500"/>
      <c r="BC366" s="500"/>
      <c r="BD366" s="500"/>
      <c r="BE366" s="500"/>
      <c r="BF366" s="500"/>
      <c r="BG366" s="500"/>
      <c r="BH366" s="500"/>
      <c r="BI366" s="500"/>
      <c r="BJ366" s="501"/>
      <c r="BK366" s="496"/>
    </row>
    <row r="367" spans="1:63" s="363" customFormat="1" ht="162" x14ac:dyDescent="0.35">
      <c r="A367" s="507"/>
      <c r="B367" s="509"/>
      <c r="C367" s="501"/>
      <c r="D367" s="505"/>
      <c r="E367" s="505"/>
      <c r="F367" s="505"/>
      <c r="G367" s="505"/>
      <c r="H367" s="505"/>
      <c r="I367" s="501"/>
      <c r="J367" s="505"/>
      <c r="K367" s="505"/>
      <c r="L367" s="505"/>
      <c r="M367" s="505"/>
      <c r="N367" s="505"/>
      <c r="O367" s="505"/>
      <c r="P367" s="505"/>
      <c r="Q367" s="505"/>
      <c r="R367" s="501"/>
      <c r="S367" s="501"/>
      <c r="T367" s="503"/>
      <c r="U367" s="503"/>
      <c r="V367" s="501"/>
      <c r="W367" s="491"/>
      <c r="X367" s="357" t="s">
        <v>1980</v>
      </c>
      <c r="Y367" s="357" t="s">
        <v>3192</v>
      </c>
      <c r="Z367" s="382">
        <v>0.1</v>
      </c>
      <c r="AA367" s="500"/>
      <c r="AB367" s="500"/>
      <c r="AC367" s="500"/>
      <c r="AD367" s="500"/>
      <c r="AE367" s="500"/>
      <c r="AF367" s="500"/>
      <c r="AG367" s="500"/>
      <c r="AH367" s="500"/>
      <c r="AI367" s="500"/>
      <c r="AJ367" s="500"/>
      <c r="AK367" s="500"/>
      <c r="AL367" s="500"/>
      <c r="AM367" s="500"/>
      <c r="AN367" s="500"/>
      <c r="AO367" s="500"/>
      <c r="AP367" s="500"/>
      <c r="AQ367" s="500"/>
      <c r="AR367" s="500"/>
      <c r="AS367" s="500"/>
      <c r="AT367" s="500"/>
      <c r="AU367" s="500"/>
      <c r="AV367" s="500"/>
      <c r="AW367" s="500"/>
      <c r="AX367" s="500"/>
      <c r="AY367" s="500"/>
      <c r="AZ367" s="500"/>
      <c r="BA367" s="500"/>
      <c r="BB367" s="500"/>
      <c r="BC367" s="500"/>
      <c r="BD367" s="500"/>
      <c r="BE367" s="500"/>
      <c r="BF367" s="500"/>
      <c r="BG367" s="500"/>
      <c r="BH367" s="500"/>
      <c r="BI367" s="500"/>
      <c r="BJ367" s="501"/>
      <c r="BK367" s="496"/>
    </row>
    <row r="368" spans="1:63" s="363" customFormat="1" ht="87" customHeight="1" x14ac:dyDescent="0.35">
      <c r="A368" s="507" t="s">
        <v>3187</v>
      </c>
      <c r="B368" s="509">
        <v>3</v>
      </c>
      <c r="C368" s="501" t="s">
        <v>281</v>
      </c>
      <c r="D368" s="505" t="s">
        <v>1567</v>
      </c>
      <c r="E368" s="505" t="s">
        <v>3163</v>
      </c>
      <c r="F368" s="505" t="s">
        <v>2100</v>
      </c>
      <c r="G368" s="505" t="s">
        <v>3164</v>
      </c>
      <c r="H368" s="505" t="s">
        <v>199</v>
      </c>
      <c r="I368" s="501" t="s">
        <v>3165</v>
      </c>
      <c r="J368" s="505" t="s">
        <v>3166</v>
      </c>
      <c r="K368" s="505" t="s">
        <v>3188</v>
      </c>
      <c r="L368" s="505" t="s">
        <v>281</v>
      </c>
      <c r="M368" s="505" t="s">
        <v>3189</v>
      </c>
      <c r="N368" s="505" t="s">
        <v>2106</v>
      </c>
      <c r="O368" s="505" t="s">
        <v>2172</v>
      </c>
      <c r="P368" s="505" t="s">
        <v>2172</v>
      </c>
      <c r="Q368" s="505" t="s">
        <v>2172</v>
      </c>
      <c r="R368" s="501" t="s">
        <v>3193</v>
      </c>
      <c r="S368" s="501" t="s">
        <v>3170</v>
      </c>
      <c r="T368" s="503">
        <v>45703</v>
      </c>
      <c r="U368" s="503">
        <v>46006</v>
      </c>
      <c r="V368" s="501" t="s">
        <v>3194</v>
      </c>
      <c r="W368" s="489" t="s">
        <v>2172</v>
      </c>
      <c r="X368" s="501" t="s">
        <v>1980</v>
      </c>
      <c r="Y368" s="501" t="s">
        <v>3192</v>
      </c>
      <c r="Z368" s="510">
        <v>0.1</v>
      </c>
      <c r="AA368" s="500" t="s">
        <v>2172</v>
      </c>
      <c r="AB368" s="500" t="s">
        <v>2172</v>
      </c>
      <c r="AC368" s="500" t="s">
        <v>2172</v>
      </c>
      <c r="AD368" s="500" t="s">
        <v>2172</v>
      </c>
      <c r="AE368" s="500" t="s">
        <v>2172</v>
      </c>
      <c r="AF368" s="500" t="s">
        <v>2113</v>
      </c>
      <c r="AG368" s="500" t="s">
        <v>2172</v>
      </c>
      <c r="AH368" s="500" t="s">
        <v>2172</v>
      </c>
      <c r="AI368" s="500" t="s">
        <v>2113</v>
      </c>
      <c r="AJ368" s="500" t="s">
        <v>2172</v>
      </c>
      <c r="AK368" s="500" t="s">
        <v>2172</v>
      </c>
      <c r="AL368" s="500" t="s">
        <v>2172</v>
      </c>
      <c r="AM368" s="500" t="s">
        <v>2172</v>
      </c>
      <c r="AN368" s="500" t="s">
        <v>2172</v>
      </c>
      <c r="AO368" s="500" t="s">
        <v>2172</v>
      </c>
      <c r="AP368" s="500" t="s">
        <v>2172</v>
      </c>
      <c r="AQ368" s="500" t="s">
        <v>2172</v>
      </c>
      <c r="AR368" s="500" t="s">
        <v>2172</v>
      </c>
      <c r="AS368" s="500" t="s">
        <v>2172</v>
      </c>
      <c r="AT368" s="500" t="s">
        <v>2172</v>
      </c>
      <c r="AU368" s="500" t="s">
        <v>2113</v>
      </c>
      <c r="AV368" s="500" t="s">
        <v>2172</v>
      </c>
      <c r="AW368" s="500" t="s">
        <v>2172</v>
      </c>
      <c r="AX368" s="500" t="s">
        <v>2172</v>
      </c>
      <c r="AY368" s="500" t="s">
        <v>2172</v>
      </c>
      <c r="AZ368" s="500" t="s">
        <v>2172</v>
      </c>
      <c r="BA368" s="500" t="s">
        <v>2172</v>
      </c>
      <c r="BB368" s="500" t="s">
        <v>2172</v>
      </c>
      <c r="BC368" s="500" t="s">
        <v>2172</v>
      </c>
      <c r="BD368" s="500" t="s">
        <v>2172</v>
      </c>
      <c r="BE368" s="500" t="s">
        <v>2172</v>
      </c>
      <c r="BF368" s="500" t="s">
        <v>2172</v>
      </c>
      <c r="BG368" s="500" t="s">
        <v>2172</v>
      </c>
      <c r="BH368" s="500" t="s">
        <v>2172</v>
      </c>
      <c r="BI368" s="500" t="s">
        <v>2113</v>
      </c>
      <c r="BJ368" s="501" t="s">
        <v>2114</v>
      </c>
      <c r="BK368" s="496" t="s">
        <v>199</v>
      </c>
    </row>
    <row r="369" spans="1:63" s="363" customFormat="1" ht="18" x14ac:dyDescent="0.35">
      <c r="A369" s="507"/>
      <c r="B369" s="509"/>
      <c r="C369" s="501"/>
      <c r="D369" s="505"/>
      <c r="E369" s="505"/>
      <c r="F369" s="505"/>
      <c r="G369" s="505"/>
      <c r="H369" s="505"/>
      <c r="I369" s="501"/>
      <c r="J369" s="505"/>
      <c r="K369" s="505"/>
      <c r="L369" s="505"/>
      <c r="M369" s="505"/>
      <c r="N369" s="505"/>
      <c r="O369" s="505"/>
      <c r="P369" s="505"/>
      <c r="Q369" s="505"/>
      <c r="R369" s="501"/>
      <c r="S369" s="501"/>
      <c r="T369" s="503"/>
      <c r="U369" s="503"/>
      <c r="V369" s="501"/>
      <c r="W369" s="491"/>
      <c r="X369" s="501"/>
      <c r="Y369" s="501"/>
      <c r="Z369" s="510"/>
      <c r="AA369" s="500"/>
      <c r="AB369" s="500"/>
      <c r="AC369" s="500"/>
      <c r="AD369" s="500"/>
      <c r="AE369" s="500"/>
      <c r="AF369" s="500"/>
      <c r="AG369" s="500"/>
      <c r="AH369" s="500"/>
      <c r="AI369" s="500"/>
      <c r="AJ369" s="500"/>
      <c r="AK369" s="500"/>
      <c r="AL369" s="500"/>
      <c r="AM369" s="500"/>
      <c r="AN369" s="500"/>
      <c r="AO369" s="500"/>
      <c r="AP369" s="500"/>
      <c r="AQ369" s="500"/>
      <c r="AR369" s="500"/>
      <c r="AS369" s="500"/>
      <c r="AT369" s="500"/>
      <c r="AU369" s="500"/>
      <c r="AV369" s="500"/>
      <c r="AW369" s="500"/>
      <c r="AX369" s="500"/>
      <c r="AY369" s="500"/>
      <c r="AZ369" s="500"/>
      <c r="BA369" s="500"/>
      <c r="BB369" s="500"/>
      <c r="BC369" s="500"/>
      <c r="BD369" s="500"/>
      <c r="BE369" s="500"/>
      <c r="BF369" s="500"/>
      <c r="BG369" s="500"/>
      <c r="BH369" s="500"/>
      <c r="BI369" s="500"/>
      <c r="BJ369" s="501"/>
      <c r="BK369" s="496"/>
    </row>
    <row r="370" spans="1:63" s="363" customFormat="1" ht="270" x14ac:dyDescent="0.35">
      <c r="A370" s="364" t="s">
        <v>3195</v>
      </c>
      <c r="B370" s="356">
        <v>48</v>
      </c>
      <c r="C370" s="357" t="s">
        <v>99</v>
      </c>
      <c r="D370" s="358" t="s">
        <v>2166</v>
      </c>
      <c r="E370" s="358" t="s">
        <v>2167</v>
      </c>
      <c r="F370" s="358" t="s">
        <v>2100</v>
      </c>
      <c r="G370" s="358" t="s">
        <v>2168</v>
      </c>
      <c r="H370" s="358" t="s">
        <v>199</v>
      </c>
      <c r="I370" s="357" t="s">
        <v>3165</v>
      </c>
      <c r="J370" s="358" t="s">
        <v>3166</v>
      </c>
      <c r="K370" s="358" t="s">
        <v>3188</v>
      </c>
      <c r="L370" s="358" t="s">
        <v>281</v>
      </c>
      <c r="M370" s="358" t="s">
        <v>3189</v>
      </c>
      <c r="N370" s="358" t="s">
        <v>2106</v>
      </c>
      <c r="O370" s="358" t="s">
        <v>2172</v>
      </c>
      <c r="P370" s="358" t="s">
        <v>2172</v>
      </c>
      <c r="Q370" s="358" t="s">
        <v>2172</v>
      </c>
      <c r="R370" s="358" t="s">
        <v>3196</v>
      </c>
      <c r="S370" s="358" t="s">
        <v>2777</v>
      </c>
      <c r="T370" s="359">
        <v>45689</v>
      </c>
      <c r="U370" s="359">
        <v>45777</v>
      </c>
      <c r="V370" s="358" t="s">
        <v>3197</v>
      </c>
      <c r="W370" s="366">
        <v>1</v>
      </c>
      <c r="X370" s="358" t="s">
        <v>2172</v>
      </c>
      <c r="Y370" s="358" t="s">
        <v>2172</v>
      </c>
      <c r="Z370" s="360" t="s">
        <v>2172</v>
      </c>
      <c r="AA370" s="360" t="s">
        <v>2113</v>
      </c>
      <c r="AB370" s="360" t="s">
        <v>2172</v>
      </c>
      <c r="AC370" s="360" t="s">
        <v>2172</v>
      </c>
      <c r="AD370" s="360" t="s">
        <v>2172</v>
      </c>
      <c r="AE370" s="360" t="s">
        <v>2172</v>
      </c>
      <c r="AF370" s="360" t="s">
        <v>2172</v>
      </c>
      <c r="AG370" s="360" t="s">
        <v>2172</v>
      </c>
      <c r="AH370" s="360" t="s">
        <v>2113</v>
      </c>
      <c r="AI370" s="360" t="s">
        <v>2113</v>
      </c>
      <c r="AJ370" s="360" t="s">
        <v>2172</v>
      </c>
      <c r="AK370" s="360" t="s">
        <v>2172</v>
      </c>
      <c r="AL370" s="360" t="s">
        <v>2172</v>
      </c>
      <c r="AM370" s="360" t="s">
        <v>2172</v>
      </c>
      <c r="AN370" s="360" t="s">
        <v>2172</v>
      </c>
      <c r="AO370" s="360" t="s">
        <v>2172</v>
      </c>
      <c r="AP370" s="360" t="s">
        <v>2172</v>
      </c>
      <c r="AQ370" s="360" t="s">
        <v>2172</v>
      </c>
      <c r="AR370" s="360" t="s">
        <v>2113</v>
      </c>
      <c r="AS370" s="360" t="s">
        <v>2172</v>
      </c>
      <c r="AT370" s="360" t="s">
        <v>2172</v>
      </c>
      <c r="AU370" s="360" t="s">
        <v>2172</v>
      </c>
      <c r="AV370" s="360" t="s">
        <v>2172</v>
      </c>
      <c r="AW370" s="360" t="s">
        <v>2172</v>
      </c>
      <c r="AX370" s="360" t="s">
        <v>2172</v>
      </c>
      <c r="AY370" s="360" t="s">
        <v>2172</v>
      </c>
      <c r="AZ370" s="360" t="s">
        <v>2172</v>
      </c>
      <c r="BA370" s="360" t="s">
        <v>2172</v>
      </c>
      <c r="BB370" s="360" t="s">
        <v>2172</v>
      </c>
      <c r="BC370" s="360" t="s">
        <v>2172</v>
      </c>
      <c r="BD370" s="360" t="s">
        <v>2172</v>
      </c>
      <c r="BE370" s="360" t="s">
        <v>2172</v>
      </c>
      <c r="BF370" s="360" t="s">
        <v>2172</v>
      </c>
      <c r="BG370" s="360" t="s">
        <v>2172</v>
      </c>
      <c r="BH370" s="360" t="s">
        <v>2113</v>
      </c>
      <c r="BI370" s="360" t="s">
        <v>2113</v>
      </c>
      <c r="BJ370" s="357" t="s">
        <v>2114</v>
      </c>
      <c r="BK370" s="365" t="s">
        <v>199</v>
      </c>
    </row>
    <row r="371" spans="1:63" s="363" customFormat="1" ht="36" x14ac:dyDescent="0.35">
      <c r="A371" s="507" t="s">
        <v>3198</v>
      </c>
      <c r="B371" s="509">
        <v>49</v>
      </c>
      <c r="C371" s="501" t="s">
        <v>99</v>
      </c>
      <c r="D371" s="505" t="s">
        <v>2166</v>
      </c>
      <c r="E371" s="505" t="s">
        <v>2167</v>
      </c>
      <c r="F371" s="505" t="s">
        <v>2100</v>
      </c>
      <c r="G371" s="505" t="s">
        <v>2168</v>
      </c>
      <c r="H371" s="505" t="s">
        <v>199</v>
      </c>
      <c r="I371" s="501" t="s">
        <v>3165</v>
      </c>
      <c r="J371" s="505" t="s">
        <v>3166</v>
      </c>
      <c r="K371" s="505" t="s">
        <v>3188</v>
      </c>
      <c r="L371" s="505" t="s">
        <v>281</v>
      </c>
      <c r="M371" s="505" t="s">
        <v>3189</v>
      </c>
      <c r="N371" s="505" t="s">
        <v>2106</v>
      </c>
      <c r="O371" s="505" t="s">
        <v>2172</v>
      </c>
      <c r="P371" s="505" t="s">
        <v>2172</v>
      </c>
      <c r="Q371" s="505" t="s">
        <v>2172</v>
      </c>
      <c r="R371" s="505" t="s">
        <v>3199</v>
      </c>
      <c r="S371" s="505" t="s">
        <v>3484</v>
      </c>
      <c r="T371" s="503">
        <v>45717</v>
      </c>
      <c r="U371" s="503">
        <v>45838</v>
      </c>
      <c r="V371" s="358" t="s">
        <v>3200</v>
      </c>
      <c r="W371" s="486">
        <v>1</v>
      </c>
      <c r="X371" s="505" t="s">
        <v>2172</v>
      </c>
      <c r="Y371" s="505" t="s">
        <v>2172</v>
      </c>
      <c r="Z371" s="500" t="s">
        <v>2172</v>
      </c>
      <c r="AA371" s="500" t="s">
        <v>2172</v>
      </c>
      <c r="AB371" s="500" t="s">
        <v>2172</v>
      </c>
      <c r="AC371" s="500" t="s">
        <v>2172</v>
      </c>
      <c r="AD371" s="500" t="s">
        <v>2172</v>
      </c>
      <c r="AE371" s="500" t="s">
        <v>2172</v>
      </c>
      <c r="AF371" s="500" t="s">
        <v>2172</v>
      </c>
      <c r="AG371" s="500" t="s">
        <v>2172</v>
      </c>
      <c r="AH371" s="500" t="s">
        <v>2113</v>
      </c>
      <c r="AI371" s="500" t="s">
        <v>2113</v>
      </c>
      <c r="AJ371" s="500" t="s">
        <v>2172</v>
      </c>
      <c r="AK371" s="500" t="s">
        <v>2172</v>
      </c>
      <c r="AL371" s="500" t="s">
        <v>2172</v>
      </c>
      <c r="AM371" s="500" t="s">
        <v>2172</v>
      </c>
      <c r="AN371" s="500" t="s">
        <v>2172</v>
      </c>
      <c r="AO371" s="500" t="s">
        <v>2172</v>
      </c>
      <c r="AP371" s="500" t="s">
        <v>2172</v>
      </c>
      <c r="AQ371" s="500" t="s">
        <v>2172</v>
      </c>
      <c r="AR371" s="500" t="s">
        <v>2113</v>
      </c>
      <c r="AS371" s="500" t="s">
        <v>2172</v>
      </c>
      <c r="AT371" s="500" t="s">
        <v>2172</v>
      </c>
      <c r="AU371" s="500" t="s">
        <v>2172</v>
      </c>
      <c r="AV371" s="500" t="s">
        <v>2172</v>
      </c>
      <c r="AW371" s="500" t="s">
        <v>2172</v>
      </c>
      <c r="AX371" s="500" t="s">
        <v>2172</v>
      </c>
      <c r="AY371" s="500" t="s">
        <v>2172</v>
      </c>
      <c r="AZ371" s="500" t="s">
        <v>2172</v>
      </c>
      <c r="BA371" s="500" t="s">
        <v>2172</v>
      </c>
      <c r="BB371" s="500" t="s">
        <v>2172</v>
      </c>
      <c r="BC371" s="500" t="s">
        <v>2172</v>
      </c>
      <c r="BD371" s="500" t="s">
        <v>2172</v>
      </c>
      <c r="BE371" s="500" t="s">
        <v>2172</v>
      </c>
      <c r="BF371" s="500" t="s">
        <v>2172</v>
      </c>
      <c r="BG371" s="500" t="s">
        <v>2172</v>
      </c>
      <c r="BH371" s="500" t="s">
        <v>2113</v>
      </c>
      <c r="BI371" s="500" t="s">
        <v>2113</v>
      </c>
      <c r="BJ371" s="501" t="s">
        <v>2114</v>
      </c>
      <c r="BK371" s="496" t="s">
        <v>199</v>
      </c>
    </row>
    <row r="372" spans="1:63" s="363" customFormat="1" ht="36" x14ac:dyDescent="0.35">
      <c r="A372" s="507"/>
      <c r="B372" s="509"/>
      <c r="C372" s="501"/>
      <c r="D372" s="505"/>
      <c r="E372" s="505"/>
      <c r="F372" s="505"/>
      <c r="G372" s="505"/>
      <c r="H372" s="505"/>
      <c r="I372" s="501"/>
      <c r="J372" s="505"/>
      <c r="K372" s="505"/>
      <c r="L372" s="505"/>
      <c r="M372" s="505"/>
      <c r="N372" s="505"/>
      <c r="O372" s="505"/>
      <c r="P372" s="505"/>
      <c r="Q372" s="505"/>
      <c r="R372" s="505"/>
      <c r="S372" s="505"/>
      <c r="T372" s="503"/>
      <c r="U372" s="503"/>
      <c r="V372" s="358" t="s">
        <v>3201</v>
      </c>
      <c r="W372" s="488"/>
      <c r="X372" s="505"/>
      <c r="Y372" s="505"/>
      <c r="Z372" s="500"/>
      <c r="AA372" s="500"/>
      <c r="AB372" s="500"/>
      <c r="AC372" s="500"/>
      <c r="AD372" s="500"/>
      <c r="AE372" s="500"/>
      <c r="AF372" s="500"/>
      <c r="AG372" s="500"/>
      <c r="AH372" s="500"/>
      <c r="AI372" s="500"/>
      <c r="AJ372" s="500"/>
      <c r="AK372" s="500"/>
      <c r="AL372" s="500"/>
      <c r="AM372" s="500"/>
      <c r="AN372" s="500"/>
      <c r="AO372" s="500"/>
      <c r="AP372" s="500"/>
      <c r="AQ372" s="500"/>
      <c r="AR372" s="500"/>
      <c r="AS372" s="500"/>
      <c r="AT372" s="500"/>
      <c r="AU372" s="500"/>
      <c r="AV372" s="500"/>
      <c r="AW372" s="500"/>
      <c r="AX372" s="500"/>
      <c r="AY372" s="500"/>
      <c r="AZ372" s="500"/>
      <c r="BA372" s="500"/>
      <c r="BB372" s="500"/>
      <c r="BC372" s="500"/>
      <c r="BD372" s="500"/>
      <c r="BE372" s="500"/>
      <c r="BF372" s="500"/>
      <c r="BG372" s="500"/>
      <c r="BH372" s="500"/>
      <c r="BI372" s="500"/>
      <c r="BJ372" s="501"/>
      <c r="BK372" s="496"/>
    </row>
    <row r="373" spans="1:63" s="363" customFormat="1" ht="270" x14ac:dyDescent="0.35">
      <c r="A373" s="364" t="s">
        <v>3202</v>
      </c>
      <c r="B373" s="356">
        <v>50</v>
      </c>
      <c r="C373" s="357" t="s">
        <v>99</v>
      </c>
      <c r="D373" s="358" t="s">
        <v>2166</v>
      </c>
      <c r="E373" s="358" t="s">
        <v>2167</v>
      </c>
      <c r="F373" s="358" t="s">
        <v>2100</v>
      </c>
      <c r="G373" s="358" t="s">
        <v>2168</v>
      </c>
      <c r="H373" s="358" t="s">
        <v>199</v>
      </c>
      <c r="I373" s="357" t="s">
        <v>3165</v>
      </c>
      <c r="J373" s="358" t="s">
        <v>3166</v>
      </c>
      <c r="K373" s="358" t="s">
        <v>3188</v>
      </c>
      <c r="L373" s="358" t="s">
        <v>281</v>
      </c>
      <c r="M373" s="358" t="s">
        <v>3189</v>
      </c>
      <c r="N373" s="358" t="s">
        <v>2106</v>
      </c>
      <c r="O373" s="358" t="s">
        <v>2172</v>
      </c>
      <c r="P373" s="358" t="s">
        <v>2172</v>
      </c>
      <c r="Q373" s="358" t="s">
        <v>2172</v>
      </c>
      <c r="R373" s="358" t="s">
        <v>3203</v>
      </c>
      <c r="S373" s="358" t="s">
        <v>2777</v>
      </c>
      <c r="T373" s="359">
        <v>45839</v>
      </c>
      <c r="U373" s="359">
        <v>45900</v>
      </c>
      <c r="V373" s="358" t="s">
        <v>3204</v>
      </c>
      <c r="W373" s="366">
        <v>0</v>
      </c>
      <c r="X373" s="358" t="s">
        <v>2172</v>
      </c>
      <c r="Y373" s="358" t="s">
        <v>2172</v>
      </c>
      <c r="Z373" s="360" t="s">
        <v>2172</v>
      </c>
      <c r="AA373" s="360" t="s">
        <v>2172</v>
      </c>
      <c r="AB373" s="360" t="s">
        <v>2172</v>
      </c>
      <c r="AC373" s="360" t="s">
        <v>2172</v>
      </c>
      <c r="AD373" s="360" t="s">
        <v>2172</v>
      </c>
      <c r="AE373" s="360" t="s">
        <v>2172</v>
      </c>
      <c r="AF373" s="360" t="s">
        <v>2172</v>
      </c>
      <c r="AG373" s="360" t="s">
        <v>2172</v>
      </c>
      <c r="AH373" s="360" t="s">
        <v>2113</v>
      </c>
      <c r="AI373" s="360" t="s">
        <v>2113</v>
      </c>
      <c r="AJ373" s="360" t="s">
        <v>2172</v>
      </c>
      <c r="AK373" s="360" t="s">
        <v>2172</v>
      </c>
      <c r="AL373" s="360" t="s">
        <v>2172</v>
      </c>
      <c r="AM373" s="360" t="s">
        <v>2172</v>
      </c>
      <c r="AN373" s="360" t="s">
        <v>2172</v>
      </c>
      <c r="AO373" s="360" t="s">
        <v>2172</v>
      </c>
      <c r="AP373" s="360" t="s">
        <v>2172</v>
      </c>
      <c r="AQ373" s="360" t="s">
        <v>2172</v>
      </c>
      <c r="AR373" s="360" t="s">
        <v>2113</v>
      </c>
      <c r="AS373" s="360" t="s">
        <v>2172</v>
      </c>
      <c r="AT373" s="360" t="s">
        <v>2172</v>
      </c>
      <c r="AU373" s="360" t="s">
        <v>2172</v>
      </c>
      <c r="AV373" s="360" t="s">
        <v>2172</v>
      </c>
      <c r="AW373" s="360" t="s">
        <v>2172</v>
      </c>
      <c r="AX373" s="360" t="s">
        <v>2172</v>
      </c>
      <c r="AY373" s="360" t="s">
        <v>2172</v>
      </c>
      <c r="AZ373" s="360" t="s">
        <v>2172</v>
      </c>
      <c r="BA373" s="360" t="s">
        <v>2172</v>
      </c>
      <c r="BB373" s="360" t="s">
        <v>2172</v>
      </c>
      <c r="BC373" s="360" t="s">
        <v>2172</v>
      </c>
      <c r="BD373" s="360" t="s">
        <v>2172</v>
      </c>
      <c r="BE373" s="360" t="s">
        <v>2172</v>
      </c>
      <c r="BF373" s="360" t="s">
        <v>2172</v>
      </c>
      <c r="BG373" s="360" t="s">
        <v>2172</v>
      </c>
      <c r="BH373" s="360" t="s">
        <v>2113</v>
      </c>
      <c r="BI373" s="360" t="s">
        <v>2113</v>
      </c>
      <c r="BJ373" s="357" t="s">
        <v>2114</v>
      </c>
      <c r="BK373" s="365" t="s">
        <v>199</v>
      </c>
    </row>
    <row r="374" spans="1:63" s="363" customFormat="1" ht="270" x14ac:dyDescent="0.35">
      <c r="A374" s="364" t="s">
        <v>3205</v>
      </c>
      <c r="B374" s="356">
        <v>51</v>
      </c>
      <c r="C374" s="357" t="s">
        <v>99</v>
      </c>
      <c r="D374" s="358" t="s">
        <v>2166</v>
      </c>
      <c r="E374" s="358" t="s">
        <v>2167</v>
      </c>
      <c r="F374" s="358" t="s">
        <v>2100</v>
      </c>
      <c r="G374" s="358" t="s">
        <v>2168</v>
      </c>
      <c r="H374" s="358" t="s">
        <v>199</v>
      </c>
      <c r="I374" s="357" t="s">
        <v>3165</v>
      </c>
      <c r="J374" s="358" t="s">
        <v>3166</v>
      </c>
      <c r="K374" s="358" t="s">
        <v>3188</v>
      </c>
      <c r="L374" s="358" t="s">
        <v>281</v>
      </c>
      <c r="M374" s="358" t="s">
        <v>3189</v>
      </c>
      <c r="N374" s="358" t="s">
        <v>2106</v>
      </c>
      <c r="O374" s="358" t="s">
        <v>2172</v>
      </c>
      <c r="P374" s="358" t="s">
        <v>2172</v>
      </c>
      <c r="Q374" s="358" t="s">
        <v>2172</v>
      </c>
      <c r="R374" s="358" t="s">
        <v>3206</v>
      </c>
      <c r="S374" s="358" t="s">
        <v>2777</v>
      </c>
      <c r="T374" s="359">
        <v>45901</v>
      </c>
      <c r="U374" s="414">
        <v>45991</v>
      </c>
      <c r="V374" s="358" t="s">
        <v>3207</v>
      </c>
      <c r="W374" s="360" t="s">
        <v>2172</v>
      </c>
      <c r="X374" s="358" t="s">
        <v>2172</v>
      </c>
      <c r="Y374" s="358" t="s">
        <v>2172</v>
      </c>
      <c r="Z374" s="360" t="s">
        <v>2172</v>
      </c>
      <c r="AA374" s="360" t="s">
        <v>2172</v>
      </c>
      <c r="AB374" s="360" t="s">
        <v>2172</v>
      </c>
      <c r="AC374" s="360" t="s">
        <v>2172</v>
      </c>
      <c r="AD374" s="360" t="s">
        <v>2172</v>
      </c>
      <c r="AE374" s="360" t="s">
        <v>2172</v>
      </c>
      <c r="AF374" s="360" t="s">
        <v>2172</v>
      </c>
      <c r="AG374" s="360" t="s">
        <v>2172</v>
      </c>
      <c r="AH374" s="360" t="s">
        <v>2113</v>
      </c>
      <c r="AI374" s="360" t="s">
        <v>2113</v>
      </c>
      <c r="AJ374" s="360" t="s">
        <v>2172</v>
      </c>
      <c r="AK374" s="360" t="s">
        <v>2172</v>
      </c>
      <c r="AL374" s="360" t="s">
        <v>2172</v>
      </c>
      <c r="AM374" s="360" t="s">
        <v>2172</v>
      </c>
      <c r="AN374" s="360" t="s">
        <v>2172</v>
      </c>
      <c r="AO374" s="360" t="s">
        <v>2172</v>
      </c>
      <c r="AP374" s="360" t="s">
        <v>2172</v>
      </c>
      <c r="AQ374" s="360" t="s">
        <v>2172</v>
      </c>
      <c r="AR374" s="360" t="s">
        <v>2113</v>
      </c>
      <c r="AS374" s="360" t="s">
        <v>2172</v>
      </c>
      <c r="AT374" s="360" t="s">
        <v>2172</v>
      </c>
      <c r="AU374" s="360" t="s">
        <v>2172</v>
      </c>
      <c r="AV374" s="360" t="s">
        <v>2172</v>
      </c>
      <c r="AW374" s="360" t="s">
        <v>2172</v>
      </c>
      <c r="AX374" s="360" t="s">
        <v>2172</v>
      </c>
      <c r="AY374" s="360" t="s">
        <v>2172</v>
      </c>
      <c r="AZ374" s="360" t="s">
        <v>2172</v>
      </c>
      <c r="BA374" s="360" t="s">
        <v>2172</v>
      </c>
      <c r="BB374" s="360" t="s">
        <v>2172</v>
      </c>
      <c r="BC374" s="360" t="s">
        <v>2172</v>
      </c>
      <c r="BD374" s="360" t="s">
        <v>2172</v>
      </c>
      <c r="BE374" s="360" t="s">
        <v>2172</v>
      </c>
      <c r="BF374" s="360" t="s">
        <v>2172</v>
      </c>
      <c r="BG374" s="360" t="s">
        <v>2172</v>
      </c>
      <c r="BH374" s="360" t="s">
        <v>2113</v>
      </c>
      <c r="BI374" s="360" t="s">
        <v>2113</v>
      </c>
      <c r="BJ374" s="357" t="s">
        <v>2114</v>
      </c>
      <c r="BK374" s="365" t="s">
        <v>199</v>
      </c>
    </row>
    <row r="375" spans="1:63" s="363" customFormat="1" ht="91.5" customHeight="1" x14ac:dyDescent="0.35">
      <c r="A375" s="364" t="s">
        <v>3208</v>
      </c>
      <c r="B375" s="356">
        <v>4</v>
      </c>
      <c r="C375" s="357" t="s">
        <v>281</v>
      </c>
      <c r="D375" s="358" t="s">
        <v>1567</v>
      </c>
      <c r="E375" s="358" t="s">
        <v>3163</v>
      </c>
      <c r="F375" s="358" t="s">
        <v>2351</v>
      </c>
      <c r="G375" s="358" t="s">
        <v>3164</v>
      </c>
      <c r="H375" s="358" t="s">
        <v>199</v>
      </c>
      <c r="I375" s="357" t="s">
        <v>3165</v>
      </c>
      <c r="J375" s="358" t="s">
        <v>3166</v>
      </c>
      <c r="K375" s="358" t="s">
        <v>3188</v>
      </c>
      <c r="L375" s="358" t="s">
        <v>281</v>
      </c>
      <c r="M375" s="358" t="s">
        <v>3209</v>
      </c>
      <c r="N375" s="358" t="s">
        <v>2106</v>
      </c>
      <c r="O375" s="358" t="s">
        <v>2172</v>
      </c>
      <c r="P375" s="358" t="s">
        <v>2172</v>
      </c>
      <c r="Q375" s="358" t="s">
        <v>2172</v>
      </c>
      <c r="R375" s="358" t="s">
        <v>3210</v>
      </c>
      <c r="S375" s="357" t="s">
        <v>3170</v>
      </c>
      <c r="T375" s="359">
        <v>45703</v>
      </c>
      <c r="U375" s="359">
        <v>46006</v>
      </c>
      <c r="V375" s="358" t="s">
        <v>3211</v>
      </c>
      <c r="W375" s="360" t="s">
        <v>2172</v>
      </c>
      <c r="X375" s="358" t="s">
        <v>3212</v>
      </c>
      <c r="Y375" s="358" t="s">
        <v>3213</v>
      </c>
      <c r="Z375" s="366">
        <v>0.04</v>
      </c>
      <c r="AA375" s="360" t="s">
        <v>2172</v>
      </c>
      <c r="AB375" s="360" t="s">
        <v>2172</v>
      </c>
      <c r="AC375" s="360" t="s">
        <v>2172</v>
      </c>
      <c r="AD375" s="360" t="s">
        <v>2172</v>
      </c>
      <c r="AE375" s="360" t="s">
        <v>2172</v>
      </c>
      <c r="AF375" s="360" t="s">
        <v>2113</v>
      </c>
      <c r="AG375" s="360" t="s">
        <v>2172</v>
      </c>
      <c r="AH375" s="360" t="s">
        <v>2172</v>
      </c>
      <c r="AI375" s="360" t="s">
        <v>2172</v>
      </c>
      <c r="AJ375" s="360" t="s">
        <v>2172</v>
      </c>
      <c r="AK375" s="360" t="s">
        <v>2113</v>
      </c>
      <c r="AL375" s="360" t="s">
        <v>2172</v>
      </c>
      <c r="AM375" s="360" t="s">
        <v>2172</v>
      </c>
      <c r="AN375" s="360" t="s">
        <v>2172</v>
      </c>
      <c r="AO375" s="360" t="s">
        <v>2113</v>
      </c>
      <c r="AP375" s="360" t="s">
        <v>2172</v>
      </c>
      <c r="AQ375" s="360" t="s">
        <v>2172</v>
      </c>
      <c r="AR375" s="360" t="s">
        <v>2172</v>
      </c>
      <c r="AS375" s="360" t="s">
        <v>2172</v>
      </c>
      <c r="AT375" s="360" t="s">
        <v>2172</v>
      </c>
      <c r="AU375" s="360" t="s">
        <v>2113</v>
      </c>
      <c r="AV375" s="360" t="s">
        <v>2172</v>
      </c>
      <c r="AW375" s="360" t="s">
        <v>2172</v>
      </c>
      <c r="AX375" s="360" t="s">
        <v>2172</v>
      </c>
      <c r="AY375" s="360" t="s">
        <v>2172</v>
      </c>
      <c r="AZ375" s="360" t="s">
        <v>2172</v>
      </c>
      <c r="BA375" s="360" t="s">
        <v>2172</v>
      </c>
      <c r="BB375" s="360" t="s">
        <v>2113</v>
      </c>
      <c r="BC375" s="360" t="s">
        <v>2172</v>
      </c>
      <c r="BD375" s="360" t="s">
        <v>2172</v>
      </c>
      <c r="BE375" s="360" t="s">
        <v>2172</v>
      </c>
      <c r="BF375" s="360" t="s">
        <v>2172</v>
      </c>
      <c r="BG375" s="360" t="s">
        <v>2172</v>
      </c>
      <c r="BH375" s="360" t="s">
        <v>2172</v>
      </c>
      <c r="BI375" s="360" t="s">
        <v>2172</v>
      </c>
      <c r="BJ375" s="357" t="s">
        <v>2220</v>
      </c>
      <c r="BK375" s="365" t="s">
        <v>2221</v>
      </c>
    </row>
    <row r="376" spans="1:63" s="363" customFormat="1" ht="36" customHeight="1" x14ac:dyDescent="0.35">
      <c r="A376" s="507" t="s">
        <v>3214</v>
      </c>
      <c r="B376" s="509">
        <v>46</v>
      </c>
      <c r="C376" s="501" t="s">
        <v>99</v>
      </c>
      <c r="D376" s="505" t="s">
        <v>2166</v>
      </c>
      <c r="E376" s="505" t="s">
        <v>2167</v>
      </c>
      <c r="F376" s="505" t="s">
        <v>2100</v>
      </c>
      <c r="G376" s="505" t="s">
        <v>2185</v>
      </c>
      <c r="H376" s="505" t="s">
        <v>199</v>
      </c>
      <c r="I376" s="501" t="s">
        <v>3165</v>
      </c>
      <c r="J376" s="505" t="s">
        <v>3166</v>
      </c>
      <c r="K376" s="505" t="s">
        <v>3188</v>
      </c>
      <c r="L376" s="505" t="s">
        <v>281</v>
      </c>
      <c r="M376" s="505" t="s">
        <v>3209</v>
      </c>
      <c r="N376" s="505" t="s">
        <v>2106</v>
      </c>
      <c r="O376" s="505" t="s">
        <v>2172</v>
      </c>
      <c r="P376" s="505" t="s">
        <v>2172</v>
      </c>
      <c r="Q376" s="505" t="s">
        <v>2172</v>
      </c>
      <c r="R376" s="505" t="s">
        <v>572</v>
      </c>
      <c r="S376" s="505" t="s">
        <v>2777</v>
      </c>
      <c r="T376" s="503">
        <v>45689</v>
      </c>
      <c r="U376" s="503">
        <v>45838</v>
      </c>
      <c r="V376" s="505" t="s">
        <v>3215</v>
      </c>
      <c r="W376" s="486">
        <v>1</v>
      </c>
      <c r="X376" s="505" t="s">
        <v>2172</v>
      </c>
      <c r="Y376" s="505" t="s">
        <v>2172</v>
      </c>
      <c r="Z376" s="500" t="s">
        <v>2172</v>
      </c>
      <c r="AA376" s="500" t="s">
        <v>2113</v>
      </c>
      <c r="AB376" s="500" t="s">
        <v>2172</v>
      </c>
      <c r="AC376" s="500" t="s">
        <v>2172</v>
      </c>
      <c r="AD376" s="500" t="s">
        <v>2172</v>
      </c>
      <c r="AE376" s="500" t="s">
        <v>2172</v>
      </c>
      <c r="AF376" s="500" t="s">
        <v>2113</v>
      </c>
      <c r="AG376" s="500" t="s">
        <v>2172</v>
      </c>
      <c r="AH376" s="500" t="s">
        <v>2172</v>
      </c>
      <c r="AI376" s="500" t="s">
        <v>2113</v>
      </c>
      <c r="AJ376" s="500" t="s">
        <v>2172</v>
      </c>
      <c r="AK376" s="500" t="s">
        <v>2172</v>
      </c>
      <c r="AL376" s="500" t="s">
        <v>2172</v>
      </c>
      <c r="AM376" s="500" t="s">
        <v>2172</v>
      </c>
      <c r="AN376" s="500" t="s">
        <v>2172</v>
      </c>
      <c r="AO376" s="500" t="s">
        <v>2172</v>
      </c>
      <c r="AP376" s="500" t="s">
        <v>2172</v>
      </c>
      <c r="AQ376" s="500" t="s">
        <v>2172</v>
      </c>
      <c r="AR376" s="500" t="s">
        <v>2172</v>
      </c>
      <c r="AS376" s="500" t="s">
        <v>2172</v>
      </c>
      <c r="AT376" s="500" t="s">
        <v>2172</v>
      </c>
      <c r="AU376" s="500" t="s">
        <v>2172</v>
      </c>
      <c r="AV376" s="500" t="s">
        <v>2172</v>
      </c>
      <c r="AW376" s="500" t="s">
        <v>2172</v>
      </c>
      <c r="AX376" s="500" t="s">
        <v>2172</v>
      </c>
      <c r="AY376" s="500" t="s">
        <v>2172</v>
      </c>
      <c r="AZ376" s="500" t="s">
        <v>2172</v>
      </c>
      <c r="BA376" s="500" t="s">
        <v>2172</v>
      </c>
      <c r="BB376" s="500" t="s">
        <v>2113</v>
      </c>
      <c r="BC376" s="500" t="s">
        <v>2172</v>
      </c>
      <c r="BD376" s="500" t="s">
        <v>2172</v>
      </c>
      <c r="BE376" s="500" t="s">
        <v>2172</v>
      </c>
      <c r="BF376" s="500" t="s">
        <v>2172</v>
      </c>
      <c r="BG376" s="500" t="s">
        <v>2172</v>
      </c>
      <c r="BH376" s="500" t="s">
        <v>2172</v>
      </c>
      <c r="BI376" s="500" t="s">
        <v>2172</v>
      </c>
      <c r="BJ376" s="501" t="s">
        <v>577</v>
      </c>
      <c r="BK376" s="496" t="s">
        <v>688</v>
      </c>
    </row>
    <row r="377" spans="1:63" s="363" customFormat="1" ht="18" x14ac:dyDescent="0.35">
      <c r="A377" s="507"/>
      <c r="B377" s="509"/>
      <c r="C377" s="501"/>
      <c r="D377" s="505"/>
      <c r="E377" s="505"/>
      <c r="F377" s="505"/>
      <c r="G377" s="505"/>
      <c r="H377" s="505"/>
      <c r="I377" s="501"/>
      <c r="J377" s="505"/>
      <c r="K377" s="505"/>
      <c r="L377" s="505"/>
      <c r="M377" s="505"/>
      <c r="N377" s="505"/>
      <c r="O377" s="505"/>
      <c r="P377" s="505"/>
      <c r="Q377" s="505"/>
      <c r="R377" s="505"/>
      <c r="S377" s="505"/>
      <c r="T377" s="503"/>
      <c r="U377" s="503"/>
      <c r="V377" s="505"/>
      <c r="W377" s="488"/>
      <c r="X377" s="505"/>
      <c r="Y377" s="505"/>
      <c r="Z377" s="500"/>
      <c r="AA377" s="500"/>
      <c r="AB377" s="500"/>
      <c r="AC377" s="500"/>
      <c r="AD377" s="500"/>
      <c r="AE377" s="500"/>
      <c r="AF377" s="500"/>
      <c r="AG377" s="500"/>
      <c r="AH377" s="500"/>
      <c r="AI377" s="500"/>
      <c r="AJ377" s="500"/>
      <c r="AK377" s="500"/>
      <c r="AL377" s="500"/>
      <c r="AM377" s="500"/>
      <c r="AN377" s="500"/>
      <c r="AO377" s="500"/>
      <c r="AP377" s="500"/>
      <c r="AQ377" s="500"/>
      <c r="AR377" s="500"/>
      <c r="AS377" s="500"/>
      <c r="AT377" s="500"/>
      <c r="AU377" s="500"/>
      <c r="AV377" s="500"/>
      <c r="AW377" s="500"/>
      <c r="AX377" s="500"/>
      <c r="AY377" s="500"/>
      <c r="AZ377" s="500"/>
      <c r="BA377" s="500"/>
      <c r="BB377" s="500"/>
      <c r="BC377" s="500"/>
      <c r="BD377" s="500"/>
      <c r="BE377" s="500"/>
      <c r="BF377" s="500"/>
      <c r="BG377" s="500"/>
      <c r="BH377" s="500"/>
      <c r="BI377" s="500"/>
      <c r="BJ377" s="501"/>
      <c r="BK377" s="496"/>
    </row>
    <row r="378" spans="1:63" s="363" customFormat="1" ht="36" customHeight="1" x14ac:dyDescent="0.35">
      <c r="A378" s="507" t="s">
        <v>3216</v>
      </c>
      <c r="B378" s="509">
        <v>47</v>
      </c>
      <c r="C378" s="501" t="s">
        <v>99</v>
      </c>
      <c r="D378" s="505" t="s">
        <v>2166</v>
      </c>
      <c r="E378" s="505" t="s">
        <v>2167</v>
      </c>
      <c r="F378" s="505" t="s">
        <v>2100</v>
      </c>
      <c r="G378" s="505" t="s">
        <v>2185</v>
      </c>
      <c r="H378" s="505" t="s">
        <v>199</v>
      </c>
      <c r="I378" s="501" t="s">
        <v>3165</v>
      </c>
      <c r="J378" s="505" t="s">
        <v>3166</v>
      </c>
      <c r="K378" s="505" t="s">
        <v>3188</v>
      </c>
      <c r="L378" s="505" t="s">
        <v>281</v>
      </c>
      <c r="M378" s="505" t="s">
        <v>3209</v>
      </c>
      <c r="N378" s="505" t="s">
        <v>2106</v>
      </c>
      <c r="O378" s="505" t="s">
        <v>2172</v>
      </c>
      <c r="P378" s="505" t="s">
        <v>2172</v>
      </c>
      <c r="Q378" s="505" t="s">
        <v>2172</v>
      </c>
      <c r="R378" s="505" t="s">
        <v>579</v>
      </c>
      <c r="S378" s="501" t="s">
        <v>2777</v>
      </c>
      <c r="T378" s="503">
        <v>45689</v>
      </c>
      <c r="U378" s="503">
        <v>45838</v>
      </c>
      <c r="V378" s="505" t="s">
        <v>3217</v>
      </c>
      <c r="W378" s="486">
        <v>1</v>
      </c>
      <c r="X378" s="505" t="s">
        <v>2172</v>
      </c>
      <c r="Y378" s="505" t="s">
        <v>2172</v>
      </c>
      <c r="Z378" s="500" t="s">
        <v>2172</v>
      </c>
      <c r="AA378" s="500" t="s">
        <v>2113</v>
      </c>
      <c r="AB378" s="500" t="s">
        <v>2172</v>
      </c>
      <c r="AC378" s="500" t="s">
        <v>2172</v>
      </c>
      <c r="AD378" s="500" t="s">
        <v>2172</v>
      </c>
      <c r="AE378" s="500" t="s">
        <v>2172</v>
      </c>
      <c r="AF378" s="500" t="s">
        <v>2113</v>
      </c>
      <c r="AG378" s="500" t="s">
        <v>2172</v>
      </c>
      <c r="AH378" s="500" t="s">
        <v>2172</v>
      </c>
      <c r="AI378" s="500" t="s">
        <v>2113</v>
      </c>
      <c r="AJ378" s="500" t="s">
        <v>2172</v>
      </c>
      <c r="AK378" s="500" t="s">
        <v>2172</v>
      </c>
      <c r="AL378" s="500" t="s">
        <v>2172</v>
      </c>
      <c r="AM378" s="500" t="s">
        <v>2172</v>
      </c>
      <c r="AN378" s="500" t="s">
        <v>2172</v>
      </c>
      <c r="AO378" s="500" t="s">
        <v>2172</v>
      </c>
      <c r="AP378" s="500" t="s">
        <v>2172</v>
      </c>
      <c r="AQ378" s="500" t="s">
        <v>2172</v>
      </c>
      <c r="AR378" s="500" t="s">
        <v>2172</v>
      </c>
      <c r="AS378" s="500" t="s">
        <v>2172</v>
      </c>
      <c r="AT378" s="500" t="s">
        <v>2172</v>
      </c>
      <c r="AU378" s="500" t="s">
        <v>2113</v>
      </c>
      <c r="AV378" s="500" t="s">
        <v>2172</v>
      </c>
      <c r="AW378" s="500" t="s">
        <v>2172</v>
      </c>
      <c r="AX378" s="500" t="s">
        <v>2172</v>
      </c>
      <c r="AY378" s="500" t="s">
        <v>2172</v>
      </c>
      <c r="AZ378" s="500" t="s">
        <v>2172</v>
      </c>
      <c r="BA378" s="500" t="s">
        <v>2172</v>
      </c>
      <c r="BB378" s="500" t="s">
        <v>2113</v>
      </c>
      <c r="BC378" s="500" t="s">
        <v>2172</v>
      </c>
      <c r="BD378" s="500" t="s">
        <v>2172</v>
      </c>
      <c r="BE378" s="500" t="s">
        <v>2172</v>
      </c>
      <c r="BF378" s="500" t="s">
        <v>2172</v>
      </c>
      <c r="BG378" s="500" t="s">
        <v>2172</v>
      </c>
      <c r="BH378" s="500" t="s">
        <v>2172</v>
      </c>
      <c r="BI378" s="500" t="s">
        <v>2172</v>
      </c>
      <c r="BJ378" s="501" t="s">
        <v>577</v>
      </c>
      <c r="BK378" s="496" t="s">
        <v>688</v>
      </c>
    </row>
    <row r="379" spans="1:63" s="363" customFormat="1" ht="18" x14ac:dyDescent="0.35">
      <c r="A379" s="507"/>
      <c r="B379" s="509"/>
      <c r="C379" s="501"/>
      <c r="D379" s="505"/>
      <c r="E379" s="505"/>
      <c r="F379" s="505"/>
      <c r="G379" s="505"/>
      <c r="H379" s="505"/>
      <c r="I379" s="501"/>
      <c r="J379" s="505"/>
      <c r="K379" s="505"/>
      <c r="L379" s="505"/>
      <c r="M379" s="505"/>
      <c r="N379" s="505"/>
      <c r="O379" s="505"/>
      <c r="P379" s="505"/>
      <c r="Q379" s="505"/>
      <c r="R379" s="505"/>
      <c r="S379" s="501"/>
      <c r="T379" s="503"/>
      <c r="U379" s="503"/>
      <c r="V379" s="505"/>
      <c r="W379" s="488"/>
      <c r="X379" s="505"/>
      <c r="Y379" s="505"/>
      <c r="Z379" s="500"/>
      <c r="AA379" s="500"/>
      <c r="AB379" s="500"/>
      <c r="AC379" s="500"/>
      <c r="AD379" s="500"/>
      <c r="AE379" s="500"/>
      <c r="AF379" s="500"/>
      <c r="AG379" s="500"/>
      <c r="AH379" s="500"/>
      <c r="AI379" s="500"/>
      <c r="AJ379" s="500"/>
      <c r="AK379" s="500"/>
      <c r="AL379" s="500"/>
      <c r="AM379" s="500"/>
      <c r="AN379" s="500"/>
      <c r="AO379" s="500"/>
      <c r="AP379" s="500"/>
      <c r="AQ379" s="500"/>
      <c r="AR379" s="500"/>
      <c r="AS379" s="500"/>
      <c r="AT379" s="500"/>
      <c r="AU379" s="500"/>
      <c r="AV379" s="500"/>
      <c r="AW379" s="500"/>
      <c r="AX379" s="500"/>
      <c r="AY379" s="500"/>
      <c r="AZ379" s="500"/>
      <c r="BA379" s="500"/>
      <c r="BB379" s="500"/>
      <c r="BC379" s="500"/>
      <c r="BD379" s="500"/>
      <c r="BE379" s="500"/>
      <c r="BF379" s="500"/>
      <c r="BG379" s="500"/>
      <c r="BH379" s="500"/>
      <c r="BI379" s="500"/>
      <c r="BJ379" s="501"/>
      <c r="BK379" s="496"/>
    </row>
    <row r="380" spans="1:63" s="363" customFormat="1" ht="36" customHeight="1" x14ac:dyDescent="0.35">
      <c r="A380" s="507" t="s">
        <v>3218</v>
      </c>
      <c r="B380" s="509">
        <v>44</v>
      </c>
      <c r="C380" s="501" t="s">
        <v>99</v>
      </c>
      <c r="D380" s="505" t="s">
        <v>2166</v>
      </c>
      <c r="E380" s="505" t="s">
        <v>2167</v>
      </c>
      <c r="F380" s="505" t="s">
        <v>2100</v>
      </c>
      <c r="G380" s="505" t="s">
        <v>2185</v>
      </c>
      <c r="H380" s="505" t="s">
        <v>199</v>
      </c>
      <c r="I380" s="501" t="s">
        <v>3165</v>
      </c>
      <c r="J380" s="505" t="s">
        <v>3166</v>
      </c>
      <c r="K380" s="505" t="s">
        <v>3188</v>
      </c>
      <c r="L380" s="505" t="s">
        <v>281</v>
      </c>
      <c r="M380" s="505" t="s">
        <v>3209</v>
      </c>
      <c r="N380" s="505" t="s">
        <v>2106</v>
      </c>
      <c r="O380" s="505" t="s">
        <v>2172</v>
      </c>
      <c r="P380" s="505" t="s">
        <v>2172</v>
      </c>
      <c r="Q380" s="505" t="s">
        <v>2172</v>
      </c>
      <c r="R380" s="505" t="s">
        <v>582</v>
      </c>
      <c r="S380" s="357" t="s">
        <v>2386</v>
      </c>
      <c r="T380" s="503">
        <v>45809</v>
      </c>
      <c r="U380" s="503">
        <v>45961</v>
      </c>
      <c r="V380" s="501" t="s">
        <v>3219</v>
      </c>
      <c r="W380" s="489" t="s">
        <v>2172</v>
      </c>
      <c r="X380" s="505" t="s">
        <v>1599</v>
      </c>
      <c r="Y380" s="505" t="s">
        <v>1599</v>
      </c>
      <c r="Z380" s="500" t="s">
        <v>1599</v>
      </c>
      <c r="AA380" s="500" t="s">
        <v>2172</v>
      </c>
      <c r="AB380" s="500" t="s">
        <v>2172</v>
      </c>
      <c r="AC380" s="500" t="s">
        <v>2172</v>
      </c>
      <c r="AD380" s="500" t="s">
        <v>2172</v>
      </c>
      <c r="AE380" s="500" t="s">
        <v>2172</v>
      </c>
      <c r="AF380" s="500" t="s">
        <v>2113</v>
      </c>
      <c r="AG380" s="500" t="s">
        <v>2172</v>
      </c>
      <c r="AH380" s="500" t="s">
        <v>2172</v>
      </c>
      <c r="AI380" s="500" t="s">
        <v>2113</v>
      </c>
      <c r="AJ380" s="500" t="s">
        <v>2172</v>
      </c>
      <c r="AK380" s="500" t="s">
        <v>2172</v>
      </c>
      <c r="AL380" s="500" t="s">
        <v>2172</v>
      </c>
      <c r="AM380" s="500" t="s">
        <v>2172</v>
      </c>
      <c r="AN380" s="500" t="s">
        <v>2172</v>
      </c>
      <c r="AO380" s="500" t="s">
        <v>2172</v>
      </c>
      <c r="AP380" s="500" t="s">
        <v>2172</v>
      </c>
      <c r="AQ380" s="500" t="s">
        <v>2172</v>
      </c>
      <c r="AR380" s="500" t="s">
        <v>2172</v>
      </c>
      <c r="AS380" s="500" t="s">
        <v>2172</v>
      </c>
      <c r="AT380" s="500" t="s">
        <v>2172</v>
      </c>
      <c r="AU380" s="500" t="s">
        <v>2113</v>
      </c>
      <c r="AV380" s="500" t="s">
        <v>2172</v>
      </c>
      <c r="AW380" s="500" t="s">
        <v>2172</v>
      </c>
      <c r="AX380" s="500" t="s">
        <v>2172</v>
      </c>
      <c r="AY380" s="500" t="s">
        <v>2172</v>
      </c>
      <c r="AZ380" s="500" t="s">
        <v>2172</v>
      </c>
      <c r="BA380" s="500" t="s">
        <v>2172</v>
      </c>
      <c r="BB380" s="500" t="s">
        <v>2113</v>
      </c>
      <c r="BC380" s="500" t="s">
        <v>2172</v>
      </c>
      <c r="BD380" s="500" t="s">
        <v>2172</v>
      </c>
      <c r="BE380" s="500" t="s">
        <v>2172</v>
      </c>
      <c r="BF380" s="500" t="s">
        <v>2172</v>
      </c>
      <c r="BG380" s="500" t="s">
        <v>2172</v>
      </c>
      <c r="BH380" s="500" t="s">
        <v>2172</v>
      </c>
      <c r="BI380" s="500" t="s">
        <v>2172</v>
      </c>
      <c r="BJ380" s="501" t="s">
        <v>577</v>
      </c>
      <c r="BK380" s="496" t="s">
        <v>688</v>
      </c>
    </row>
    <row r="381" spans="1:63" s="363" customFormat="1" ht="48" customHeight="1" x14ac:dyDescent="0.35">
      <c r="A381" s="507"/>
      <c r="B381" s="509"/>
      <c r="C381" s="501"/>
      <c r="D381" s="505"/>
      <c r="E381" s="505"/>
      <c r="F381" s="505"/>
      <c r="G381" s="505"/>
      <c r="H381" s="505"/>
      <c r="I381" s="501"/>
      <c r="J381" s="505"/>
      <c r="K381" s="505"/>
      <c r="L381" s="505"/>
      <c r="M381" s="505"/>
      <c r="N381" s="505"/>
      <c r="O381" s="505"/>
      <c r="P381" s="505"/>
      <c r="Q381" s="505"/>
      <c r="R381" s="505"/>
      <c r="S381" s="357" t="s">
        <v>2777</v>
      </c>
      <c r="T381" s="503"/>
      <c r="U381" s="503"/>
      <c r="V381" s="501"/>
      <c r="W381" s="491"/>
      <c r="X381" s="505"/>
      <c r="Y381" s="505"/>
      <c r="Z381" s="500"/>
      <c r="AA381" s="500"/>
      <c r="AB381" s="500"/>
      <c r="AC381" s="500"/>
      <c r="AD381" s="500"/>
      <c r="AE381" s="500"/>
      <c r="AF381" s="500"/>
      <c r="AG381" s="500"/>
      <c r="AH381" s="500"/>
      <c r="AI381" s="500"/>
      <c r="AJ381" s="500"/>
      <c r="AK381" s="500"/>
      <c r="AL381" s="500"/>
      <c r="AM381" s="500"/>
      <c r="AN381" s="500"/>
      <c r="AO381" s="500"/>
      <c r="AP381" s="500"/>
      <c r="AQ381" s="500"/>
      <c r="AR381" s="500"/>
      <c r="AS381" s="500"/>
      <c r="AT381" s="500"/>
      <c r="AU381" s="500"/>
      <c r="AV381" s="500"/>
      <c r="AW381" s="500"/>
      <c r="AX381" s="500"/>
      <c r="AY381" s="500"/>
      <c r="AZ381" s="500"/>
      <c r="BA381" s="500"/>
      <c r="BB381" s="500"/>
      <c r="BC381" s="500"/>
      <c r="BD381" s="500"/>
      <c r="BE381" s="500"/>
      <c r="BF381" s="500"/>
      <c r="BG381" s="500"/>
      <c r="BH381" s="500"/>
      <c r="BI381" s="500"/>
      <c r="BJ381" s="501"/>
      <c r="BK381" s="496"/>
    </row>
    <row r="382" spans="1:63" s="363" customFormat="1" ht="74.25" customHeight="1" x14ac:dyDescent="0.35">
      <c r="A382" s="507" t="s">
        <v>3220</v>
      </c>
      <c r="B382" s="509">
        <v>5</v>
      </c>
      <c r="C382" s="501" t="s">
        <v>281</v>
      </c>
      <c r="D382" s="505" t="s">
        <v>1567</v>
      </c>
      <c r="E382" s="505" t="s">
        <v>3163</v>
      </c>
      <c r="F382" s="505" t="s">
        <v>2100</v>
      </c>
      <c r="G382" s="505" t="s">
        <v>3164</v>
      </c>
      <c r="H382" s="505" t="s">
        <v>199</v>
      </c>
      <c r="I382" s="501" t="s">
        <v>3165</v>
      </c>
      <c r="J382" s="505" t="s">
        <v>3166</v>
      </c>
      <c r="K382" s="505" t="s">
        <v>3221</v>
      </c>
      <c r="L382" s="505" t="s">
        <v>281</v>
      </c>
      <c r="M382" s="505" t="s">
        <v>3222</v>
      </c>
      <c r="N382" s="505" t="s">
        <v>2106</v>
      </c>
      <c r="O382" s="505" t="s">
        <v>2172</v>
      </c>
      <c r="P382" s="505" t="s">
        <v>2172</v>
      </c>
      <c r="Q382" s="505" t="s">
        <v>2172</v>
      </c>
      <c r="R382" s="501" t="s">
        <v>3223</v>
      </c>
      <c r="S382" s="501" t="s">
        <v>3170</v>
      </c>
      <c r="T382" s="503">
        <v>45703</v>
      </c>
      <c r="U382" s="503">
        <v>46006</v>
      </c>
      <c r="V382" s="501" t="s">
        <v>3224</v>
      </c>
      <c r="W382" s="489" t="s">
        <v>2172</v>
      </c>
      <c r="X382" s="505" t="s">
        <v>206</v>
      </c>
      <c r="Y382" s="505" t="s">
        <v>206</v>
      </c>
      <c r="Z382" s="500" t="s">
        <v>206</v>
      </c>
      <c r="AA382" s="500" t="s">
        <v>2172</v>
      </c>
      <c r="AB382" s="500" t="s">
        <v>2172</v>
      </c>
      <c r="AC382" s="500" t="s">
        <v>2172</v>
      </c>
      <c r="AD382" s="500" t="s">
        <v>2172</v>
      </c>
      <c r="AE382" s="500" t="s">
        <v>2172</v>
      </c>
      <c r="AF382" s="500" t="s">
        <v>2113</v>
      </c>
      <c r="AG382" s="500" t="s">
        <v>2172</v>
      </c>
      <c r="AH382" s="500" t="s">
        <v>2172</v>
      </c>
      <c r="AI382" s="500" t="s">
        <v>2172</v>
      </c>
      <c r="AJ382" s="500" t="s">
        <v>2172</v>
      </c>
      <c r="AK382" s="500" t="s">
        <v>2113</v>
      </c>
      <c r="AL382" s="500" t="s">
        <v>2172</v>
      </c>
      <c r="AM382" s="500" t="s">
        <v>2172</v>
      </c>
      <c r="AN382" s="500" t="s">
        <v>2172</v>
      </c>
      <c r="AO382" s="500" t="s">
        <v>2113</v>
      </c>
      <c r="AP382" s="500" t="s">
        <v>2172</v>
      </c>
      <c r="AQ382" s="500" t="s">
        <v>2113</v>
      </c>
      <c r="AR382" s="500" t="s">
        <v>2172</v>
      </c>
      <c r="AS382" s="500" t="s">
        <v>2172</v>
      </c>
      <c r="AT382" s="500" t="s">
        <v>2172</v>
      </c>
      <c r="AU382" s="500" t="s">
        <v>2113</v>
      </c>
      <c r="AV382" s="500" t="s">
        <v>2172</v>
      </c>
      <c r="AW382" s="500" t="s">
        <v>2172</v>
      </c>
      <c r="AX382" s="500" t="s">
        <v>2172</v>
      </c>
      <c r="AY382" s="500" t="s">
        <v>2172</v>
      </c>
      <c r="AZ382" s="500" t="s">
        <v>2172</v>
      </c>
      <c r="BA382" s="500" t="s">
        <v>2172</v>
      </c>
      <c r="BB382" s="500" t="s">
        <v>2113</v>
      </c>
      <c r="BC382" s="500" t="s">
        <v>2172</v>
      </c>
      <c r="BD382" s="500" t="s">
        <v>2172</v>
      </c>
      <c r="BE382" s="500" t="s">
        <v>2172</v>
      </c>
      <c r="BF382" s="500" t="s">
        <v>2172</v>
      </c>
      <c r="BG382" s="500" t="s">
        <v>2172</v>
      </c>
      <c r="BH382" s="500" t="s">
        <v>2172</v>
      </c>
      <c r="BI382" s="500" t="s">
        <v>2172</v>
      </c>
      <c r="BJ382" s="501" t="s">
        <v>577</v>
      </c>
      <c r="BK382" s="365" t="s">
        <v>3225</v>
      </c>
    </row>
    <row r="383" spans="1:63" s="363" customFormat="1" ht="18" x14ac:dyDescent="0.35">
      <c r="A383" s="507"/>
      <c r="B383" s="509"/>
      <c r="C383" s="501"/>
      <c r="D383" s="505"/>
      <c r="E383" s="505"/>
      <c r="F383" s="505"/>
      <c r="G383" s="505"/>
      <c r="H383" s="505"/>
      <c r="I383" s="501"/>
      <c r="J383" s="505"/>
      <c r="K383" s="505"/>
      <c r="L383" s="505"/>
      <c r="M383" s="505"/>
      <c r="N383" s="505"/>
      <c r="O383" s="505"/>
      <c r="P383" s="505"/>
      <c r="Q383" s="505"/>
      <c r="R383" s="501"/>
      <c r="S383" s="501"/>
      <c r="T383" s="503"/>
      <c r="U383" s="503"/>
      <c r="V383" s="501"/>
      <c r="W383" s="491"/>
      <c r="X383" s="505"/>
      <c r="Y383" s="505"/>
      <c r="Z383" s="500"/>
      <c r="AA383" s="500"/>
      <c r="AB383" s="500"/>
      <c r="AC383" s="500"/>
      <c r="AD383" s="500"/>
      <c r="AE383" s="500"/>
      <c r="AF383" s="500"/>
      <c r="AG383" s="500"/>
      <c r="AH383" s="500"/>
      <c r="AI383" s="500"/>
      <c r="AJ383" s="500"/>
      <c r="AK383" s="500"/>
      <c r="AL383" s="500"/>
      <c r="AM383" s="500"/>
      <c r="AN383" s="500"/>
      <c r="AO383" s="500"/>
      <c r="AP383" s="500"/>
      <c r="AQ383" s="500"/>
      <c r="AR383" s="500"/>
      <c r="AS383" s="500"/>
      <c r="AT383" s="500"/>
      <c r="AU383" s="500"/>
      <c r="AV383" s="500"/>
      <c r="AW383" s="500"/>
      <c r="AX383" s="500"/>
      <c r="AY383" s="500"/>
      <c r="AZ383" s="500"/>
      <c r="BA383" s="500"/>
      <c r="BB383" s="500"/>
      <c r="BC383" s="500"/>
      <c r="BD383" s="500"/>
      <c r="BE383" s="500"/>
      <c r="BF383" s="500"/>
      <c r="BG383" s="500"/>
      <c r="BH383" s="500"/>
      <c r="BI383" s="500"/>
      <c r="BJ383" s="501"/>
      <c r="BK383" s="365" t="s">
        <v>3226</v>
      </c>
    </row>
    <row r="384" spans="1:63" s="363" customFormat="1" ht="61.5" customHeight="1" x14ac:dyDescent="0.35">
      <c r="A384" s="507" t="s">
        <v>3220</v>
      </c>
      <c r="B384" s="509">
        <v>5</v>
      </c>
      <c r="C384" s="501" t="s">
        <v>281</v>
      </c>
      <c r="D384" s="505" t="s">
        <v>1567</v>
      </c>
      <c r="E384" s="505" t="s">
        <v>3163</v>
      </c>
      <c r="F384" s="505" t="s">
        <v>2100</v>
      </c>
      <c r="G384" s="505" t="s">
        <v>3164</v>
      </c>
      <c r="H384" s="505" t="s">
        <v>199</v>
      </c>
      <c r="I384" s="501" t="s">
        <v>3165</v>
      </c>
      <c r="J384" s="505" t="s">
        <v>3166</v>
      </c>
      <c r="K384" s="505" t="s">
        <v>3221</v>
      </c>
      <c r="L384" s="505" t="s">
        <v>281</v>
      </c>
      <c r="M384" s="505" t="s">
        <v>3222</v>
      </c>
      <c r="N384" s="505" t="s">
        <v>2106</v>
      </c>
      <c r="O384" s="505" t="s">
        <v>2172</v>
      </c>
      <c r="P384" s="505" t="s">
        <v>2172</v>
      </c>
      <c r="Q384" s="505" t="s">
        <v>2172</v>
      </c>
      <c r="R384" s="501" t="s">
        <v>3227</v>
      </c>
      <c r="S384" s="501" t="s">
        <v>3170</v>
      </c>
      <c r="T384" s="503">
        <v>45731</v>
      </c>
      <c r="U384" s="503">
        <v>46006</v>
      </c>
      <c r="V384" s="501" t="s">
        <v>3228</v>
      </c>
      <c r="W384" s="489" t="s">
        <v>2172</v>
      </c>
      <c r="X384" s="505" t="s">
        <v>206</v>
      </c>
      <c r="Y384" s="505" t="s">
        <v>206</v>
      </c>
      <c r="Z384" s="500" t="s">
        <v>206</v>
      </c>
      <c r="AA384" s="500" t="s">
        <v>2172</v>
      </c>
      <c r="AB384" s="500" t="s">
        <v>2172</v>
      </c>
      <c r="AC384" s="500" t="s">
        <v>2172</v>
      </c>
      <c r="AD384" s="500" t="s">
        <v>2172</v>
      </c>
      <c r="AE384" s="500" t="s">
        <v>2172</v>
      </c>
      <c r="AF384" s="500" t="s">
        <v>2113</v>
      </c>
      <c r="AG384" s="500" t="s">
        <v>2172</v>
      </c>
      <c r="AH384" s="500" t="s">
        <v>2172</v>
      </c>
      <c r="AI384" s="500" t="s">
        <v>2113</v>
      </c>
      <c r="AJ384" s="500" t="s">
        <v>2172</v>
      </c>
      <c r="AK384" s="500" t="s">
        <v>2172</v>
      </c>
      <c r="AL384" s="500" t="s">
        <v>2172</v>
      </c>
      <c r="AM384" s="500" t="s">
        <v>2172</v>
      </c>
      <c r="AN384" s="500" t="s">
        <v>2172</v>
      </c>
      <c r="AO384" s="500" t="s">
        <v>2113</v>
      </c>
      <c r="AP384" s="500" t="s">
        <v>2172</v>
      </c>
      <c r="AQ384" s="500" t="s">
        <v>2172</v>
      </c>
      <c r="AR384" s="500" t="s">
        <v>2172</v>
      </c>
      <c r="AS384" s="500" t="s">
        <v>2172</v>
      </c>
      <c r="AT384" s="500" t="s">
        <v>2172</v>
      </c>
      <c r="AU384" s="500" t="s">
        <v>2113</v>
      </c>
      <c r="AV384" s="500" t="s">
        <v>2172</v>
      </c>
      <c r="AW384" s="500" t="s">
        <v>2172</v>
      </c>
      <c r="AX384" s="500" t="s">
        <v>2172</v>
      </c>
      <c r="AY384" s="500" t="s">
        <v>2172</v>
      </c>
      <c r="AZ384" s="500" t="s">
        <v>2172</v>
      </c>
      <c r="BA384" s="500" t="s">
        <v>2172</v>
      </c>
      <c r="BB384" s="500" t="s">
        <v>2113</v>
      </c>
      <c r="BC384" s="500" t="s">
        <v>2172</v>
      </c>
      <c r="BD384" s="500" t="s">
        <v>2172</v>
      </c>
      <c r="BE384" s="500" t="s">
        <v>2172</v>
      </c>
      <c r="BF384" s="500" t="s">
        <v>2172</v>
      </c>
      <c r="BG384" s="500" t="s">
        <v>2172</v>
      </c>
      <c r="BH384" s="500" t="s">
        <v>2172</v>
      </c>
      <c r="BI384" s="500" t="s">
        <v>2172</v>
      </c>
      <c r="BJ384" s="501" t="s">
        <v>577</v>
      </c>
      <c r="BK384" s="365" t="s">
        <v>3225</v>
      </c>
    </row>
    <row r="385" spans="1:63" s="363" customFormat="1" ht="18" x14ac:dyDescent="0.35">
      <c r="A385" s="507"/>
      <c r="B385" s="509"/>
      <c r="C385" s="501"/>
      <c r="D385" s="505"/>
      <c r="E385" s="505"/>
      <c r="F385" s="505"/>
      <c r="G385" s="505"/>
      <c r="H385" s="505"/>
      <c r="I385" s="501"/>
      <c r="J385" s="505"/>
      <c r="K385" s="505"/>
      <c r="L385" s="505"/>
      <c r="M385" s="505"/>
      <c r="N385" s="505"/>
      <c r="O385" s="505"/>
      <c r="P385" s="505"/>
      <c r="Q385" s="505"/>
      <c r="R385" s="501"/>
      <c r="S385" s="501"/>
      <c r="T385" s="503"/>
      <c r="U385" s="503"/>
      <c r="V385" s="501"/>
      <c r="W385" s="491"/>
      <c r="X385" s="505"/>
      <c r="Y385" s="505"/>
      <c r="Z385" s="500"/>
      <c r="AA385" s="500"/>
      <c r="AB385" s="500"/>
      <c r="AC385" s="500"/>
      <c r="AD385" s="500"/>
      <c r="AE385" s="500"/>
      <c r="AF385" s="500"/>
      <c r="AG385" s="500"/>
      <c r="AH385" s="500"/>
      <c r="AI385" s="500"/>
      <c r="AJ385" s="500"/>
      <c r="AK385" s="500"/>
      <c r="AL385" s="500"/>
      <c r="AM385" s="500"/>
      <c r="AN385" s="500"/>
      <c r="AO385" s="500"/>
      <c r="AP385" s="500"/>
      <c r="AQ385" s="500"/>
      <c r="AR385" s="500"/>
      <c r="AS385" s="500"/>
      <c r="AT385" s="500"/>
      <c r="AU385" s="500"/>
      <c r="AV385" s="500"/>
      <c r="AW385" s="500"/>
      <c r="AX385" s="500"/>
      <c r="AY385" s="500"/>
      <c r="AZ385" s="500"/>
      <c r="BA385" s="500"/>
      <c r="BB385" s="500"/>
      <c r="BC385" s="500"/>
      <c r="BD385" s="500"/>
      <c r="BE385" s="500"/>
      <c r="BF385" s="500"/>
      <c r="BG385" s="500"/>
      <c r="BH385" s="500"/>
      <c r="BI385" s="500"/>
      <c r="BJ385" s="501"/>
      <c r="BK385" s="365" t="s">
        <v>3226</v>
      </c>
    </row>
    <row r="386" spans="1:63" s="363" customFormat="1" ht="61.5" customHeight="1" x14ac:dyDescent="0.35">
      <c r="A386" s="507" t="s">
        <v>3220</v>
      </c>
      <c r="B386" s="509">
        <v>5</v>
      </c>
      <c r="C386" s="501" t="s">
        <v>281</v>
      </c>
      <c r="D386" s="505" t="s">
        <v>1567</v>
      </c>
      <c r="E386" s="505" t="s">
        <v>3163</v>
      </c>
      <c r="F386" s="505" t="s">
        <v>2100</v>
      </c>
      <c r="G386" s="505" t="s">
        <v>3164</v>
      </c>
      <c r="H386" s="505" t="s">
        <v>199</v>
      </c>
      <c r="I386" s="501" t="s">
        <v>3165</v>
      </c>
      <c r="J386" s="505" t="s">
        <v>3166</v>
      </c>
      <c r="K386" s="505" t="s">
        <v>3221</v>
      </c>
      <c r="L386" s="505" t="s">
        <v>281</v>
      </c>
      <c r="M386" s="505" t="s">
        <v>3222</v>
      </c>
      <c r="N386" s="505" t="s">
        <v>2106</v>
      </c>
      <c r="O386" s="505" t="s">
        <v>2172</v>
      </c>
      <c r="P386" s="505" t="s">
        <v>2172</v>
      </c>
      <c r="Q386" s="505" t="s">
        <v>2172</v>
      </c>
      <c r="R386" s="501" t="s">
        <v>3229</v>
      </c>
      <c r="S386" s="501" t="s">
        <v>3170</v>
      </c>
      <c r="T386" s="503">
        <v>45703</v>
      </c>
      <c r="U386" s="503">
        <v>46006</v>
      </c>
      <c r="V386" s="501" t="s">
        <v>3230</v>
      </c>
      <c r="W386" s="489" t="s">
        <v>2172</v>
      </c>
      <c r="X386" s="505" t="s">
        <v>3231</v>
      </c>
      <c r="Y386" s="501" t="s">
        <v>3232</v>
      </c>
      <c r="Z386" s="510">
        <v>1</v>
      </c>
      <c r="AA386" s="500" t="s">
        <v>2172</v>
      </c>
      <c r="AB386" s="500" t="s">
        <v>2172</v>
      </c>
      <c r="AC386" s="500" t="s">
        <v>2172</v>
      </c>
      <c r="AD386" s="500" t="s">
        <v>2172</v>
      </c>
      <c r="AE386" s="500" t="s">
        <v>2172</v>
      </c>
      <c r="AF386" s="500" t="s">
        <v>2113</v>
      </c>
      <c r="AG386" s="500" t="s">
        <v>2172</v>
      </c>
      <c r="AH386" s="500" t="s">
        <v>2172</v>
      </c>
      <c r="AI386" s="500" t="s">
        <v>2113</v>
      </c>
      <c r="AJ386" s="500" t="s">
        <v>2172</v>
      </c>
      <c r="AK386" s="500" t="s">
        <v>2172</v>
      </c>
      <c r="AL386" s="500" t="s">
        <v>2172</v>
      </c>
      <c r="AM386" s="500" t="s">
        <v>2172</v>
      </c>
      <c r="AN386" s="500" t="s">
        <v>2172</v>
      </c>
      <c r="AO386" s="500" t="s">
        <v>2113</v>
      </c>
      <c r="AP386" s="500" t="s">
        <v>2172</v>
      </c>
      <c r="AQ386" s="500" t="s">
        <v>2113</v>
      </c>
      <c r="AR386" s="500" t="s">
        <v>2172</v>
      </c>
      <c r="AS386" s="500" t="s">
        <v>2172</v>
      </c>
      <c r="AT386" s="500" t="s">
        <v>2172</v>
      </c>
      <c r="AU386" s="500" t="s">
        <v>2113</v>
      </c>
      <c r="AV386" s="500" t="s">
        <v>2172</v>
      </c>
      <c r="AW386" s="500" t="s">
        <v>2172</v>
      </c>
      <c r="AX386" s="500" t="s">
        <v>2172</v>
      </c>
      <c r="AY386" s="500" t="s">
        <v>2172</v>
      </c>
      <c r="AZ386" s="500" t="s">
        <v>2172</v>
      </c>
      <c r="BA386" s="500" t="s">
        <v>2172</v>
      </c>
      <c r="BB386" s="500" t="s">
        <v>2113</v>
      </c>
      <c r="BC386" s="500" t="s">
        <v>2172</v>
      </c>
      <c r="BD386" s="500" t="s">
        <v>2172</v>
      </c>
      <c r="BE386" s="500" t="s">
        <v>2172</v>
      </c>
      <c r="BF386" s="500" t="s">
        <v>2172</v>
      </c>
      <c r="BG386" s="500" t="s">
        <v>2172</v>
      </c>
      <c r="BH386" s="500" t="s">
        <v>2172</v>
      </c>
      <c r="BI386" s="500" t="s">
        <v>2172</v>
      </c>
      <c r="BJ386" s="501" t="s">
        <v>577</v>
      </c>
      <c r="BK386" s="365" t="s">
        <v>3225</v>
      </c>
    </row>
    <row r="387" spans="1:63" s="363" customFormat="1" ht="18" x14ac:dyDescent="0.35">
      <c r="A387" s="507"/>
      <c r="B387" s="509"/>
      <c r="C387" s="501"/>
      <c r="D387" s="505"/>
      <c r="E387" s="505"/>
      <c r="F387" s="505"/>
      <c r="G387" s="505"/>
      <c r="H387" s="505"/>
      <c r="I387" s="501"/>
      <c r="J387" s="505"/>
      <c r="K387" s="505"/>
      <c r="L387" s="505"/>
      <c r="M387" s="505"/>
      <c r="N387" s="505"/>
      <c r="O387" s="505"/>
      <c r="P387" s="505"/>
      <c r="Q387" s="505"/>
      <c r="R387" s="501"/>
      <c r="S387" s="501"/>
      <c r="T387" s="503"/>
      <c r="U387" s="503"/>
      <c r="V387" s="501"/>
      <c r="W387" s="491"/>
      <c r="X387" s="505"/>
      <c r="Y387" s="501"/>
      <c r="Z387" s="510"/>
      <c r="AA387" s="500"/>
      <c r="AB387" s="500"/>
      <c r="AC387" s="500"/>
      <c r="AD387" s="500"/>
      <c r="AE387" s="500"/>
      <c r="AF387" s="500"/>
      <c r="AG387" s="500"/>
      <c r="AH387" s="500"/>
      <c r="AI387" s="500"/>
      <c r="AJ387" s="500"/>
      <c r="AK387" s="500"/>
      <c r="AL387" s="500"/>
      <c r="AM387" s="500"/>
      <c r="AN387" s="500"/>
      <c r="AO387" s="500"/>
      <c r="AP387" s="500"/>
      <c r="AQ387" s="500"/>
      <c r="AR387" s="500"/>
      <c r="AS387" s="500"/>
      <c r="AT387" s="500"/>
      <c r="AU387" s="500"/>
      <c r="AV387" s="500"/>
      <c r="AW387" s="500"/>
      <c r="AX387" s="500"/>
      <c r="AY387" s="500"/>
      <c r="AZ387" s="500"/>
      <c r="BA387" s="500"/>
      <c r="BB387" s="500"/>
      <c r="BC387" s="500"/>
      <c r="BD387" s="500"/>
      <c r="BE387" s="500"/>
      <c r="BF387" s="500"/>
      <c r="BG387" s="500"/>
      <c r="BH387" s="500"/>
      <c r="BI387" s="500"/>
      <c r="BJ387" s="501"/>
      <c r="BK387" s="365" t="s">
        <v>3226</v>
      </c>
    </row>
    <row r="388" spans="1:63" s="363" customFormat="1" ht="409.5" x14ac:dyDescent="0.35">
      <c r="A388" s="364" t="s">
        <v>3233</v>
      </c>
      <c r="B388" s="356">
        <v>11</v>
      </c>
      <c r="C388" s="357" t="s">
        <v>281</v>
      </c>
      <c r="D388" s="358" t="s">
        <v>1567</v>
      </c>
      <c r="E388" s="358" t="s">
        <v>2243</v>
      </c>
      <c r="F388" s="358" t="s">
        <v>2351</v>
      </c>
      <c r="G388" s="358" t="s">
        <v>2826</v>
      </c>
      <c r="H388" s="358" t="s">
        <v>199</v>
      </c>
      <c r="I388" s="357" t="s">
        <v>3165</v>
      </c>
      <c r="J388" s="358" t="s">
        <v>3166</v>
      </c>
      <c r="K388" s="358" t="s">
        <v>3221</v>
      </c>
      <c r="L388" s="358" t="s">
        <v>281</v>
      </c>
      <c r="M388" s="358" t="s">
        <v>3222</v>
      </c>
      <c r="N388" s="358" t="s">
        <v>2106</v>
      </c>
      <c r="O388" s="358" t="s">
        <v>2172</v>
      </c>
      <c r="P388" s="358" t="s">
        <v>2172</v>
      </c>
      <c r="Q388" s="358" t="s">
        <v>2172</v>
      </c>
      <c r="R388" s="357" t="s">
        <v>3234</v>
      </c>
      <c r="S388" s="357" t="s">
        <v>2246</v>
      </c>
      <c r="T388" s="359">
        <v>45689</v>
      </c>
      <c r="U388" s="359">
        <v>46006</v>
      </c>
      <c r="V388" s="357" t="s">
        <v>3235</v>
      </c>
      <c r="W388" s="356" t="s">
        <v>2172</v>
      </c>
      <c r="X388" s="358" t="s">
        <v>3236</v>
      </c>
      <c r="Y388" s="357" t="s">
        <v>3481</v>
      </c>
      <c r="Z388" s="366">
        <v>0.95</v>
      </c>
      <c r="AA388" s="360" t="s">
        <v>2172</v>
      </c>
      <c r="AB388" s="360" t="s">
        <v>2113</v>
      </c>
      <c r="AC388" s="360" t="s">
        <v>2172</v>
      </c>
      <c r="AD388" s="360" t="s">
        <v>2172</v>
      </c>
      <c r="AE388" s="360" t="s">
        <v>2172</v>
      </c>
      <c r="AF388" s="360" t="s">
        <v>2113</v>
      </c>
      <c r="AG388" s="360" t="s">
        <v>2113</v>
      </c>
      <c r="AH388" s="360" t="s">
        <v>2172</v>
      </c>
      <c r="AI388" s="360" t="s">
        <v>2172</v>
      </c>
      <c r="AJ388" s="360" t="s">
        <v>2172</v>
      </c>
      <c r="AK388" s="360" t="s">
        <v>2172</v>
      </c>
      <c r="AL388" s="360" t="s">
        <v>2172</v>
      </c>
      <c r="AM388" s="360" t="s">
        <v>2172</v>
      </c>
      <c r="AN388" s="360" t="s">
        <v>2172</v>
      </c>
      <c r="AO388" s="360" t="s">
        <v>2113</v>
      </c>
      <c r="AP388" s="360" t="s">
        <v>2172</v>
      </c>
      <c r="AQ388" s="360" t="s">
        <v>2113</v>
      </c>
      <c r="AR388" s="360" t="s">
        <v>2172</v>
      </c>
      <c r="AS388" s="360" t="s">
        <v>2172</v>
      </c>
      <c r="AT388" s="360" t="s">
        <v>2172</v>
      </c>
      <c r="AU388" s="360" t="s">
        <v>2172</v>
      </c>
      <c r="AV388" s="360" t="s">
        <v>2172</v>
      </c>
      <c r="AW388" s="360" t="s">
        <v>2172</v>
      </c>
      <c r="AX388" s="360" t="s">
        <v>2172</v>
      </c>
      <c r="AY388" s="360" t="s">
        <v>2172</v>
      </c>
      <c r="AZ388" s="360" t="s">
        <v>2172</v>
      </c>
      <c r="BA388" s="360" t="s">
        <v>2172</v>
      </c>
      <c r="BB388" s="360" t="s">
        <v>2113</v>
      </c>
      <c r="BC388" s="360" t="s">
        <v>2172</v>
      </c>
      <c r="BD388" s="360" t="s">
        <v>2172</v>
      </c>
      <c r="BE388" s="360" t="s">
        <v>2172</v>
      </c>
      <c r="BF388" s="360" t="s">
        <v>2172</v>
      </c>
      <c r="BG388" s="360" t="s">
        <v>2172</v>
      </c>
      <c r="BH388" s="360" t="s">
        <v>2113</v>
      </c>
      <c r="BI388" s="360" t="s">
        <v>2113</v>
      </c>
      <c r="BJ388" s="357" t="s">
        <v>2135</v>
      </c>
      <c r="BK388" s="365" t="s">
        <v>2136</v>
      </c>
    </row>
    <row r="389" spans="1:63" s="363" customFormat="1" ht="270" x14ac:dyDescent="0.35">
      <c r="A389" s="364" t="s">
        <v>3237</v>
      </c>
      <c r="B389" s="356">
        <v>12</v>
      </c>
      <c r="C389" s="357" t="s">
        <v>281</v>
      </c>
      <c r="D389" s="358" t="s">
        <v>1567</v>
      </c>
      <c r="E389" s="358" t="s">
        <v>2243</v>
      </c>
      <c r="F389" s="358" t="s">
        <v>2351</v>
      </c>
      <c r="G389" s="358" t="s">
        <v>2826</v>
      </c>
      <c r="H389" s="358" t="s">
        <v>199</v>
      </c>
      <c r="I389" s="357" t="s">
        <v>3165</v>
      </c>
      <c r="J389" s="358" t="s">
        <v>3166</v>
      </c>
      <c r="K389" s="358" t="s">
        <v>3221</v>
      </c>
      <c r="L389" s="358" t="s">
        <v>281</v>
      </c>
      <c r="M389" s="358" t="s">
        <v>3222</v>
      </c>
      <c r="N389" s="358" t="s">
        <v>2106</v>
      </c>
      <c r="O389" s="358" t="s">
        <v>2172</v>
      </c>
      <c r="P389" s="358" t="s">
        <v>2172</v>
      </c>
      <c r="Q389" s="358" t="s">
        <v>2172</v>
      </c>
      <c r="R389" s="357" t="s">
        <v>3238</v>
      </c>
      <c r="S389" s="357" t="s">
        <v>2246</v>
      </c>
      <c r="T389" s="359">
        <v>45689</v>
      </c>
      <c r="U389" s="359">
        <v>46006</v>
      </c>
      <c r="V389" s="357" t="s">
        <v>3239</v>
      </c>
      <c r="W389" s="356" t="s">
        <v>2172</v>
      </c>
      <c r="X389" s="358" t="s">
        <v>3240</v>
      </c>
      <c r="Y389" s="357" t="s">
        <v>3482</v>
      </c>
      <c r="Z389" s="366">
        <v>1</v>
      </c>
      <c r="AA389" s="360" t="s">
        <v>2113</v>
      </c>
      <c r="AB389" s="360" t="s">
        <v>2113</v>
      </c>
      <c r="AC389" s="360" t="s">
        <v>2172</v>
      </c>
      <c r="AD389" s="360" t="s">
        <v>2172</v>
      </c>
      <c r="AE389" s="360" t="s">
        <v>2172</v>
      </c>
      <c r="AF389" s="360" t="s">
        <v>2113</v>
      </c>
      <c r="AG389" s="360" t="s">
        <v>2113</v>
      </c>
      <c r="AH389" s="360" t="s">
        <v>2172</v>
      </c>
      <c r="AI389" s="360" t="s">
        <v>2172</v>
      </c>
      <c r="AJ389" s="360" t="s">
        <v>2172</v>
      </c>
      <c r="AK389" s="360" t="s">
        <v>2172</v>
      </c>
      <c r="AL389" s="360" t="s">
        <v>2172</v>
      </c>
      <c r="AM389" s="360" t="s">
        <v>2172</v>
      </c>
      <c r="AN389" s="360" t="s">
        <v>2172</v>
      </c>
      <c r="AO389" s="360" t="s">
        <v>2113</v>
      </c>
      <c r="AP389" s="360" t="s">
        <v>2172</v>
      </c>
      <c r="AQ389" s="360" t="s">
        <v>2113</v>
      </c>
      <c r="AR389" s="360" t="s">
        <v>2172</v>
      </c>
      <c r="AS389" s="360" t="s">
        <v>2172</v>
      </c>
      <c r="AT389" s="360" t="s">
        <v>2172</v>
      </c>
      <c r="AU389" s="360" t="s">
        <v>2172</v>
      </c>
      <c r="AV389" s="360" t="s">
        <v>2172</v>
      </c>
      <c r="AW389" s="360" t="s">
        <v>2172</v>
      </c>
      <c r="AX389" s="360" t="s">
        <v>2172</v>
      </c>
      <c r="AY389" s="360" t="s">
        <v>2172</v>
      </c>
      <c r="AZ389" s="360" t="s">
        <v>2172</v>
      </c>
      <c r="BA389" s="360" t="s">
        <v>2172</v>
      </c>
      <c r="BB389" s="360" t="s">
        <v>2113</v>
      </c>
      <c r="BC389" s="360" t="s">
        <v>2172</v>
      </c>
      <c r="BD389" s="360" t="s">
        <v>2172</v>
      </c>
      <c r="BE389" s="360" t="s">
        <v>2172</v>
      </c>
      <c r="BF389" s="360" t="s">
        <v>2172</v>
      </c>
      <c r="BG389" s="360" t="s">
        <v>2172</v>
      </c>
      <c r="BH389" s="360" t="s">
        <v>2113</v>
      </c>
      <c r="BI389" s="360" t="s">
        <v>2113</v>
      </c>
      <c r="BJ389" s="357" t="s">
        <v>2135</v>
      </c>
      <c r="BK389" s="365" t="s">
        <v>2136</v>
      </c>
    </row>
    <row r="390" spans="1:63" s="363" customFormat="1" ht="270" x14ac:dyDescent="0.35">
      <c r="A390" s="364" t="s">
        <v>3241</v>
      </c>
      <c r="B390" s="356">
        <v>13</v>
      </c>
      <c r="C390" s="357" t="s">
        <v>281</v>
      </c>
      <c r="D390" s="358" t="s">
        <v>1567</v>
      </c>
      <c r="E390" s="358" t="s">
        <v>2243</v>
      </c>
      <c r="F390" s="358" t="s">
        <v>2351</v>
      </c>
      <c r="G390" s="358" t="s">
        <v>2826</v>
      </c>
      <c r="H390" s="358" t="s">
        <v>199</v>
      </c>
      <c r="I390" s="357" t="s">
        <v>3165</v>
      </c>
      <c r="J390" s="358" t="s">
        <v>3166</v>
      </c>
      <c r="K390" s="358" t="s">
        <v>3221</v>
      </c>
      <c r="L390" s="358" t="s">
        <v>281</v>
      </c>
      <c r="M390" s="358" t="s">
        <v>3222</v>
      </c>
      <c r="N390" s="358" t="s">
        <v>2106</v>
      </c>
      <c r="O390" s="358" t="s">
        <v>2172</v>
      </c>
      <c r="P390" s="358" t="s">
        <v>2172</v>
      </c>
      <c r="Q390" s="358" t="s">
        <v>2172</v>
      </c>
      <c r="R390" s="357" t="s">
        <v>3242</v>
      </c>
      <c r="S390" s="357" t="s">
        <v>2246</v>
      </c>
      <c r="T390" s="359">
        <v>45689</v>
      </c>
      <c r="U390" s="359">
        <v>46006</v>
      </c>
      <c r="V390" s="357" t="s">
        <v>3243</v>
      </c>
      <c r="W390" s="356" t="s">
        <v>2172</v>
      </c>
      <c r="X390" s="358" t="s">
        <v>3244</v>
      </c>
      <c r="Y390" s="357" t="s">
        <v>3483</v>
      </c>
      <c r="Z390" s="366">
        <v>1</v>
      </c>
      <c r="AA390" s="360" t="s">
        <v>2113</v>
      </c>
      <c r="AB390" s="360" t="s">
        <v>2113</v>
      </c>
      <c r="AC390" s="360" t="s">
        <v>2172</v>
      </c>
      <c r="AD390" s="360" t="s">
        <v>2172</v>
      </c>
      <c r="AE390" s="360" t="s">
        <v>2172</v>
      </c>
      <c r="AF390" s="360" t="s">
        <v>2113</v>
      </c>
      <c r="AG390" s="360" t="s">
        <v>2113</v>
      </c>
      <c r="AH390" s="360" t="s">
        <v>2172</v>
      </c>
      <c r="AI390" s="360" t="s">
        <v>2172</v>
      </c>
      <c r="AJ390" s="360" t="s">
        <v>2172</v>
      </c>
      <c r="AK390" s="360" t="s">
        <v>2172</v>
      </c>
      <c r="AL390" s="360" t="s">
        <v>2172</v>
      </c>
      <c r="AM390" s="360" t="s">
        <v>2172</v>
      </c>
      <c r="AN390" s="360" t="s">
        <v>2172</v>
      </c>
      <c r="AO390" s="360" t="s">
        <v>2113</v>
      </c>
      <c r="AP390" s="360" t="s">
        <v>2172</v>
      </c>
      <c r="AQ390" s="360" t="s">
        <v>2113</v>
      </c>
      <c r="AR390" s="360" t="s">
        <v>2172</v>
      </c>
      <c r="AS390" s="360" t="s">
        <v>2172</v>
      </c>
      <c r="AT390" s="360" t="s">
        <v>2172</v>
      </c>
      <c r="AU390" s="360" t="s">
        <v>2172</v>
      </c>
      <c r="AV390" s="360" t="s">
        <v>2172</v>
      </c>
      <c r="AW390" s="360" t="s">
        <v>2172</v>
      </c>
      <c r="AX390" s="360" t="s">
        <v>2172</v>
      </c>
      <c r="AY390" s="360" t="s">
        <v>2172</v>
      </c>
      <c r="AZ390" s="360" t="s">
        <v>2172</v>
      </c>
      <c r="BA390" s="360" t="s">
        <v>2172</v>
      </c>
      <c r="BB390" s="360" t="s">
        <v>2113</v>
      </c>
      <c r="BC390" s="360" t="s">
        <v>2172</v>
      </c>
      <c r="BD390" s="360" t="s">
        <v>2172</v>
      </c>
      <c r="BE390" s="360" t="s">
        <v>2172</v>
      </c>
      <c r="BF390" s="360" t="s">
        <v>2172</v>
      </c>
      <c r="BG390" s="360" t="s">
        <v>2172</v>
      </c>
      <c r="BH390" s="360" t="s">
        <v>2113</v>
      </c>
      <c r="BI390" s="360" t="s">
        <v>2113</v>
      </c>
      <c r="BJ390" s="357" t="s">
        <v>2135</v>
      </c>
      <c r="BK390" s="365" t="s">
        <v>2136</v>
      </c>
    </row>
    <row r="391" spans="1:63" s="363" customFormat="1" ht="270" x14ac:dyDescent="0.35">
      <c r="A391" s="364" t="s">
        <v>3245</v>
      </c>
      <c r="B391" s="356">
        <v>14</v>
      </c>
      <c r="C391" s="357" t="s">
        <v>281</v>
      </c>
      <c r="D391" s="358" t="s">
        <v>1567</v>
      </c>
      <c r="E391" s="358" t="s">
        <v>2243</v>
      </c>
      <c r="F391" s="358" t="s">
        <v>2351</v>
      </c>
      <c r="G391" s="358" t="s">
        <v>2826</v>
      </c>
      <c r="H391" s="358" t="s">
        <v>199</v>
      </c>
      <c r="I391" s="357" t="s">
        <v>3165</v>
      </c>
      <c r="J391" s="358" t="s">
        <v>3166</v>
      </c>
      <c r="K391" s="358" t="s">
        <v>3221</v>
      </c>
      <c r="L391" s="358" t="s">
        <v>281</v>
      </c>
      <c r="M391" s="358" t="s">
        <v>3222</v>
      </c>
      <c r="N391" s="358" t="s">
        <v>2106</v>
      </c>
      <c r="O391" s="358" t="s">
        <v>2172</v>
      </c>
      <c r="P391" s="358" t="s">
        <v>2172</v>
      </c>
      <c r="Q391" s="358" t="s">
        <v>2172</v>
      </c>
      <c r="R391" s="357" t="s">
        <v>3246</v>
      </c>
      <c r="S391" s="357" t="s">
        <v>2246</v>
      </c>
      <c r="T391" s="359">
        <v>45689</v>
      </c>
      <c r="U391" s="359">
        <v>46006</v>
      </c>
      <c r="V391" s="357" t="s">
        <v>3247</v>
      </c>
      <c r="W391" s="356" t="s">
        <v>2172</v>
      </c>
      <c r="X391" s="358" t="s">
        <v>3248</v>
      </c>
      <c r="Y391" s="357" t="s">
        <v>3249</v>
      </c>
      <c r="Z391" s="366">
        <v>0.9</v>
      </c>
      <c r="AA391" s="360" t="s">
        <v>2172</v>
      </c>
      <c r="AB391" s="360" t="s">
        <v>2113</v>
      </c>
      <c r="AC391" s="360" t="s">
        <v>2172</v>
      </c>
      <c r="AD391" s="360" t="s">
        <v>2172</v>
      </c>
      <c r="AE391" s="360" t="s">
        <v>2172</v>
      </c>
      <c r="AF391" s="360" t="s">
        <v>2113</v>
      </c>
      <c r="AG391" s="360" t="s">
        <v>2113</v>
      </c>
      <c r="AH391" s="360" t="s">
        <v>2172</v>
      </c>
      <c r="AI391" s="360" t="s">
        <v>2172</v>
      </c>
      <c r="AJ391" s="360" t="s">
        <v>2172</v>
      </c>
      <c r="AK391" s="360" t="s">
        <v>2172</v>
      </c>
      <c r="AL391" s="360" t="s">
        <v>2172</v>
      </c>
      <c r="AM391" s="360" t="s">
        <v>2172</v>
      </c>
      <c r="AN391" s="360" t="s">
        <v>2172</v>
      </c>
      <c r="AO391" s="360" t="s">
        <v>2113</v>
      </c>
      <c r="AP391" s="360" t="s">
        <v>2172</v>
      </c>
      <c r="AQ391" s="360" t="s">
        <v>2113</v>
      </c>
      <c r="AR391" s="360" t="s">
        <v>2113</v>
      </c>
      <c r="AS391" s="360" t="s">
        <v>2172</v>
      </c>
      <c r="AT391" s="360" t="s">
        <v>2172</v>
      </c>
      <c r="AU391" s="360" t="s">
        <v>2172</v>
      </c>
      <c r="AV391" s="360" t="s">
        <v>2172</v>
      </c>
      <c r="AW391" s="360" t="s">
        <v>2172</v>
      </c>
      <c r="AX391" s="360" t="s">
        <v>2172</v>
      </c>
      <c r="AY391" s="360" t="s">
        <v>2172</v>
      </c>
      <c r="AZ391" s="360" t="s">
        <v>2172</v>
      </c>
      <c r="BA391" s="360" t="s">
        <v>2172</v>
      </c>
      <c r="BB391" s="360" t="s">
        <v>2113</v>
      </c>
      <c r="BC391" s="360" t="s">
        <v>2172</v>
      </c>
      <c r="BD391" s="360" t="s">
        <v>2172</v>
      </c>
      <c r="BE391" s="360" t="s">
        <v>2172</v>
      </c>
      <c r="BF391" s="360" t="s">
        <v>2172</v>
      </c>
      <c r="BG391" s="360" t="s">
        <v>2172</v>
      </c>
      <c r="BH391" s="360" t="s">
        <v>2113</v>
      </c>
      <c r="BI391" s="360" t="s">
        <v>2113</v>
      </c>
      <c r="BJ391" s="357" t="s">
        <v>2135</v>
      </c>
      <c r="BK391" s="365" t="s">
        <v>2136</v>
      </c>
    </row>
    <row r="392" spans="1:63" s="363" customFormat="1" ht="31.5" customHeight="1" x14ac:dyDescent="0.35">
      <c r="A392" s="507" t="s">
        <v>3250</v>
      </c>
      <c r="B392" s="509">
        <v>6</v>
      </c>
      <c r="C392" s="501" t="s">
        <v>281</v>
      </c>
      <c r="D392" s="505" t="s">
        <v>1567</v>
      </c>
      <c r="E392" s="505" t="s">
        <v>3163</v>
      </c>
      <c r="F392" s="505" t="s">
        <v>2351</v>
      </c>
      <c r="G392" s="505" t="s">
        <v>3164</v>
      </c>
      <c r="H392" s="505" t="s">
        <v>199</v>
      </c>
      <c r="I392" s="501" t="s">
        <v>3165</v>
      </c>
      <c r="J392" s="505" t="s">
        <v>3166</v>
      </c>
      <c r="K392" s="505" t="s">
        <v>3251</v>
      </c>
      <c r="L392" s="505" t="s">
        <v>3252</v>
      </c>
      <c r="M392" s="505" t="s">
        <v>3253</v>
      </c>
      <c r="N392" s="505" t="s">
        <v>2106</v>
      </c>
      <c r="O392" s="505" t="s">
        <v>2172</v>
      </c>
      <c r="P392" s="505" t="s">
        <v>2172</v>
      </c>
      <c r="Q392" s="505" t="s">
        <v>2172</v>
      </c>
      <c r="R392" s="501" t="s">
        <v>1417</v>
      </c>
      <c r="S392" s="501" t="s">
        <v>3170</v>
      </c>
      <c r="T392" s="503">
        <v>45717</v>
      </c>
      <c r="U392" s="503">
        <v>45777</v>
      </c>
      <c r="V392" s="501" t="s">
        <v>1419</v>
      </c>
      <c r="W392" s="494">
        <v>1</v>
      </c>
      <c r="X392" s="501" t="s">
        <v>1983</v>
      </c>
      <c r="Y392" s="501" t="s">
        <v>3254</v>
      </c>
      <c r="Z392" s="510">
        <v>0.25</v>
      </c>
      <c r="AA392" s="500" t="s">
        <v>2172</v>
      </c>
      <c r="AB392" s="500" t="s">
        <v>2172</v>
      </c>
      <c r="AC392" s="500" t="s">
        <v>2172</v>
      </c>
      <c r="AD392" s="500" t="s">
        <v>2172</v>
      </c>
      <c r="AE392" s="500" t="s">
        <v>2172</v>
      </c>
      <c r="AF392" s="500" t="s">
        <v>2113</v>
      </c>
      <c r="AG392" s="500" t="s">
        <v>2172</v>
      </c>
      <c r="AH392" s="500" t="s">
        <v>2172</v>
      </c>
      <c r="AI392" s="500" t="s">
        <v>2172</v>
      </c>
      <c r="AJ392" s="500" t="s">
        <v>2172</v>
      </c>
      <c r="AK392" s="500" t="s">
        <v>2172</v>
      </c>
      <c r="AL392" s="500" t="s">
        <v>2172</v>
      </c>
      <c r="AM392" s="500" t="s">
        <v>2172</v>
      </c>
      <c r="AN392" s="500" t="s">
        <v>2172</v>
      </c>
      <c r="AO392" s="500" t="s">
        <v>2172</v>
      </c>
      <c r="AP392" s="500" t="s">
        <v>2172</v>
      </c>
      <c r="AQ392" s="500" t="s">
        <v>2172</v>
      </c>
      <c r="AR392" s="500" t="s">
        <v>2172</v>
      </c>
      <c r="AS392" s="500" t="s">
        <v>2172</v>
      </c>
      <c r="AT392" s="500" t="s">
        <v>2172</v>
      </c>
      <c r="AU392" s="500" t="s">
        <v>2113</v>
      </c>
      <c r="AV392" s="500" t="s">
        <v>2172</v>
      </c>
      <c r="AW392" s="500" t="s">
        <v>2172</v>
      </c>
      <c r="AX392" s="500" t="s">
        <v>2172</v>
      </c>
      <c r="AY392" s="500" t="s">
        <v>2172</v>
      </c>
      <c r="AZ392" s="500" t="s">
        <v>2172</v>
      </c>
      <c r="BA392" s="500" t="s">
        <v>2172</v>
      </c>
      <c r="BB392" s="500" t="s">
        <v>2172</v>
      </c>
      <c r="BC392" s="500" t="s">
        <v>2172</v>
      </c>
      <c r="BD392" s="500" t="s">
        <v>2172</v>
      </c>
      <c r="BE392" s="500" t="s">
        <v>2172</v>
      </c>
      <c r="BF392" s="500" t="s">
        <v>2172</v>
      </c>
      <c r="BG392" s="500" t="s">
        <v>2113</v>
      </c>
      <c r="BH392" s="500" t="s">
        <v>2172</v>
      </c>
      <c r="BI392" s="500" t="s">
        <v>2172</v>
      </c>
      <c r="BJ392" s="501" t="s">
        <v>2114</v>
      </c>
      <c r="BK392" s="496" t="s">
        <v>199</v>
      </c>
    </row>
    <row r="393" spans="1:63" s="363" customFormat="1" ht="18" x14ac:dyDescent="0.35">
      <c r="A393" s="507"/>
      <c r="B393" s="509"/>
      <c r="C393" s="501"/>
      <c r="D393" s="505"/>
      <c r="E393" s="505"/>
      <c r="F393" s="505"/>
      <c r="G393" s="505"/>
      <c r="H393" s="505"/>
      <c r="I393" s="501"/>
      <c r="J393" s="505"/>
      <c r="K393" s="505"/>
      <c r="L393" s="505"/>
      <c r="M393" s="505"/>
      <c r="N393" s="505"/>
      <c r="O393" s="505"/>
      <c r="P393" s="505"/>
      <c r="Q393" s="505"/>
      <c r="R393" s="501"/>
      <c r="S393" s="501"/>
      <c r="T393" s="503"/>
      <c r="U393" s="503"/>
      <c r="V393" s="501"/>
      <c r="W393" s="490"/>
      <c r="X393" s="501"/>
      <c r="Y393" s="501"/>
      <c r="Z393" s="510"/>
      <c r="AA393" s="500"/>
      <c r="AB393" s="500"/>
      <c r="AC393" s="500"/>
      <c r="AD393" s="500"/>
      <c r="AE393" s="500"/>
      <c r="AF393" s="500"/>
      <c r="AG393" s="500"/>
      <c r="AH393" s="500"/>
      <c r="AI393" s="500"/>
      <c r="AJ393" s="500"/>
      <c r="AK393" s="500"/>
      <c r="AL393" s="500"/>
      <c r="AM393" s="500"/>
      <c r="AN393" s="500"/>
      <c r="AO393" s="500"/>
      <c r="AP393" s="500"/>
      <c r="AQ393" s="500"/>
      <c r="AR393" s="500"/>
      <c r="AS393" s="500"/>
      <c r="AT393" s="500"/>
      <c r="AU393" s="500"/>
      <c r="AV393" s="500"/>
      <c r="AW393" s="500"/>
      <c r="AX393" s="500"/>
      <c r="AY393" s="500"/>
      <c r="AZ393" s="500"/>
      <c r="BA393" s="500"/>
      <c r="BB393" s="500"/>
      <c r="BC393" s="500"/>
      <c r="BD393" s="500"/>
      <c r="BE393" s="500"/>
      <c r="BF393" s="500"/>
      <c r="BG393" s="500"/>
      <c r="BH393" s="500"/>
      <c r="BI393" s="500"/>
      <c r="BJ393" s="501"/>
      <c r="BK393" s="496"/>
    </row>
    <row r="394" spans="1:63" s="363" customFormat="1" ht="18" x14ac:dyDescent="0.35">
      <c r="A394" s="507"/>
      <c r="B394" s="509"/>
      <c r="C394" s="501"/>
      <c r="D394" s="505"/>
      <c r="E394" s="505"/>
      <c r="F394" s="505"/>
      <c r="G394" s="505"/>
      <c r="H394" s="505"/>
      <c r="I394" s="501"/>
      <c r="J394" s="505"/>
      <c r="K394" s="505"/>
      <c r="L394" s="505"/>
      <c r="M394" s="505"/>
      <c r="N394" s="505"/>
      <c r="O394" s="505"/>
      <c r="P394" s="505"/>
      <c r="Q394" s="505"/>
      <c r="R394" s="501"/>
      <c r="S394" s="501"/>
      <c r="T394" s="503"/>
      <c r="U394" s="503"/>
      <c r="V394" s="501"/>
      <c r="W394" s="490"/>
      <c r="X394" s="501"/>
      <c r="Y394" s="501"/>
      <c r="Z394" s="510"/>
      <c r="AA394" s="500"/>
      <c r="AB394" s="500"/>
      <c r="AC394" s="500"/>
      <c r="AD394" s="500"/>
      <c r="AE394" s="500"/>
      <c r="AF394" s="500"/>
      <c r="AG394" s="500"/>
      <c r="AH394" s="500"/>
      <c r="AI394" s="500"/>
      <c r="AJ394" s="500"/>
      <c r="AK394" s="500"/>
      <c r="AL394" s="500"/>
      <c r="AM394" s="500"/>
      <c r="AN394" s="500"/>
      <c r="AO394" s="500"/>
      <c r="AP394" s="500"/>
      <c r="AQ394" s="500"/>
      <c r="AR394" s="500"/>
      <c r="AS394" s="500"/>
      <c r="AT394" s="500"/>
      <c r="AU394" s="500"/>
      <c r="AV394" s="500"/>
      <c r="AW394" s="500"/>
      <c r="AX394" s="500"/>
      <c r="AY394" s="500"/>
      <c r="AZ394" s="500"/>
      <c r="BA394" s="500"/>
      <c r="BB394" s="500"/>
      <c r="BC394" s="500"/>
      <c r="BD394" s="500"/>
      <c r="BE394" s="500"/>
      <c r="BF394" s="500"/>
      <c r="BG394" s="500"/>
      <c r="BH394" s="500"/>
      <c r="BI394" s="500"/>
      <c r="BJ394" s="501"/>
      <c r="BK394" s="496"/>
    </row>
    <row r="395" spans="1:63" s="363" customFormat="1" ht="18" x14ac:dyDescent="0.35">
      <c r="A395" s="507"/>
      <c r="B395" s="509"/>
      <c r="C395" s="501"/>
      <c r="D395" s="505"/>
      <c r="E395" s="505"/>
      <c r="F395" s="505"/>
      <c r="G395" s="505"/>
      <c r="H395" s="505"/>
      <c r="I395" s="501"/>
      <c r="J395" s="505"/>
      <c r="K395" s="505"/>
      <c r="L395" s="505"/>
      <c r="M395" s="505"/>
      <c r="N395" s="505"/>
      <c r="O395" s="505"/>
      <c r="P395" s="505"/>
      <c r="Q395" s="505"/>
      <c r="R395" s="501"/>
      <c r="S395" s="501"/>
      <c r="T395" s="503"/>
      <c r="U395" s="503"/>
      <c r="V395" s="501"/>
      <c r="W395" s="491"/>
      <c r="X395" s="501"/>
      <c r="Y395" s="501"/>
      <c r="Z395" s="510"/>
      <c r="AA395" s="500"/>
      <c r="AB395" s="500"/>
      <c r="AC395" s="500"/>
      <c r="AD395" s="500"/>
      <c r="AE395" s="500"/>
      <c r="AF395" s="500"/>
      <c r="AG395" s="500"/>
      <c r="AH395" s="500"/>
      <c r="AI395" s="500"/>
      <c r="AJ395" s="500"/>
      <c r="AK395" s="500"/>
      <c r="AL395" s="500"/>
      <c r="AM395" s="500"/>
      <c r="AN395" s="500"/>
      <c r="AO395" s="500"/>
      <c r="AP395" s="500"/>
      <c r="AQ395" s="500"/>
      <c r="AR395" s="500"/>
      <c r="AS395" s="500"/>
      <c r="AT395" s="500"/>
      <c r="AU395" s="500"/>
      <c r="AV395" s="500"/>
      <c r="AW395" s="500"/>
      <c r="AX395" s="500"/>
      <c r="AY395" s="500"/>
      <c r="AZ395" s="500"/>
      <c r="BA395" s="500"/>
      <c r="BB395" s="500"/>
      <c r="BC395" s="500"/>
      <c r="BD395" s="500"/>
      <c r="BE395" s="500"/>
      <c r="BF395" s="500"/>
      <c r="BG395" s="500"/>
      <c r="BH395" s="500"/>
      <c r="BI395" s="500"/>
      <c r="BJ395" s="501"/>
      <c r="BK395" s="496"/>
    </row>
    <row r="396" spans="1:63" s="363" customFormat="1" ht="270" x14ac:dyDescent="0.35">
      <c r="A396" s="364" t="s">
        <v>3250</v>
      </c>
      <c r="B396" s="356">
        <v>6</v>
      </c>
      <c r="C396" s="357" t="s">
        <v>281</v>
      </c>
      <c r="D396" s="358" t="s">
        <v>1567</v>
      </c>
      <c r="E396" s="358" t="s">
        <v>3163</v>
      </c>
      <c r="F396" s="358" t="s">
        <v>2351</v>
      </c>
      <c r="G396" s="358" t="s">
        <v>3164</v>
      </c>
      <c r="H396" s="358" t="s">
        <v>199</v>
      </c>
      <c r="I396" s="357" t="s">
        <v>3165</v>
      </c>
      <c r="J396" s="358" t="s">
        <v>3166</v>
      </c>
      <c r="K396" s="358" t="s">
        <v>3251</v>
      </c>
      <c r="L396" s="358" t="s">
        <v>3252</v>
      </c>
      <c r="M396" s="358" t="s">
        <v>3253</v>
      </c>
      <c r="N396" s="358" t="s">
        <v>2106</v>
      </c>
      <c r="O396" s="358" t="s">
        <v>2172</v>
      </c>
      <c r="P396" s="358" t="s">
        <v>2172</v>
      </c>
      <c r="Q396" s="358" t="s">
        <v>2172</v>
      </c>
      <c r="R396" s="357" t="s">
        <v>1422</v>
      </c>
      <c r="S396" s="357" t="s">
        <v>3170</v>
      </c>
      <c r="T396" s="359">
        <v>45703</v>
      </c>
      <c r="U396" s="359">
        <v>46022</v>
      </c>
      <c r="V396" s="357" t="s">
        <v>3255</v>
      </c>
      <c r="W396" s="356" t="s">
        <v>2172</v>
      </c>
      <c r="X396" s="358" t="s">
        <v>206</v>
      </c>
      <c r="Y396" s="358" t="s">
        <v>206</v>
      </c>
      <c r="Z396" s="360" t="s">
        <v>206</v>
      </c>
      <c r="AA396" s="360" t="s">
        <v>2172</v>
      </c>
      <c r="AB396" s="360" t="s">
        <v>2172</v>
      </c>
      <c r="AC396" s="360" t="s">
        <v>2172</v>
      </c>
      <c r="AD396" s="360" t="s">
        <v>2172</v>
      </c>
      <c r="AE396" s="360" t="s">
        <v>2172</v>
      </c>
      <c r="AF396" s="360" t="s">
        <v>3256</v>
      </c>
      <c r="AG396" s="360" t="s">
        <v>2172</v>
      </c>
      <c r="AH396" s="360" t="s">
        <v>2172</v>
      </c>
      <c r="AI396" s="360" t="s">
        <v>2172</v>
      </c>
      <c r="AJ396" s="360" t="s">
        <v>2172</v>
      </c>
      <c r="AK396" s="360" t="s">
        <v>2172</v>
      </c>
      <c r="AL396" s="360" t="s">
        <v>2172</v>
      </c>
      <c r="AM396" s="360" t="s">
        <v>2172</v>
      </c>
      <c r="AN396" s="360" t="s">
        <v>2172</v>
      </c>
      <c r="AO396" s="360" t="s">
        <v>2172</v>
      </c>
      <c r="AP396" s="360" t="s">
        <v>2172</v>
      </c>
      <c r="AQ396" s="360" t="s">
        <v>2172</v>
      </c>
      <c r="AR396" s="360" t="s">
        <v>2172</v>
      </c>
      <c r="AS396" s="360" t="s">
        <v>2172</v>
      </c>
      <c r="AT396" s="360" t="s">
        <v>2172</v>
      </c>
      <c r="AU396" s="360" t="s">
        <v>2113</v>
      </c>
      <c r="AV396" s="360" t="s">
        <v>2172</v>
      </c>
      <c r="AW396" s="360" t="s">
        <v>2172</v>
      </c>
      <c r="AX396" s="360" t="s">
        <v>2172</v>
      </c>
      <c r="AY396" s="360" t="s">
        <v>2172</v>
      </c>
      <c r="AZ396" s="360" t="s">
        <v>2172</v>
      </c>
      <c r="BA396" s="360" t="s">
        <v>2172</v>
      </c>
      <c r="BB396" s="360" t="s">
        <v>2172</v>
      </c>
      <c r="BC396" s="360" t="s">
        <v>2172</v>
      </c>
      <c r="BD396" s="360" t="s">
        <v>2172</v>
      </c>
      <c r="BE396" s="360" t="s">
        <v>2172</v>
      </c>
      <c r="BF396" s="360" t="s">
        <v>2172</v>
      </c>
      <c r="BG396" s="360" t="s">
        <v>2113</v>
      </c>
      <c r="BH396" s="360" t="s">
        <v>2172</v>
      </c>
      <c r="BI396" s="360" t="s">
        <v>2172</v>
      </c>
      <c r="BJ396" s="357" t="s">
        <v>2114</v>
      </c>
      <c r="BK396" s="365" t="s">
        <v>199</v>
      </c>
    </row>
    <row r="397" spans="1:63" s="363" customFormat="1" ht="270" x14ac:dyDescent="0.35">
      <c r="A397" s="364" t="s">
        <v>3250</v>
      </c>
      <c r="B397" s="356">
        <v>6</v>
      </c>
      <c r="C397" s="357" t="s">
        <v>281</v>
      </c>
      <c r="D397" s="358" t="s">
        <v>1567</v>
      </c>
      <c r="E397" s="358" t="s">
        <v>3163</v>
      </c>
      <c r="F397" s="358" t="s">
        <v>2351</v>
      </c>
      <c r="G397" s="358" t="s">
        <v>3164</v>
      </c>
      <c r="H397" s="358" t="s">
        <v>199</v>
      </c>
      <c r="I397" s="357" t="s">
        <v>3165</v>
      </c>
      <c r="J397" s="358" t="s">
        <v>3166</v>
      </c>
      <c r="K397" s="358" t="s">
        <v>3251</v>
      </c>
      <c r="L397" s="358" t="s">
        <v>3252</v>
      </c>
      <c r="M397" s="358" t="s">
        <v>3253</v>
      </c>
      <c r="N397" s="358" t="s">
        <v>2106</v>
      </c>
      <c r="O397" s="358" t="s">
        <v>2172</v>
      </c>
      <c r="P397" s="358" t="s">
        <v>2172</v>
      </c>
      <c r="Q397" s="358" t="s">
        <v>2172</v>
      </c>
      <c r="R397" s="357" t="s">
        <v>3257</v>
      </c>
      <c r="S397" s="357" t="s">
        <v>3170</v>
      </c>
      <c r="T397" s="359">
        <v>45839</v>
      </c>
      <c r="U397" s="359">
        <v>46022</v>
      </c>
      <c r="V397" s="357" t="s">
        <v>3258</v>
      </c>
      <c r="W397" s="356" t="s">
        <v>2172</v>
      </c>
      <c r="X397" s="357" t="s">
        <v>1983</v>
      </c>
      <c r="Y397" s="357" t="s">
        <v>3254</v>
      </c>
      <c r="Z397" s="366">
        <v>0.25</v>
      </c>
      <c r="AA397" s="360" t="s">
        <v>2172</v>
      </c>
      <c r="AB397" s="360" t="s">
        <v>2172</v>
      </c>
      <c r="AC397" s="360" t="s">
        <v>2172</v>
      </c>
      <c r="AD397" s="360" t="s">
        <v>2172</v>
      </c>
      <c r="AE397" s="360" t="s">
        <v>2172</v>
      </c>
      <c r="AF397" s="360" t="s">
        <v>2113</v>
      </c>
      <c r="AG397" s="360" t="s">
        <v>2172</v>
      </c>
      <c r="AH397" s="360" t="s">
        <v>2172</v>
      </c>
      <c r="AI397" s="360" t="s">
        <v>2172</v>
      </c>
      <c r="AJ397" s="360" t="s">
        <v>2172</v>
      </c>
      <c r="AK397" s="360" t="s">
        <v>2172</v>
      </c>
      <c r="AL397" s="360" t="s">
        <v>2172</v>
      </c>
      <c r="AM397" s="360" t="s">
        <v>2172</v>
      </c>
      <c r="AN397" s="360" t="s">
        <v>2172</v>
      </c>
      <c r="AO397" s="360" t="s">
        <v>2172</v>
      </c>
      <c r="AP397" s="360" t="s">
        <v>2172</v>
      </c>
      <c r="AQ397" s="360" t="s">
        <v>2172</v>
      </c>
      <c r="AR397" s="360" t="s">
        <v>2172</v>
      </c>
      <c r="AS397" s="360" t="s">
        <v>2172</v>
      </c>
      <c r="AT397" s="360" t="s">
        <v>2172</v>
      </c>
      <c r="AU397" s="360" t="s">
        <v>2113</v>
      </c>
      <c r="AV397" s="360" t="s">
        <v>2172</v>
      </c>
      <c r="AW397" s="360" t="s">
        <v>2172</v>
      </c>
      <c r="AX397" s="360" t="s">
        <v>2172</v>
      </c>
      <c r="AY397" s="360" t="s">
        <v>2172</v>
      </c>
      <c r="AZ397" s="360" t="s">
        <v>2172</v>
      </c>
      <c r="BA397" s="360" t="s">
        <v>2172</v>
      </c>
      <c r="BB397" s="360" t="s">
        <v>2113</v>
      </c>
      <c r="BC397" s="360" t="s">
        <v>2172</v>
      </c>
      <c r="BD397" s="360" t="s">
        <v>2172</v>
      </c>
      <c r="BE397" s="360" t="s">
        <v>2172</v>
      </c>
      <c r="BF397" s="360" t="s">
        <v>2172</v>
      </c>
      <c r="BG397" s="360" t="s">
        <v>2172</v>
      </c>
      <c r="BH397" s="360" t="s">
        <v>2172</v>
      </c>
      <c r="BI397" s="360" t="s">
        <v>2113</v>
      </c>
      <c r="BJ397" s="357" t="s">
        <v>2135</v>
      </c>
      <c r="BK397" s="365" t="s">
        <v>2136</v>
      </c>
    </row>
    <row r="398" spans="1:63" s="363" customFormat="1" ht="270" x14ac:dyDescent="0.35">
      <c r="A398" s="364" t="s">
        <v>3259</v>
      </c>
      <c r="B398" s="356">
        <v>7</v>
      </c>
      <c r="C398" s="357" t="s">
        <v>281</v>
      </c>
      <c r="D398" s="358" t="s">
        <v>1567</v>
      </c>
      <c r="E398" s="358" t="s">
        <v>3163</v>
      </c>
      <c r="F398" s="358" t="s">
        <v>2351</v>
      </c>
      <c r="G398" s="358" t="s">
        <v>3164</v>
      </c>
      <c r="H398" s="358" t="s">
        <v>199</v>
      </c>
      <c r="I398" s="357" t="s">
        <v>3165</v>
      </c>
      <c r="J398" s="358" t="s">
        <v>3166</v>
      </c>
      <c r="K398" s="358" t="s">
        <v>3251</v>
      </c>
      <c r="L398" s="358" t="s">
        <v>3252</v>
      </c>
      <c r="M398" s="358" t="s">
        <v>3260</v>
      </c>
      <c r="N398" s="358" t="s">
        <v>2106</v>
      </c>
      <c r="O398" s="358" t="s">
        <v>2172</v>
      </c>
      <c r="P398" s="358" t="s">
        <v>2172</v>
      </c>
      <c r="Q398" s="358" t="s">
        <v>2172</v>
      </c>
      <c r="R398" s="358" t="s">
        <v>3261</v>
      </c>
      <c r="S398" s="357" t="s">
        <v>3170</v>
      </c>
      <c r="T398" s="359">
        <v>45703</v>
      </c>
      <c r="U398" s="359">
        <v>46006</v>
      </c>
      <c r="V398" s="358" t="s">
        <v>1427</v>
      </c>
      <c r="W398" s="360" t="s">
        <v>2172</v>
      </c>
      <c r="X398" s="358" t="s">
        <v>206</v>
      </c>
      <c r="Y398" s="358" t="s">
        <v>206</v>
      </c>
      <c r="Z398" s="360" t="s">
        <v>206</v>
      </c>
      <c r="AA398" s="360" t="s">
        <v>2172</v>
      </c>
      <c r="AB398" s="360" t="s">
        <v>2172</v>
      </c>
      <c r="AC398" s="360" t="s">
        <v>2172</v>
      </c>
      <c r="AD398" s="360" t="s">
        <v>2172</v>
      </c>
      <c r="AE398" s="360" t="s">
        <v>2172</v>
      </c>
      <c r="AF398" s="360" t="s">
        <v>2113</v>
      </c>
      <c r="AG398" s="360" t="s">
        <v>2172</v>
      </c>
      <c r="AH398" s="360" t="s">
        <v>2172</v>
      </c>
      <c r="AI398" s="360" t="s">
        <v>2172</v>
      </c>
      <c r="AJ398" s="360" t="s">
        <v>2172</v>
      </c>
      <c r="AK398" s="360" t="s">
        <v>2113</v>
      </c>
      <c r="AL398" s="360" t="s">
        <v>2172</v>
      </c>
      <c r="AM398" s="360" t="s">
        <v>2172</v>
      </c>
      <c r="AN398" s="360" t="s">
        <v>2172</v>
      </c>
      <c r="AO398" s="360" t="s">
        <v>2113</v>
      </c>
      <c r="AP398" s="360" t="s">
        <v>2172</v>
      </c>
      <c r="AQ398" s="360" t="s">
        <v>2172</v>
      </c>
      <c r="AR398" s="360" t="s">
        <v>2172</v>
      </c>
      <c r="AS398" s="360" t="s">
        <v>2172</v>
      </c>
      <c r="AT398" s="360" t="s">
        <v>2172</v>
      </c>
      <c r="AU398" s="360" t="s">
        <v>2113</v>
      </c>
      <c r="AV398" s="360" t="s">
        <v>2172</v>
      </c>
      <c r="AW398" s="360" t="s">
        <v>2172</v>
      </c>
      <c r="AX398" s="360" t="s">
        <v>2172</v>
      </c>
      <c r="AY398" s="360" t="s">
        <v>2172</v>
      </c>
      <c r="AZ398" s="360" t="s">
        <v>2172</v>
      </c>
      <c r="BA398" s="360" t="s">
        <v>2172</v>
      </c>
      <c r="BB398" s="360" t="s">
        <v>2113</v>
      </c>
      <c r="BC398" s="360" t="s">
        <v>2172</v>
      </c>
      <c r="BD398" s="360" t="s">
        <v>2172</v>
      </c>
      <c r="BE398" s="360" t="s">
        <v>2172</v>
      </c>
      <c r="BF398" s="360" t="s">
        <v>2172</v>
      </c>
      <c r="BG398" s="360" t="s">
        <v>2172</v>
      </c>
      <c r="BH398" s="360" t="s">
        <v>2172</v>
      </c>
      <c r="BI398" s="360" t="s">
        <v>2113</v>
      </c>
      <c r="BJ398" s="357" t="s">
        <v>2135</v>
      </c>
      <c r="BK398" s="365" t="s">
        <v>2136</v>
      </c>
    </row>
    <row r="399" spans="1:63" s="363" customFormat="1" ht="63" customHeight="1" x14ac:dyDescent="0.35">
      <c r="A399" s="507" t="s">
        <v>3262</v>
      </c>
      <c r="B399" s="509">
        <v>8</v>
      </c>
      <c r="C399" s="501" t="s">
        <v>281</v>
      </c>
      <c r="D399" s="505" t="s">
        <v>1567</v>
      </c>
      <c r="E399" s="505" t="s">
        <v>3163</v>
      </c>
      <c r="F399" s="505" t="s">
        <v>2351</v>
      </c>
      <c r="G399" s="505" t="s">
        <v>3164</v>
      </c>
      <c r="H399" s="505" t="s">
        <v>199</v>
      </c>
      <c r="I399" s="501" t="s">
        <v>3165</v>
      </c>
      <c r="J399" s="505" t="s">
        <v>3166</v>
      </c>
      <c r="K399" s="505" t="s">
        <v>3251</v>
      </c>
      <c r="L399" s="505" t="s">
        <v>3252</v>
      </c>
      <c r="M399" s="505" t="s">
        <v>3263</v>
      </c>
      <c r="N399" s="505" t="s">
        <v>2106</v>
      </c>
      <c r="O399" s="505" t="s">
        <v>2172</v>
      </c>
      <c r="P399" s="505" t="s">
        <v>2172</v>
      </c>
      <c r="Q399" s="505" t="s">
        <v>2172</v>
      </c>
      <c r="R399" s="501" t="s">
        <v>3264</v>
      </c>
      <c r="S399" s="501" t="s">
        <v>3170</v>
      </c>
      <c r="T399" s="503">
        <v>45703</v>
      </c>
      <c r="U399" s="503">
        <v>46006</v>
      </c>
      <c r="V399" s="501" t="s">
        <v>3265</v>
      </c>
      <c r="W399" s="489" t="s">
        <v>2172</v>
      </c>
      <c r="X399" s="501" t="s">
        <v>3174</v>
      </c>
      <c r="Y399" s="501" t="s">
        <v>3266</v>
      </c>
      <c r="Z399" s="510">
        <v>1</v>
      </c>
      <c r="AA399" s="500" t="s">
        <v>2172</v>
      </c>
      <c r="AB399" s="500" t="s">
        <v>2172</v>
      </c>
      <c r="AC399" s="500" t="s">
        <v>2172</v>
      </c>
      <c r="AD399" s="500" t="s">
        <v>2172</v>
      </c>
      <c r="AE399" s="500" t="s">
        <v>2172</v>
      </c>
      <c r="AF399" s="500" t="s">
        <v>2113</v>
      </c>
      <c r="AG399" s="500" t="s">
        <v>2172</v>
      </c>
      <c r="AH399" s="500" t="s">
        <v>2172</v>
      </c>
      <c r="AI399" s="500" t="s">
        <v>2172</v>
      </c>
      <c r="AJ399" s="500" t="s">
        <v>2172</v>
      </c>
      <c r="AK399" s="500" t="s">
        <v>2113</v>
      </c>
      <c r="AL399" s="500" t="s">
        <v>2172</v>
      </c>
      <c r="AM399" s="500" t="s">
        <v>2172</v>
      </c>
      <c r="AN399" s="500" t="s">
        <v>2172</v>
      </c>
      <c r="AO399" s="500" t="s">
        <v>2113</v>
      </c>
      <c r="AP399" s="500" t="s">
        <v>2172</v>
      </c>
      <c r="AQ399" s="500" t="s">
        <v>2172</v>
      </c>
      <c r="AR399" s="500" t="s">
        <v>2172</v>
      </c>
      <c r="AS399" s="500" t="s">
        <v>2172</v>
      </c>
      <c r="AT399" s="500" t="s">
        <v>2172</v>
      </c>
      <c r="AU399" s="500" t="s">
        <v>2113</v>
      </c>
      <c r="AV399" s="500" t="s">
        <v>2172</v>
      </c>
      <c r="AW399" s="500" t="s">
        <v>2172</v>
      </c>
      <c r="AX399" s="500" t="s">
        <v>2172</v>
      </c>
      <c r="AY399" s="500" t="s">
        <v>2172</v>
      </c>
      <c r="AZ399" s="500" t="s">
        <v>2172</v>
      </c>
      <c r="BA399" s="500" t="s">
        <v>2172</v>
      </c>
      <c r="BB399" s="500" t="s">
        <v>2113</v>
      </c>
      <c r="BC399" s="500" t="s">
        <v>2172</v>
      </c>
      <c r="BD399" s="500" t="s">
        <v>2172</v>
      </c>
      <c r="BE399" s="500" t="s">
        <v>2172</v>
      </c>
      <c r="BF399" s="500" t="s">
        <v>2172</v>
      </c>
      <c r="BG399" s="500" t="s">
        <v>2172</v>
      </c>
      <c r="BH399" s="500" t="s">
        <v>2172</v>
      </c>
      <c r="BI399" s="500" t="s">
        <v>2113</v>
      </c>
      <c r="BJ399" s="501" t="s">
        <v>2135</v>
      </c>
      <c r="BK399" s="496" t="s">
        <v>199</v>
      </c>
    </row>
    <row r="400" spans="1:63" s="363" customFormat="1" ht="18" x14ac:dyDescent="0.35">
      <c r="A400" s="507"/>
      <c r="B400" s="509"/>
      <c r="C400" s="501"/>
      <c r="D400" s="505"/>
      <c r="E400" s="505"/>
      <c r="F400" s="505"/>
      <c r="G400" s="505"/>
      <c r="H400" s="505"/>
      <c r="I400" s="501"/>
      <c r="J400" s="505"/>
      <c r="K400" s="505"/>
      <c r="L400" s="505"/>
      <c r="M400" s="505"/>
      <c r="N400" s="505"/>
      <c r="O400" s="505"/>
      <c r="P400" s="505"/>
      <c r="Q400" s="505"/>
      <c r="R400" s="501"/>
      <c r="S400" s="501"/>
      <c r="T400" s="503"/>
      <c r="U400" s="503"/>
      <c r="V400" s="501"/>
      <c r="W400" s="491"/>
      <c r="X400" s="501"/>
      <c r="Y400" s="501"/>
      <c r="Z400" s="510"/>
      <c r="AA400" s="500"/>
      <c r="AB400" s="500"/>
      <c r="AC400" s="500"/>
      <c r="AD400" s="500"/>
      <c r="AE400" s="500"/>
      <c r="AF400" s="500"/>
      <c r="AG400" s="500"/>
      <c r="AH400" s="500"/>
      <c r="AI400" s="500"/>
      <c r="AJ400" s="500"/>
      <c r="AK400" s="500"/>
      <c r="AL400" s="500"/>
      <c r="AM400" s="500"/>
      <c r="AN400" s="500"/>
      <c r="AO400" s="500"/>
      <c r="AP400" s="500"/>
      <c r="AQ400" s="500"/>
      <c r="AR400" s="500"/>
      <c r="AS400" s="500"/>
      <c r="AT400" s="500"/>
      <c r="AU400" s="500"/>
      <c r="AV400" s="500"/>
      <c r="AW400" s="500"/>
      <c r="AX400" s="500"/>
      <c r="AY400" s="500"/>
      <c r="AZ400" s="500"/>
      <c r="BA400" s="500"/>
      <c r="BB400" s="500"/>
      <c r="BC400" s="500"/>
      <c r="BD400" s="500"/>
      <c r="BE400" s="500"/>
      <c r="BF400" s="500"/>
      <c r="BG400" s="500"/>
      <c r="BH400" s="500"/>
      <c r="BI400" s="500"/>
      <c r="BJ400" s="501"/>
      <c r="BK400" s="496"/>
    </row>
    <row r="401" spans="1:63" s="363" customFormat="1" ht="270" x14ac:dyDescent="0.35">
      <c r="A401" s="364" t="s">
        <v>3262</v>
      </c>
      <c r="B401" s="356">
        <v>8</v>
      </c>
      <c r="C401" s="357" t="s">
        <v>281</v>
      </c>
      <c r="D401" s="358" t="s">
        <v>1567</v>
      </c>
      <c r="E401" s="358" t="s">
        <v>3163</v>
      </c>
      <c r="F401" s="358" t="s">
        <v>2351</v>
      </c>
      <c r="G401" s="358" t="s">
        <v>3164</v>
      </c>
      <c r="H401" s="358" t="s">
        <v>199</v>
      </c>
      <c r="I401" s="357" t="s">
        <v>3165</v>
      </c>
      <c r="J401" s="358" t="s">
        <v>3166</v>
      </c>
      <c r="K401" s="358" t="s">
        <v>3251</v>
      </c>
      <c r="L401" s="358" t="s">
        <v>3252</v>
      </c>
      <c r="M401" s="358" t="s">
        <v>3263</v>
      </c>
      <c r="N401" s="358" t="s">
        <v>2106</v>
      </c>
      <c r="O401" s="358" t="s">
        <v>2172</v>
      </c>
      <c r="P401" s="358" t="s">
        <v>2172</v>
      </c>
      <c r="Q401" s="358" t="s">
        <v>2172</v>
      </c>
      <c r="R401" s="357" t="s">
        <v>3267</v>
      </c>
      <c r="S401" s="357" t="s">
        <v>3170</v>
      </c>
      <c r="T401" s="359">
        <v>45703</v>
      </c>
      <c r="U401" s="359">
        <v>46006</v>
      </c>
      <c r="V401" s="357" t="s">
        <v>3268</v>
      </c>
      <c r="W401" s="356" t="s">
        <v>2172</v>
      </c>
      <c r="X401" s="357" t="s">
        <v>1983</v>
      </c>
      <c r="Y401" s="357" t="s">
        <v>3254</v>
      </c>
      <c r="Z401" s="366">
        <v>0.25</v>
      </c>
      <c r="AA401" s="360" t="s">
        <v>2172</v>
      </c>
      <c r="AB401" s="360" t="s">
        <v>2172</v>
      </c>
      <c r="AC401" s="360" t="s">
        <v>2172</v>
      </c>
      <c r="AD401" s="360" t="s">
        <v>2172</v>
      </c>
      <c r="AE401" s="360" t="s">
        <v>2172</v>
      </c>
      <c r="AF401" s="360" t="s">
        <v>2172</v>
      </c>
      <c r="AG401" s="360" t="s">
        <v>2172</v>
      </c>
      <c r="AH401" s="360" t="s">
        <v>2172</v>
      </c>
      <c r="AI401" s="360" t="s">
        <v>2172</v>
      </c>
      <c r="AJ401" s="360" t="s">
        <v>2172</v>
      </c>
      <c r="AK401" s="360" t="s">
        <v>2172</v>
      </c>
      <c r="AL401" s="360" t="s">
        <v>2172</v>
      </c>
      <c r="AM401" s="360" t="s">
        <v>2172</v>
      </c>
      <c r="AN401" s="360" t="s">
        <v>2172</v>
      </c>
      <c r="AO401" s="360" t="s">
        <v>2172</v>
      </c>
      <c r="AP401" s="360" t="s">
        <v>2172</v>
      </c>
      <c r="AQ401" s="360" t="s">
        <v>2172</v>
      </c>
      <c r="AR401" s="360" t="s">
        <v>2172</v>
      </c>
      <c r="AS401" s="360" t="s">
        <v>2172</v>
      </c>
      <c r="AT401" s="360" t="s">
        <v>2172</v>
      </c>
      <c r="AU401" s="360" t="s">
        <v>2113</v>
      </c>
      <c r="AV401" s="360" t="s">
        <v>2172</v>
      </c>
      <c r="AW401" s="360" t="s">
        <v>2172</v>
      </c>
      <c r="AX401" s="360" t="s">
        <v>2172</v>
      </c>
      <c r="AY401" s="360" t="s">
        <v>2172</v>
      </c>
      <c r="AZ401" s="360" t="s">
        <v>2172</v>
      </c>
      <c r="BA401" s="360" t="s">
        <v>2172</v>
      </c>
      <c r="BB401" s="360" t="s">
        <v>2172</v>
      </c>
      <c r="BC401" s="360" t="s">
        <v>2172</v>
      </c>
      <c r="BD401" s="360" t="s">
        <v>2172</v>
      </c>
      <c r="BE401" s="360" t="s">
        <v>2172</v>
      </c>
      <c r="BF401" s="360" t="s">
        <v>2172</v>
      </c>
      <c r="BG401" s="360" t="s">
        <v>2113</v>
      </c>
      <c r="BH401" s="360" t="s">
        <v>2172</v>
      </c>
      <c r="BI401" s="360" t="s">
        <v>2172</v>
      </c>
      <c r="BJ401" s="357" t="s">
        <v>2114</v>
      </c>
      <c r="BK401" s="365" t="s">
        <v>199</v>
      </c>
    </row>
    <row r="402" spans="1:63" s="363" customFormat="1" ht="270" x14ac:dyDescent="0.35">
      <c r="A402" s="380" t="s">
        <v>3269</v>
      </c>
      <c r="B402" s="381">
        <v>2</v>
      </c>
      <c r="C402" s="373" t="s">
        <v>119</v>
      </c>
      <c r="D402" s="367" t="s">
        <v>1601</v>
      </c>
      <c r="E402" s="368" t="s">
        <v>3270</v>
      </c>
      <c r="F402" s="368" t="s">
        <v>2100</v>
      </c>
      <c r="G402" s="368" t="s">
        <v>3271</v>
      </c>
      <c r="H402" s="368" t="s">
        <v>199</v>
      </c>
      <c r="I402" s="374" t="s">
        <v>3165</v>
      </c>
      <c r="J402" s="367" t="s">
        <v>3166</v>
      </c>
      <c r="K402" s="367" t="s">
        <v>3272</v>
      </c>
      <c r="L402" s="367" t="s">
        <v>119</v>
      </c>
      <c r="M402" s="368" t="s">
        <v>3273</v>
      </c>
      <c r="N402" s="368" t="s">
        <v>3274</v>
      </c>
      <c r="O402" s="368" t="s">
        <v>2172</v>
      </c>
      <c r="P402" s="368" t="s">
        <v>2172</v>
      </c>
      <c r="Q402" s="368" t="s">
        <v>2172</v>
      </c>
      <c r="R402" s="368" t="s">
        <v>3275</v>
      </c>
      <c r="S402" s="368" t="s">
        <v>697</v>
      </c>
      <c r="T402" s="375">
        <v>45658</v>
      </c>
      <c r="U402" s="375">
        <v>46006</v>
      </c>
      <c r="V402" s="368" t="s">
        <v>3276</v>
      </c>
      <c r="W402" s="376" t="s">
        <v>2172</v>
      </c>
      <c r="X402" s="368" t="s">
        <v>3277</v>
      </c>
      <c r="Y402" s="368" t="s">
        <v>3278</v>
      </c>
      <c r="Z402" s="376" t="s">
        <v>3279</v>
      </c>
      <c r="AA402" s="376" t="s">
        <v>2172</v>
      </c>
      <c r="AB402" s="376" t="s">
        <v>2172</v>
      </c>
      <c r="AC402" s="376" t="s">
        <v>2172</v>
      </c>
      <c r="AD402" s="376" t="s">
        <v>2172</v>
      </c>
      <c r="AE402" s="376" t="s">
        <v>2172</v>
      </c>
      <c r="AF402" s="376" t="s">
        <v>2113</v>
      </c>
      <c r="AG402" s="376" t="s">
        <v>2172</v>
      </c>
      <c r="AH402" s="376" t="s">
        <v>2172</v>
      </c>
      <c r="AI402" s="376" t="s">
        <v>2172</v>
      </c>
      <c r="AJ402" s="376" t="s">
        <v>2172</v>
      </c>
      <c r="AK402" s="376" t="s">
        <v>2172</v>
      </c>
      <c r="AL402" s="376" t="s">
        <v>2172</v>
      </c>
      <c r="AM402" s="376" t="s">
        <v>2113</v>
      </c>
      <c r="AN402" s="376" t="s">
        <v>2172</v>
      </c>
      <c r="AO402" s="376" t="s">
        <v>2172</v>
      </c>
      <c r="AP402" s="376" t="s">
        <v>2172</v>
      </c>
      <c r="AQ402" s="376" t="s">
        <v>2172</v>
      </c>
      <c r="AR402" s="376" t="s">
        <v>2172</v>
      </c>
      <c r="AS402" s="376" t="s">
        <v>2172</v>
      </c>
      <c r="AT402" s="376" t="s">
        <v>2172</v>
      </c>
      <c r="AU402" s="376" t="s">
        <v>2172</v>
      </c>
      <c r="AV402" s="376" t="s">
        <v>2172</v>
      </c>
      <c r="AW402" s="376" t="s">
        <v>2172</v>
      </c>
      <c r="AX402" s="376" t="s">
        <v>2172</v>
      </c>
      <c r="AY402" s="376" t="s">
        <v>2172</v>
      </c>
      <c r="AZ402" s="376" t="s">
        <v>2172</v>
      </c>
      <c r="BA402" s="376" t="s">
        <v>2172</v>
      </c>
      <c r="BB402" s="376" t="s">
        <v>2113</v>
      </c>
      <c r="BC402" s="376" t="s">
        <v>2172</v>
      </c>
      <c r="BD402" s="376" t="s">
        <v>2172</v>
      </c>
      <c r="BE402" s="376" t="s">
        <v>2172</v>
      </c>
      <c r="BF402" s="376" t="s">
        <v>2172</v>
      </c>
      <c r="BG402" s="376" t="s">
        <v>2172</v>
      </c>
      <c r="BH402" s="376" t="s">
        <v>2172</v>
      </c>
      <c r="BI402" s="376" t="s">
        <v>2172</v>
      </c>
      <c r="BJ402" s="373" t="s">
        <v>2220</v>
      </c>
      <c r="BK402" s="377" t="s">
        <v>3280</v>
      </c>
    </row>
    <row r="403" spans="1:63" s="363" customFormat="1" ht="270" x14ac:dyDescent="0.35">
      <c r="A403" s="380" t="s">
        <v>3281</v>
      </c>
      <c r="B403" s="381">
        <v>3</v>
      </c>
      <c r="C403" s="373" t="s">
        <v>119</v>
      </c>
      <c r="D403" s="367" t="s">
        <v>1601</v>
      </c>
      <c r="E403" s="368" t="s">
        <v>3282</v>
      </c>
      <c r="F403" s="368" t="s">
        <v>2100</v>
      </c>
      <c r="G403" s="368" t="s">
        <v>3271</v>
      </c>
      <c r="H403" s="368" t="s">
        <v>199</v>
      </c>
      <c r="I403" s="374" t="s">
        <v>3165</v>
      </c>
      <c r="J403" s="367" t="s">
        <v>3166</v>
      </c>
      <c r="K403" s="367" t="s">
        <v>3272</v>
      </c>
      <c r="L403" s="367" t="s">
        <v>119</v>
      </c>
      <c r="M403" s="368" t="s">
        <v>3273</v>
      </c>
      <c r="N403" s="368" t="s">
        <v>3274</v>
      </c>
      <c r="O403" s="368" t="s">
        <v>2172</v>
      </c>
      <c r="P403" s="368" t="s">
        <v>2172</v>
      </c>
      <c r="Q403" s="368" t="s">
        <v>2172</v>
      </c>
      <c r="R403" s="368" t="s">
        <v>3283</v>
      </c>
      <c r="S403" s="368" t="s">
        <v>697</v>
      </c>
      <c r="T403" s="375">
        <v>45658</v>
      </c>
      <c r="U403" s="375">
        <v>46006</v>
      </c>
      <c r="V403" s="368" t="s">
        <v>3284</v>
      </c>
      <c r="W403" s="376" t="s">
        <v>2172</v>
      </c>
      <c r="X403" s="368" t="s">
        <v>3285</v>
      </c>
      <c r="Y403" s="368" t="s">
        <v>3286</v>
      </c>
      <c r="Z403" s="379">
        <v>1</v>
      </c>
      <c r="AA403" s="376" t="s">
        <v>2172</v>
      </c>
      <c r="AB403" s="376" t="s">
        <v>2172</v>
      </c>
      <c r="AC403" s="376" t="s">
        <v>2172</v>
      </c>
      <c r="AD403" s="376" t="s">
        <v>2172</v>
      </c>
      <c r="AE403" s="376" t="s">
        <v>2172</v>
      </c>
      <c r="AF403" s="376" t="s">
        <v>2113</v>
      </c>
      <c r="AG403" s="376" t="s">
        <v>2172</v>
      </c>
      <c r="AH403" s="376" t="s">
        <v>2172</v>
      </c>
      <c r="AI403" s="376" t="s">
        <v>2172</v>
      </c>
      <c r="AJ403" s="376" t="s">
        <v>2172</v>
      </c>
      <c r="AK403" s="376" t="s">
        <v>2172</v>
      </c>
      <c r="AL403" s="376" t="s">
        <v>2172</v>
      </c>
      <c r="AM403" s="376" t="s">
        <v>2113</v>
      </c>
      <c r="AN403" s="376" t="s">
        <v>2172</v>
      </c>
      <c r="AO403" s="376" t="s">
        <v>2172</v>
      </c>
      <c r="AP403" s="376" t="s">
        <v>2172</v>
      </c>
      <c r="AQ403" s="376" t="s">
        <v>2172</v>
      </c>
      <c r="AR403" s="376" t="s">
        <v>2172</v>
      </c>
      <c r="AS403" s="376" t="s">
        <v>2172</v>
      </c>
      <c r="AT403" s="376" t="s">
        <v>2172</v>
      </c>
      <c r="AU403" s="376" t="s">
        <v>2172</v>
      </c>
      <c r="AV403" s="376" t="s">
        <v>2172</v>
      </c>
      <c r="AW403" s="376" t="s">
        <v>2172</v>
      </c>
      <c r="AX403" s="376" t="s">
        <v>2172</v>
      </c>
      <c r="AY403" s="376" t="s">
        <v>2172</v>
      </c>
      <c r="AZ403" s="376" t="s">
        <v>2172</v>
      </c>
      <c r="BA403" s="376" t="s">
        <v>2172</v>
      </c>
      <c r="BB403" s="376" t="s">
        <v>2113</v>
      </c>
      <c r="BC403" s="376" t="s">
        <v>2172</v>
      </c>
      <c r="BD403" s="376" t="s">
        <v>2172</v>
      </c>
      <c r="BE403" s="376" t="s">
        <v>2172</v>
      </c>
      <c r="BF403" s="376" t="s">
        <v>2172</v>
      </c>
      <c r="BG403" s="376" t="s">
        <v>2172</v>
      </c>
      <c r="BH403" s="376" t="s">
        <v>2172</v>
      </c>
      <c r="BI403" s="376" t="s">
        <v>2172</v>
      </c>
      <c r="BJ403" s="373" t="s">
        <v>2220</v>
      </c>
      <c r="BK403" s="377" t="s">
        <v>3280</v>
      </c>
    </row>
    <row r="404" spans="1:63" s="363" customFormat="1" ht="270" x14ac:dyDescent="0.35">
      <c r="A404" s="380" t="s">
        <v>3287</v>
      </c>
      <c r="B404" s="381">
        <v>4</v>
      </c>
      <c r="C404" s="373" t="s">
        <v>119</v>
      </c>
      <c r="D404" s="367" t="s">
        <v>1601</v>
      </c>
      <c r="E404" s="368" t="s">
        <v>3288</v>
      </c>
      <c r="F404" s="368" t="s">
        <v>2100</v>
      </c>
      <c r="G404" s="368" t="s">
        <v>3271</v>
      </c>
      <c r="H404" s="368" t="s">
        <v>199</v>
      </c>
      <c r="I404" s="374" t="s">
        <v>3165</v>
      </c>
      <c r="J404" s="367" t="s">
        <v>3166</v>
      </c>
      <c r="K404" s="367" t="s">
        <v>3272</v>
      </c>
      <c r="L404" s="367" t="s">
        <v>119</v>
      </c>
      <c r="M404" s="368" t="s">
        <v>3273</v>
      </c>
      <c r="N404" s="368" t="s">
        <v>3274</v>
      </c>
      <c r="O404" s="368" t="s">
        <v>2172</v>
      </c>
      <c r="P404" s="368" t="s">
        <v>2172</v>
      </c>
      <c r="Q404" s="368" t="s">
        <v>2172</v>
      </c>
      <c r="R404" s="368" t="s">
        <v>3289</v>
      </c>
      <c r="S404" s="368" t="s">
        <v>697</v>
      </c>
      <c r="T404" s="375">
        <v>45658</v>
      </c>
      <c r="U404" s="375">
        <v>46006</v>
      </c>
      <c r="V404" s="368" t="s">
        <v>3290</v>
      </c>
      <c r="W404" s="376" t="s">
        <v>2172</v>
      </c>
      <c r="X404" s="373" t="s">
        <v>3291</v>
      </c>
      <c r="Y404" s="373" t="s">
        <v>3292</v>
      </c>
      <c r="Z404" s="381" t="s">
        <v>3293</v>
      </c>
      <c r="AA404" s="376" t="s">
        <v>2172</v>
      </c>
      <c r="AB404" s="376" t="s">
        <v>2172</v>
      </c>
      <c r="AC404" s="376" t="s">
        <v>2172</v>
      </c>
      <c r="AD404" s="376" t="s">
        <v>2172</v>
      </c>
      <c r="AE404" s="376" t="s">
        <v>2172</v>
      </c>
      <c r="AF404" s="376" t="s">
        <v>2113</v>
      </c>
      <c r="AG404" s="376" t="s">
        <v>2172</v>
      </c>
      <c r="AH404" s="376" t="s">
        <v>2172</v>
      </c>
      <c r="AI404" s="376" t="s">
        <v>2172</v>
      </c>
      <c r="AJ404" s="376" t="s">
        <v>2172</v>
      </c>
      <c r="AK404" s="376" t="s">
        <v>2172</v>
      </c>
      <c r="AL404" s="376" t="s">
        <v>2172</v>
      </c>
      <c r="AM404" s="376" t="s">
        <v>2113</v>
      </c>
      <c r="AN404" s="376" t="s">
        <v>2172</v>
      </c>
      <c r="AO404" s="376" t="s">
        <v>2172</v>
      </c>
      <c r="AP404" s="376" t="s">
        <v>2172</v>
      </c>
      <c r="AQ404" s="376" t="s">
        <v>2172</v>
      </c>
      <c r="AR404" s="376" t="s">
        <v>2172</v>
      </c>
      <c r="AS404" s="376" t="s">
        <v>2172</v>
      </c>
      <c r="AT404" s="376" t="s">
        <v>2172</v>
      </c>
      <c r="AU404" s="376" t="s">
        <v>2172</v>
      </c>
      <c r="AV404" s="376" t="s">
        <v>2172</v>
      </c>
      <c r="AW404" s="376" t="s">
        <v>2172</v>
      </c>
      <c r="AX404" s="376" t="s">
        <v>2172</v>
      </c>
      <c r="AY404" s="376" t="s">
        <v>2172</v>
      </c>
      <c r="AZ404" s="376" t="s">
        <v>2172</v>
      </c>
      <c r="BA404" s="376" t="s">
        <v>2172</v>
      </c>
      <c r="BB404" s="376" t="s">
        <v>2113</v>
      </c>
      <c r="BC404" s="376" t="s">
        <v>2172</v>
      </c>
      <c r="BD404" s="376" t="s">
        <v>2172</v>
      </c>
      <c r="BE404" s="376" t="s">
        <v>2172</v>
      </c>
      <c r="BF404" s="376" t="s">
        <v>2172</v>
      </c>
      <c r="BG404" s="376" t="s">
        <v>2172</v>
      </c>
      <c r="BH404" s="376" t="s">
        <v>2172</v>
      </c>
      <c r="BI404" s="376" t="s">
        <v>2172</v>
      </c>
      <c r="BJ404" s="373" t="s">
        <v>2220</v>
      </c>
      <c r="BK404" s="377" t="s">
        <v>3280</v>
      </c>
    </row>
    <row r="405" spans="1:63" s="363" customFormat="1" ht="270" x14ac:dyDescent="0.35">
      <c r="A405" s="380" t="s">
        <v>3294</v>
      </c>
      <c r="B405" s="381">
        <v>5</v>
      </c>
      <c r="C405" s="373" t="s">
        <v>119</v>
      </c>
      <c r="D405" s="367" t="s">
        <v>1601</v>
      </c>
      <c r="E405" s="368" t="s">
        <v>3295</v>
      </c>
      <c r="F405" s="368" t="s">
        <v>2100</v>
      </c>
      <c r="G405" s="368" t="s">
        <v>3271</v>
      </c>
      <c r="H405" s="368" t="s">
        <v>199</v>
      </c>
      <c r="I405" s="374" t="s">
        <v>3165</v>
      </c>
      <c r="J405" s="367" t="s">
        <v>3166</v>
      </c>
      <c r="K405" s="367" t="s">
        <v>3272</v>
      </c>
      <c r="L405" s="367" t="s">
        <v>119</v>
      </c>
      <c r="M405" s="368" t="s">
        <v>3273</v>
      </c>
      <c r="N405" s="368" t="s">
        <v>3274</v>
      </c>
      <c r="O405" s="368" t="s">
        <v>2172</v>
      </c>
      <c r="P405" s="368" t="s">
        <v>2172</v>
      </c>
      <c r="Q405" s="368" t="s">
        <v>2172</v>
      </c>
      <c r="R405" s="368" t="s">
        <v>3296</v>
      </c>
      <c r="S405" s="368" t="s">
        <v>697</v>
      </c>
      <c r="T405" s="375">
        <v>45658</v>
      </c>
      <c r="U405" s="375">
        <v>46006</v>
      </c>
      <c r="V405" s="368" t="s">
        <v>3297</v>
      </c>
      <c r="W405" s="376" t="s">
        <v>2172</v>
      </c>
      <c r="X405" s="368" t="s">
        <v>2172</v>
      </c>
      <c r="Y405" s="368" t="s">
        <v>2172</v>
      </c>
      <c r="Z405" s="376" t="s">
        <v>2172</v>
      </c>
      <c r="AA405" s="376" t="s">
        <v>2172</v>
      </c>
      <c r="AB405" s="376" t="s">
        <v>2172</v>
      </c>
      <c r="AC405" s="376" t="s">
        <v>2172</v>
      </c>
      <c r="AD405" s="376" t="s">
        <v>2172</v>
      </c>
      <c r="AE405" s="376" t="s">
        <v>2172</v>
      </c>
      <c r="AF405" s="376" t="s">
        <v>2113</v>
      </c>
      <c r="AG405" s="376" t="s">
        <v>2172</v>
      </c>
      <c r="AH405" s="376" t="s">
        <v>2172</v>
      </c>
      <c r="AI405" s="376" t="s">
        <v>2172</v>
      </c>
      <c r="AJ405" s="376" t="s">
        <v>2172</v>
      </c>
      <c r="AK405" s="376" t="s">
        <v>2172</v>
      </c>
      <c r="AL405" s="376" t="s">
        <v>2172</v>
      </c>
      <c r="AM405" s="376" t="s">
        <v>2113</v>
      </c>
      <c r="AN405" s="376" t="s">
        <v>2172</v>
      </c>
      <c r="AO405" s="376" t="s">
        <v>2172</v>
      </c>
      <c r="AP405" s="376" t="s">
        <v>2172</v>
      </c>
      <c r="AQ405" s="376" t="s">
        <v>2172</v>
      </c>
      <c r="AR405" s="376" t="s">
        <v>2172</v>
      </c>
      <c r="AS405" s="376" t="s">
        <v>2172</v>
      </c>
      <c r="AT405" s="376" t="s">
        <v>2172</v>
      </c>
      <c r="AU405" s="376" t="s">
        <v>2172</v>
      </c>
      <c r="AV405" s="376" t="s">
        <v>2172</v>
      </c>
      <c r="AW405" s="376" t="s">
        <v>2172</v>
      </c>
      <c r="AX405" s="376" t="s">
        <v>2172</v>
      </c>
      <c r="AY405" s="376" t="s">
        <v>2172</v>
      </c>
      <c r="AZ405" s="376" t="s">
        <v>2172</v>
      </c>
      <c r="BA405" s="376" t="s">
        <v>2172</v>
      </c>
      <c r="BB405" s="376" t="s">
        <v>2113</v>
      </c>
      <c r="BC405" s="376" t="s">
        <v>2172</v>
      </c>
      <c r="BD405" s="376" t="s">
        <v>2172</v>
      </c>
      <c r="BE405" s="376" t="s">
        <v>2172</v>
      </c>
      <c r="BF405" s="376" t="s">
        <v>2172</v>
      </c>
      <c r="BG405" s="376" t="s">
        <v>2172</v>
      </c>
      <c r="BH405" s="376" t="s">
        <v>2172</v>
      </c>
      <c r="BI405" s="376" t="s">
        <v>2172</v>
      </c>
      <c r="BJ405" s="373" t="s">
        <v>2220</v>
      </c>
      <c r="BK405" s="377" t="s">
        <v>3280</v>
      </c>
    </row>
    <row r="406" spans="1:63" s="363" customFormat="1" ht="270" x14ac:dyDescent="0.35">
      <c r="A406" s="380" t="s">
        <v>3298</v>
      </c>
      <c r="B406" s="381">
        <v>6</v>
      </c>
      <c r="C406" s="373" t="s">
        <v>119</v>
      </c>
      <c r="D406" s="367" t="s">
        <v>1601</v>
      </c>
      <c r="E406" s="368" t="s">
        <v>2167</v>
      </c>
      <c r="F406" s="368" t="s">
        <v>2100</v>
      </c>
      <c r="G406" s="368" t="s">
        <v>3271</v>
      </c>
      <c r="H406" s="368" t="s">
        <v>199</v>
      </c>
      <c r="I406" s="374" t="s">
        <v>3165</v>
      </c>
      <c r="J406" s="367" t="s">
        <v>3166</v>
      </c>
      <c r="K406" s="367" t="s">
        <v>3272</v>
      </c>
      <c r="L406" s="367" t="s">
        <v>119</v>
      </c>
      <c r="M406" s="368" t="s">
        <v>3273</v>
      </c>
      <c r="N406" s="368" t="s">
        <v>3274</v>
      </c>
      <c r="O406" s="368" t="s">
        <v>2172</v>
      </c>
      <c r="P406" s="368" t="s">
        <v>2172</v>
      </c>
      <c r="Q406" s="368" t="s">
        <v>2172</v>
      </c>
      <c r="R406" s="368" t="s">
        <v>3299</v>
      </c>
      <c r="S406" s="368" t="s">
        <v>697</v>
      </c>
      <c r="T406" s="375">
        <v>45658</v>
      </c>
      <c r="U406" s="375">
        <v>46006</v>
      </c>
      <c r="V406" s="368" t="s">
        <v>3300</v>
      </c>
      <c r="W406" s="376" t="s">
        <v>2172</v>
      </c>
      <c r="X406" s="368" t="s">
        <v>3301</v>
      </c>
      <c r="Y406" s="368" t="s">
        <v>3302</v>
      </c>
      <c r="Z406" s="379">
        <v>1</v>
      </c>
      <c r="AA406" s="376" t="s">
        <v>2172</v>
      </c>
      <c r="AB406" s="376" t="s">
        <v>2172</v>
      </c>
      <c r="AC406" s="376" t="s">
        <v>2172</v>
      </c>
      <c r="AD406" s="376" t="s">
        <v>2172</v>
      </c>
      <c r="AE406" s="376" t="s">
        <v>2172</v>
      </c>
      <c r="AF406" s="376" t="s">
        <v>2113</v>
      </c>
      <c r="AG406" s="376" t="s">
        <v>2172</v>
      </c>
      <c r="AH406" s="376" t="s">
        <v>2172</v>
      </c>
      <c r="AI406" s="376" t="s">
        <v>2172</v>
      </c>
      <c r="AJ406" s="376" t="s">
        <v>2172</v>
      </c>
      <c r="AK406" s="376" t="s">
        <v>2172</v>
      </c>
      <c r="AL406" s="376" t="s">
        <v>2172</v>
      </c>
      <c r="AM406" s="376" t="s">
        <v>2113</v>
      </c>
      <c r="AN406" s="376" t="s">
        <v>2172</v>
      </c>
      <c r="AO406" s="376" t="s">
        <v>2172</v>
      </c>
      <c r="AP406" s="376" t="s">
        <v>2172</v>
      </c>
      <c r="AQ406" s="376" t="s">
        <v>2172</v>
      </c>
      <c r="AR406" s="376" t="s">
        <v>2172</v>
      </c>
      <c r="AS406" s="376" t="s">
        <v>2172</v>
      </c>
      <c r="AT406" s="376" t="s">
        <v>2172</v>
      </c>
      <c r="AU406" s="376" t="s">
        <v>2172</v>
      </c>
      <c r="AV406" s="376" t="s">
        <v>2172</v>
      </c>
      <c r="AW406" s="376" t="s">
        <v>2172</v>
      </c>
      <c r="AX406" s="376" t="s">
        <v>2172</v>
      </c>
      <c r="AY406" s="376" t="s">
        <v>2172</v>
      </c>
      <c r="AZ406" s="376" t="s">
        <v>2172</v>
      </c>
      <c r="BA406" s="376" t="s">
        <v>2172</v>
      </c>
      <c r="BB406" s="376" t="s">
        <v>2113</v>
      </c>
      <c r="BC406" s="376" t="s">
        <v>2172</v>
      </c>
      <c r="BD406" s="376" t="s">
        <v>2172</v>
      </c>
      <c r="BE406" s="376" t="s">
        <v>2172</v>
      </c>
      <c r="BF406" s="376" t="s">
        <v>2172</v>
      </c>
      <c r="BG406" s="376" t="s">
        <v>2172</v>
      </c>
      <c r="BH406" s="376" t="s">
        <v>2172</v>
      </c>
      <c r="BI406" s="376" t="s">
        <v>2172</v>
      </c>
      <c r="BJ406" s="373" t="s">
        <v>2220</v>
      </c>
      <c r="BK406" s="377" t="s">
        <v>3280</v>
      </c>
    </row>
    <row r="407" spans="1:63" s="363" customFormat="1" ht="270" x14ac:dyDescent="0.35">
      <c r="A407" s="380" t="s">
        <v>3303</v>
      </c>
      <c r="B407" s="381">
        <v>7</v>
      </c>
      <c r="C407" s="373" t="s">
        <v>119</v>
      </c>
      <c r="D407" s="367" t="s">
        <v>1601</v>
      </c>
      <c r="E407" s="368" t="s">
        <v>2167</v>
      </c>
      <c r="F407" s="368" t="s">
        <v>2100</v>
      </c>
      <c r="G407" s="368" t="s">
        <v>3271</v>
      </c>
      <c r="H407" s="368" t="s">
        <v>199</v>
      </c>
      <c r="I407" s="374" t="s">
        <v>3165</v>
      </c>
      <c r="J407" s="367" t="s">
        <v>3166</v>
      </c>
      <c r="K407" s="367" t="s">
        <v>3272</v>
      </c>
      <c r="L407" s="367" t="s">
        <v>119</v>
      </c>
      <c r="M407" s="368" t="s">
        <v>3273</v>
      </c>
      <c r="N407" s="368" t="s">
        <v>3274</v>
      </c>
      <c r="O407" s="368" t="s">
        <v>2172</v>
      </c>
      <c r="P407" s="368" t="s">
        <v>2172</v>
      </c>
      <c r="Q407" s="368" t="s">
        <v>2172</v>
      </c>
      <c r="R407" s="368" t="s">
        <v>3304</v>
      </c>
      <c r="S407" s="368" t="s">
        <v>697</v>
      </c>
      <c r="T407" s="375">
        <v>45658</v>
      </c>
      <c r="U407" s="375">
        <v>46006</v>
      </c>
      <c r="V407" s="368" t="s">
        <v>3305</v>
      </c>
      <c r="W407" s="376" t="s">
        <v>2172</v>
      </c>
      <c r="X407" s="368" t="s">
        <v>3306</v>
      </c>
      <c r="Y407" s="368" t="s">
        <v>3307</v>
      </c>
      <c r="Z407" s="379">
        <v>0.6</v>
      </c>
      <c r="AA407" s="376" t="s">
        <v>2172</v>
      </c>
      <c r="AB407" s="376" t="s">
        <v>2172</v>
      </c>
      <c r="AC407" s="376" t="s">
        <v>2172</v>
      </c>
      <c r="AD407" s="376" t="s">
        <v>2172</v>
      </c>
      <c r="AE407" s="376" t="s">
        <v>2172</v>
      </c>
      <c r="AF407" s="376" t="s">
        <v>2113</v>
      </c>
      <c r="AG407" s="376" t="s">
        <v>2172</v>
      </c>
      <c r="AH407" s="376" t="s">
        <v>2172</v>
      </c>
      <c r="AI407" s="376" t="s">
        <v>2172</v>
      </c>
      <c r="AJ407" s="376" t="s">
        <v>2172</v>
      </c>
      <c r="AK407" s="376" t="s">
        <v>2172</v>
      </c>
      <c r="AL407" s="376" t="s">
        <v>2172</v>
      </c>
      <c r="AM407" s="376" t="s">
        <v>2113</v>
      </c>
      <c r="AN407" s="376" t="s">
        <v>2172</v>
      </c>
      <c r="AO407" s="376" t="s">
        <v>2172</v>
      </c>
      <c r="AP407" s="376" t="s">
        <v>2172</v>
      </c>
      <c r="AQ407" s="376" t="s">
        <v>2172</v>
      </c>
      <c r="AR407" s="376" t="s">
        <v>2172</v>
      </c>
      <c r="AS407" s="376" t="s">
        <v>2172</v>
      </c>
      <c r="AT407" s="376" t="s">
        <v>2172</v>
      </c>
      <c r="AU407" s="376" t="s">
        <v>2172</v>
      </c>
      <c r="AV407" s="376" t="s">
        <v>2172</v>
      </c>
      <c r="AW407" s="376" t="s">
        <v>2172</v>
      </c>
      <c r="AX407" s="376" t="s">
        <v>2172</v>
      </c>
      <c r="AY407" s="376" t="s">
        <v>2172</v>
      </c>
      <c r="AZ407" s="376" t="s">
        <v>2172</v>
      </c>
      <c r="BA407" s="376" t="s">
        <v>2172</v>
      </c>
      <c r="BB407" s="376" t="s">
        <v>2113</v>
      </c>
      <c r="BC407" s="376" t="s">
        <v>2172</v>
      </c>
      <c r="BD407" s="376" t="s">
        <v>2172</v>
      </c>
      <c r="BE407" s="376" t="s">
        <v>2172</v>
      </c>
      <c r="BF407" s="376" t="s">
        <v>2172</v>
      </c>
      <c r="BG407" s="376" t="s">
        <v>2172</v>
      </c>
      <c r="BH407" s="376" t="s">
        <v>2172</v>
      </c>
      <c r="BI407" s="376" t="s">
        <v>2172</v>
      </c>
      <c r="BJ407" s="373" t="s">
        <v>2220</v>
      </c>
      <c r="BK407" s="377" t="s">
        <v>3280</v>
      </c>
    </row>
    <row r="408" spans="1:63" s="363" customFormat="1" ht="270" x14ac:dyDescent="0.35">
      <c r="A408" s="380" t="s">
        <v>3308</v>
      </c>
      <c r="B408" s="381">
        <v>1</v>
      </c>
      <c r="C408" s="373" t="s">
        <v>119</v>
      </c>
      <c r="D408" s="367" t="s">
        <v>1601</v>
      </c>
      <c r="E408" s="368" t="s">
        <v>2167</v>
      </c>
      <c r="F408" s="368" t="s">
        <v>2351</v>
      </c>
      <c r="G408" s="368" t="s">
        <v>3271</v>
      </c>
      <c r="H408" s="368" t="s">
        <v>199</v>
      </c>
      <c r="I408" s="374" t="s">
        <v>3165</v>
      </c>
      <c r="J408" s="367" t="s">
        <v>3166</v>
      </c>
      <c r="K408" s="367" t="s">
        <v>3272</v>
      </c>
      <c r="L408" s="367" t="s">
        <v>119</v>
      </c>
      <c r="M408" s="368" t="s">
        <v>3273</v>
      </c>
      <c r="N408" s="368" t="s">
        <v>3274</v>
      </c>
      <c r="O408" s="368" t="s">
        <v>2172</v>
      </c>
      <c r="P408" s="368" t="s">
        <v>2172</v>
      </c>
      <c r="Q408" s="368" t="s">
        <v>2172</v>
      </c>
      <c r="R408" s="368" t="s">
        <v>3309</v>
      </c>
      <c r="S408" s="368" t="s">
        <v>697</v>
      </c>
      <c r="T408" s="375">
        <v>45658</v>
      </c>
      <c r="U408" s="375">
        <v>46006</v>
      </c>
      <c r="V408" s="368" t="s">
        <v>3310</v>
      </c>
      <c r="W408" s="376" t="s">
        <v>2172</v>
      </c>
      <c r="X408" s="368" t="s">
        <v>3311</v>
      </c>
      <c r="Y408" s="373" t="s">
        <v>3312</v>
      </c>
      <c r="Z408" s="379">
        <v>0.25</v>
      </c>
      <c r="AA408" s="376" t="s">
        <v>2172</v>
      </c>
      <c r="AB408" s="376" t="s">
        <v>2172</v>
      </c>
      <c r="AC408" s="376" t="s">
        <v>2172</v>
      </c>
      <c r="AD408" s="376" t="s">
        <v>2172</v>
      </c>
      <c r="AE408" s="376" t="s">
        <v>2172</v>
      </c>
      <c r="AF408" s="376" t="s">
        <v>2113</v>
      </c>
      <c r="AG408" s="376" t="s">
        <v>2172</v>
      </c>
      <c r="AH408" s="376" t="s">
        <v>2172</v>
      </c>
      <c r="AI408" s="376" t="s">
        <v>2172</v>
      </c>
      <c r="AJ408" s="376" t="s">
        <v>2172</v>
      </c>
      <c r="AK408" s="376" t="s">
        <v>2172</v>
      </c>
      <c r="AL408" s="376" t="s">
        <v>2172</v>
      </c>
      <c r="AM408" s="376" t="s">
        <v>2113</v>
      </c>
      <c r="AN408" s="376" t="s">
        <v>2172</v>
      </c>
      <c r="AO408" s="376" t="s">
        <v>2172</v>
      </c>
      <c r="AP408" s="376" t="s">
        <v>2172</v>
      </c>
      <c r="AQ408" s="376" t="s">
        <v>2172</v>
      </c>
      <c r="AR408" s="376" t="s">
        <v>2172</v>
      </c>
      <c r="AS408" s="376" t="s">
        <v>2172</v>
      </c>
      <c r="AT408" s="376" t="s">
        <v>2172</v>
      </c>
      <c r="AU408" s="376" t="s">
        <v>2172</v>
      </c>
      <c r="AV408" s="376" t="s">
        <v>2172</v>
      </c>
      <c r="AW408" s="376" t="s">
        <v>2172</v>
      </c>
      <c r="AX408" s="376" t="s">
        <v>2172</v>
      </c>
      <c r="AY408" s="376" t="s">
        <v>2172</v>
      </c>
      <c r="AZ408" s="376" t="s">
        <v>2172</v>
      </c>
      <c r="BA408" s="376" t="s">
        <v>2172</v>
      </c>
      <c r="BB408" s="376" t="s">
        <v>2113</v>
      </c>
      <c r="BC408" s="376" t="s">
        <v>2172</v>
      </c>
      <c r="BD408" s="376" t="s">
        <v>2172</v>
      </c>
      <c r="BE408" s="376" t="s">
        <v>2172</v>
      </c>
      <c r="BF408" s="376" t="s">
        <v>2172</v>
      </c>
      <c r="BG408" s="376" t="s">
        <v>2172</v>
      </c>
      <c r="BH408" s="376" t="s">
        <v>2172</v>
      </c>
      <c r="BI408" s="376" t="s">
        <v>2172</v>
      </c>
      <c r="BJ408" s="373" t="s">
        <v>2220</v>
      </c>
      <c r="BK408" s="377" t="s">
        <v>3280</v>
      </c>
    </row>
    <row r="409" spans="1:63" s="363" customFormat="1" ht="270" x14ac:dyDescent="0.35">
      <c r="A409" s="380" t="s">
        <v>3313</v>
      </c>
      <c r="B409" s="381">
        <v>8</v>
      </c>
      <c r="C409" s="373" t="s">
        <v>119</v>
      </c>
      <c r="D409" s="367" t="s">
        <v>1601</v>
      </c>
      <c r="E409" s="368" t="s">
        <v>2167</v>
      </c>
      <c r="F409" s="368" t="s">
        <v>2351</v>
      </c>
      <c r="G409" s="368" t="s">
        <v>3271</v>
      </c>
      <c r="H409" s="368" t="s">
        <v>199</v>
      </c>
      <c r="I409" s="374" t="s">
        <v>3165</v>
      </c>
      <c r="J409" s="367" t="s">
        <v>3166</v>
      </c>
      <c r="K409" s="367" t="s">
        <v>3272</v>
      </c>
      <c r="L409" s="367" t="s">
        <v>119</v>
      </c>
      <c r="M409" s="368" t="s">
        <v>3273</v>
      </c>
      <c r="N409" s="368" t="s">
        <v>3274</v>
      </c>
      <c r="O409" s="368" t="s">
        <v>2172</v>
      </c>
      <c r="P409" s="368" t="s">
        <v>2172</v>
      </c>
      <c r="Q409" s="368" t="s">
        <v>2172</v>
      </c>
      <c r="R409" s="368" t="s">
        <v>3314</v>
      </c>
      <c r="S409" s="368" t="s">
        <v>697</v>
      </c>
      <c r="T409" s="375">
        <v>45658</v>
      </c>
      <c r="U409" s="375">
        <v>46006</v>
      </c>
      <c r="V409" s="368" t="s">
        <v>3315</v>
      </c>
      <c r="W409" s="376" t="s">
        <v>2172</v>
      </c>
      <c r="X409" s="368" t="s">
        <v>2172</v>
      </c>
      <c r="Y409" s="368" t="s">
        <v>2172</v>
      </c>
      <c r="Z409" s="376" t="s">
        <v>2172</v>
      </c>
      <c r="AA409" s="376" t="s">
        <v>2172</v>
      </c>
      <c r="AB409" s="376" t="s">
        <v>2172</v>
      </c>
      <c r="AC409" s="376" t="s">
        <v>2172</v>
      </c>
      <c r="AD409" s="376" t="s">
        <v>2172</v>
      </c>
      <c r="AE409" s="376" t="s">
        <v>2172</v>
      </c>
      <c r="AF409" s="376" t="s">
        <v>2113</v>
      </c>
      <c r="AG409" s="376" t="s">
        <v>2172</v>
      </c>
      <c r="AH409" s="376" t="s">
        <v>2172</v>
      </c>
      <c r="AI409" s="376" t="s">
        <v>2172</v>
      </c>
      <c r="AJ409" s="376" t="s">
        <v>2172</v>
      </c>
      <c r="AK409" s="376" t="s">
        <v>2172</v>
      </c>
      <c r="AL409" s="376" t="s">
        <v>2172</v>
      </c>
      <c r="AM409" s="376" t="s">
        <v>2172</v>
      </c>
      <c r="AN409" s="376" t="s">
        <v>2172</v>
      </c>
      <c r="AO409" s="376" t="s">
        <v>2172</v>
      </c>
      <c r="AP409" s="376" t="s">
        <v>2172</v>
      </c>
      <c r="AQ409" s="376" t="s">
        <v>2172</v>
      </c>
      <c r="AR409" s="376" t="s">
        <v>2172</v>
      </c>
      <c r="AS409" s="376" t="s">
        <v>2172</v>
      </c>
      <c r="AT409" s="376" t="s">
        <v>2172</v>
      </c>
      <c r="AU409" s="376" t="s">
        <v>2172</v>
      </c>
      <c r="AV409" s="376" t="s">
        <v>2172</v>
      </c>
      <c r="AW409" s="376" t="s">
        <v>2172</v>
      </c>
      <c r="AX409" s="376" t="s">
        <v>2172</v>
      </c>
      <c r="AY409" s="376" t="s">
        <v>2172</v>
      </c>
      <c r="AZ409" s="376" t="s">
        <v>2172</v>
      </c>
      <c r="BA409" s="376" t="s">
        <v>2172</v>
      </c>
      <c r="BB409" s="376" t="s">
        <v>2113</v>
      </c>
      <c r="BC409" s="376" t="s">
        <v>2172</v>
      </c>
      <c r="BD409" s="376" t="s">
        <v>2172</v>
      </c>
      <c r="BE409" s="376" t="s">
        <v>2172</v>
      </c>
      <c r="BF409" s="376" t="s">
        <v>2172</v>
      </c>
      <c r="BG409" s="376" t="s">
        <v>2172</v>
      </c>
      <c r="BH409" s="376" t="s">
        <v>2172</v>
      </c>
      <c r="BI409" s="376" t="s">
        <v>2172</v>
      </c>
      <c r="BJ409" s="373" t="s">
        <v>2220</v>
      </c>
      <c r="BK409" s="377" t="s">
        <v>3280</v>
      </c>
    </row>
    <row r="410" spans="1:63" s="363" customFormat="1" ht="270" x14ac:dyDescent="0.35">
      <c r="A410" s="380" t="s">
        <v>3316</v>
      </c>
      <c r="B410" s="381">
        <v>9</v>
      </c>
      <c r="C410" s="373" t="s">
        <v>119</v>
      </c>
      <c r="D410" s="367" t="s">
        <v>1601</v>
      </c>
      <c r="E410" s="368" t="s">
        <v>2167</v>
      </c>
      <c r="F410" s="368" t="s">
        <v>2351</v>
      </c>
      <c r="G410" s="368" t="s">
        <v>3271</v>
      </c>
      <c r="H410" s="368" t="s">
        <v>199</v>
      </c>
      <c r="I410" s="374" t="s">
        <v>3165</v>
      </c>
      <c r="J410" s="367" t="s">
        <v>3166</v>
      </c>
      <c r="K410" s="367" t="s">
        <v>3272</v>
      </c>
      <c r="L410" s="367" t="s">
        <v>119</v>
      </c>
      <c r="M410" s="368" t="s">
        <v>3273</v>
      </c>
      <c r="N410" s="368" t="s">
        <v>3274</v>
      </c>
      <c r="O410" s="368" t="s">
        <v>2172</v>
      </c>
      <c r="P410" s="368" t="s">
        <v>2172</v>
      </c>
      <c r="Q410" s="368" t="s">
        <v>2172</v>
      </c>
      <c r="R410" s="368" t="s">
        <v>3317</v>
      </c>
      <c r="S410" s="368" t="s">
        <v>697</v>
      </c>
      <c r="T410" s="375">
        <v>45658</v>
      </c>
      <c r="U410" s="375">
        <v>46006</v>
      </c>
      <c r="V410" s="368" t="s">
        <v>3318</v>
      </c>
      <c r="W410" s="376" t="s">
        <v>2172</v>
      </c>
      <c r="X410" s="368" t="s">
        <v>2172</v>
      </c>
      <c r="Y410" s="368" t="s">
        <v>2172</v>
      </c>
      <c r="Z410" s="376" t="s">
        <v>2172</v>
      </c>
      <c r="AA410" s="376" t="s">
        <v>2172</v>
      </c>
      <c r="AB410" s="376" t="s">
        <v>2172</v>
      </c>
      <c r="AC410" s="376" t="s">
        <v>2172</v>
      </c>
      <c r="AD410" s="376" t="s">
        <v>2172</v>
      </c>
      <c r="AE410" s="376" t="s">
        <v>2172</v>
      </c>
      <c r="AF410" s="376" t="s">
        <v>2172</v>
      </c>
      <c r="AG410" s="376" t="s">
        <v>2113</v>
      </c>
      <c r="AH410" s="376" t="s">
        <v>2172</v>
      </c>
      <c r="AI410" s="376" t="s">
        <v>2172</v>
      </c>
      <c r="AJ410" s="376" t="s">
        <v>2172</v>
      </c>
      <c r="AK410" s="376" t="s">
        <v>2172</v>
      </c>
      <c r="AL410" s="376" t="s">
        <v>2172</v>
      </c>
      <c r="AM410" s="376" t="s">
        <v>2113</v>
      </c>
      <c r="AN410" s="376" t="s">
        <v>2172</v>
      </c>
      <c r="AO410" s="376" t="s">
        <v>2113</v>
      </c>
      <c r="AP410" s="376" t="s">
        <v>2172</v>
      </c>
      <c r="AQ410" s="376" t="s">
        <v>2172</v>
      </c>
      <c r="AR410" s="376" t="s">
        <v>2172</v>
      </c>
      <c r="AS410" s="376" t="s">
        <v>2172</v>
      </c>
      <c r="AT410" s="376" t="s">
        <v>2172</v>
      </c>
      <c r="AU410" s="376" t="s">
        <v>2172</v>
      </c>
      <c r="AV410" s="376" t="s">
        <v>2172</v>
      </c>
      <c r="AW410" s="376" t="s">
        <v>2172</v>
      </c>
      <c r="AX410" s="376" t="s">
        <v>2172</v>
      </c>
      <c r="AY410" s="376" t="s">
        <v>2172</v>
      </c>
      <c r="AZ410" s="376" t="s">
        <v>2172</v>
      </c>
      <c r="BA410" s="376" t="s">
        <v>2172</v>
      </c>
      <c r="BB410" s="376" t="s">
        <v>2172</v>
      </c>
      <c r="BC410" s="376" t="s">
        <v>2172</v>
      </c>
      <c r="BD410" s="376" t="s">
        <v>2172</v>
      </c>
      <c r="BE410" s="376" t="s">
        <v>2172</v>
      </c>
      <c r="BF410" s="376" t="s">
        <v>2172</v>
      </c>
      <c r="BG410" s="376" t="s">
        <v>2113</v>
      </c>
      <c r="BH410" s="376" t="s">
        <v>2172</v>
      </c>
      <c r="BI410" s="376" t="s">
        <v>2172</v>
      </c>
      <c r="BJ410" s="373" t="s">
        <v>2114</v>
      </c>
      <c r="BK410" s="377" t="s">
        <v>199</v>
      </c>
    </row>
    <row r="411" spans="1:63" s="363" customFormat="1" ht="270" x14ac:dyDescent="0.35">
      <c r="A411" s="380" t="s">
        <v>3319</v>
      </c>
      <c r="B411" s="381">
        <v>24</v>
      </c>
      <c r="C411" s="373" t="s">
        <v>0</v>
      </c>
      <c r="D411" s="367" t="s">
        <v>1555</v>
      </c>
      <c r="E411" s="368" t="s">
        <v>2449</v>
      </c>
      <c r="F411" s="368" t="s">
        <v>2100</v>
      </c>
      <c r="G411" s="368" t="s">
        <v>3164</v>
      </c>
      <c r="H411" s="368" t="s">
        <v>199</v>
      </c>
      <c r="I411" s="374" t="s">
        <v>3165</v>
      </c>
      <c r="J411" s="367" t="s">
        <v>3166</v>
      </c>
      <c r="K411" s="367" t="s">
        <v>3320</v>
      </c>
      <c r="L411" s="367" t="s">
        <v>3252</v>
      </c>
      <c r="M411" s="368" t="s">
        <v>3321</v>
      </c>
      <c r="N411" s="368" t="s">
        <v>3322</v>
      </c>
      <c r="O411" s="368" t="s">
        <v>206</v>
      </c>
      <c r="P411" s="368" t="s">
        <v>2107</v>
      </c>
      <c r="Q411" s="368" t="s">
        <v>206</v>
      </c>
      <c r="R411" s="368" t="s">
        <v>3323</v>
      </c>
      <c r="S411" s="368" t="s">
        <v>3324</v>
      </c>
      <c r="T411" s="375">
        <v>45691</v>
      </c>
      <c r="U411" s="375">
        <v>45900</v>
      </c>
      <c r="V411" s="368" t="s">
        <v>3325</v>
      </c>
      <c r="W411" s="379">
        <v>1</v>
      </c>
      <c r="X411" s="368" t="s">
        <v>206</v>
      </c>
      <c r="Y411" s="368" t="s">
        <v>206</v>
      </c>
      <c r="Z411" s="376">
        <v>1</v>
      </c>
      <c r="AA411" s="376" t="s">
        <v>206</v>
      </c>
      <c r="AB411" s="376" t="s">
        <v>206</v>
      </c>
      <c r="AC411" s="376" t="s">
        <v>206</v>
      </c>
      <c r="AD411" s="376" t="s">
        <v>206</v>
      </c>
      <c r="AE411" s="376" t="s">
        <v>206</v>
      </c>
      <c r="AF411" s="376" t="s">
        <v>2113</v>
      </c>
      <c r="AG411" s="376" t="s">
        <v>206</v>
      </c>
      <c r="AH411" s="376" t="s">
        <v>2113</v>
      </c>
      <c r="AI411" s="376" t="s">
        <v>2113</v>
      </c>
      <c r="AJ411" s="376" t="s">
        <v>206</v>
      </c>
      <c r="AK411" s="376" t="s">
        <v>206</v>
      </c>
      <c r="AL411" s="376" t="s">
        <v>206</v>
      </c>
      <c r="AM411" s="376" t="s">
        <v>206</v>
      </c>
      <c r="AN411" s="376" t="s">
        <v>206</v>
      </c>
      <c r="AO411" s="376" t="s">
        <v>206</v>
      </c>
      <c r="AP411" s="376" t="s">
        <v>206</v>
      </c>
      <c r="AQ411" s="376" t="s">
        <v>206</v>
      </c>
      <c r="AR411" s="376" t="s">
        <v>206</v>
      </c>
      <c r="AS411" s="376" t="s">
        <v>206</v>
      </c>
      <c r="AT411" s="376" t="s">
        <v>206</v>
      </c>
      <c r="AU411" s="376" t="s">
        <v>206</v>
      </c>
      <c r="AV411" s="376" t="s">
        <v>206</v>
      </c>
      <c r="AW411" s="376" t="s">
        <v>206</v>
      </c>
      <c r="AX411" s="376" t="s">
        <v>206</v>
      </c>
      <c r="AY411" s="376" t="s">
        <v>206</v>
      </c>
      <c r="AZ411" s="376" t="s">
        <v>206</v>
      </c>
      <c r="BA411" s="376" t="s">
        <v>206</v>
      </c>
      <c r="BB411" s="376" t="s">
        <v>2113</v>
      </c>
      <c r="BC411" s="376" t="s">
        <v>206</v>
      </c>
      <c r="BD411" s="376" t="s">
        <v>206</v>
      </c>
      <c r="BE411" s="376" t="s">
        <v>206</v>
      </c>
      <c r="BF411" s="376" t="s">
        <v>206</v>
      </c>
      <c r="BG411" s="376" t="s">
        <v>206</v>
      </c>
      <c r="BH411" s="376" t="s">
        <v>206</v>
      </c>
      <c r="BI411" s="376" t="s">
        <v>206</v>
      </c>
      <c r="BJ411" s="373" t="s">
        <v>365</v>
      </c>
      <c r="BK411" s="377" t="s">
        <v>366</v>
      </c>
    </row>
    <row r="412" spans="1:63" s="363" customFormat="1" ht="270" x14ac:dyDescent="0.35">
      <c r="A412" s="380" t="s">
        <v>3326</v>
      </c>
      <c r="B412" s="381">
        <v>23</v>
      </c>
      <c r="C412" s="373" t="s">
        <v>0</v>
      </c>
      <c r="D412" s="367" t="s">
        <v>1555</v>
      </c>
      <c r="E412" s="368" t="s">
        <v>2449</v>
      </c>
      <c r="F412" s="368" t="s">
        <v>2100</v>
      </c>
      <c r="G412" s="368" t="s">
        <v>3164</v>
      </c>
      <c r="H412" s="368" t="s">
        <v>199</v>
      </c>
      <c r="I412" s="374" t="s">
        <v>3165</v>
      </c>
      <c r="J412" s="367" t="s">
        <v>3166</v>
      </c>
      <c r="K412" s="367" t="s">
        <v>3320</v>
      </c>
      <c r="L412" s="367" t="s">
        <v>3252</v>
      </c>
      <c r="M412" s="368" t="s">
        <v>3327</v>
      </c>
      <c r="N412" s="368" t="s">
        <v>3322</v>
      </c>
      <c r="O412" s="368" t="s">
        <v>206</v>
      </c>
      <c r="P412" s="368" t="s">
        <v>2107</v>
      </c>
      <c r="Q412" s="368" t="s">
        <v>206</v>
      </c>
      <c r="R412" s="368" t="s">
        <v>3328</v>
      </c>
      <c r="S412" s="368" t="s">
        <v>3324</v>
      </c>
      <c r="T412" s="375">
        <v>45691</v>
      </c>
      <c r="U412" s="375">
        <v>45838</v>
      </c>
      <c r="V412" s="368" t="s">
        <v>3329</v>
      </c>
      <c r="W412" s="379">
        <v>1</v>
      </c>
      <c r="X412" s="368" t="s">
        <v>3330</v>
      </c>
      <c r="Y412" s="368" t="s">
        <v>3331</v>
      </c>
      <c r="Z412" s="379">
        <v>1</v>
      </c>
      <c r="AA412" s="376" t="s">
        <v>206</v>
      </c>
      <c r="AB412" s="376" t="s">
        <v>206</v>
      </c>
      <c r="AC412" s="376" t="s">
        <v>206</v>
      </c>
      <c r="AD412" s="376" t="s">
        <v>206</v>
      </c>
      <c r="AE412" s="376" t="s">
        <v>206</v>
      </c>
      <c r="AF412" s="376" t="s">
        <v>2113</v>
      </c>
      <c r="AG412" s="376" t="s">
        <v>206</v>
      </c>
      <c r="AH412" s="376" t="s">
        <v>2113</v>
      </c>
      <c r="AI412" s="376" t="s">
        <v>2113</v>
      </c>
      <c r="AJ412" s="376" t="s">
        <v>206</v>
      </c>
      <c r="AK412" s="376" t="s">
        <v>206</v>
      </c>
      <c r="AL412" s="376" t="s">
        <v>206</v>
      </c>
      <c r="AM412" s="376" t="s">
        <v>206</v>
      </c>
      <c r="AN412" s="376" t="s">
        <v>206</v>
      </c>
      <c r="AO412" s="376" t="s">
        <v>206</v>
      </c>
      <c r="AP412" s="376" t="s">
        <v>206</v>
      </c>
      <c r="AQ412" s="376" t="s">
        <v>206</v>
      </c>
      <c r="AR412" s="376" t="s">
        <v>206</v>
      </c>
      <c r="AS412" s="376" t="s">
        <v>206</v>
      </c>
      <c r="AT412" s="376" t="s">
        <v>206</v>
      </c>
      <c r="AU412" s="376" t="s">
        <v>206</v>
      </c>
      <c r="AV412" s="376" t="s">
        <v>206</v>
      </c>
      <c r="AW412" s="376" t="s">
        <v>206</v>
      </c>
      <c r="AX412" s="376" t="s">
        <v>206</v>
      </c>
      <c r="AY412" s="376" t="s">
        <v>206</v>
      </c>
      <c r="AZ412" s="376" t="s">
        <v>206</v>
      </c>
      <c r="BA412" s="376" t="s">
        <v>206</v>
      </c>
      <c r="BB412" s="376" t="s">
        <v>2113</v>
      </c>
      <c r="BC412" s="376" t="s">
        <v>206</v>
      </c>
      <c r="BD412" s="376" t="s">
        <v>206</v>
      </c>
      <c r="BE412" s="376" t="s">
        <v>206</v>
      </c>
      <c r="BF412" s="376" t="s">
        <v>206</v>
      </c>
      <c r="BG412" s="376" t="s">
        <v>206</v>
      </c>
      <c r="BH412" s="376" t="s">
        <v>206</v>
      </c>
      <c r="BI412" s="376" t="s">
        <v>206</v>
      </c>
      <c r="BJ412" s="373" t="s">
        <v>365</v>
      </c>
      <c r="BK412" s="377" t="s">
        <v>366</v>
      </c>
    </row>
    <row r="413" spans="1:63" s="363" customFormat="1" ht="288" x14ac:dyDescent="0.35">
      <c r="A413" s="355" t="s">
        <v>3332</v>
      </c>
      <c r="B413" s="356">
        <v>3</v>
      </c>
      <c r="C413" s="357" t="s">
        <v>72</v>
      </c>
      <c r="D413" s="357" t="s">
        <v>1589</v>
      </c>
      <c r="E413" s="357" t="s">
        <v>2226</v>
      </c>
      <c r="F413" s="357" t="s">
        <v>2351</v>
      </c>
      <c r="G413" s="357" t="s">
        <v>2210</v>
      </c>
      <c r="H413" s="368" t="s">
        <v>199</v>
      </c>
      <c r="I413" s="357" t="s">
        <v>2874</v>
      </c>
      <c r="J413" s="357" t="s">
        <v>2875</v>
      </c>
      <c r="K413" s="357" t="s">
        <v>3333</v>
      </c>
      <c r="L413" s="367" t="s">
        <v>3333</v>
      </c>
      <c r="M413" s="367" t="s">
        <v>199</v>
      </c>
      <c r="N413" s="357" t="s">
        <v>2228</v>
      </c>
      <c r="O413" s="368" t="s">
        <v>2172</v>
      </c>
      <c r="P413" s="368" t="s">
        <v>2172</v>
      </c>
      <c r="Q413" s="368" t="s">
        <v>2172</v>
      </c>
      <c r="R413" s="357" t="s">
        <v>3334</v>
      </c>
      <c r="S413" s="357" t="s">
        <v>2230</v>
      </c>
      <c r="T413" s="392">
        <v>45658</v>
      </c>
      <c r="U413" s="392">
        <v>46006</v>
      </c>
      <c r="V413" s="357" t="s">
        <v>3335</v>
      </c>
      <c r="W413" s="356" t="s">
        <v>2172</v>
      </c>
      <c r="X413" s="357" t="s">
        <v>3336</v>
      </c>
      <c r="Y413" s="357" t="s">
        <v>3337</v>
      </c>
      <c r="Z413" s="394">
        <v>1</v>
      </c>
      <c r="AA413" s="356" t="s">
        <v>2113</v>
      </c>
      <c r="AB413" s="356" t="s">
        <v>2172</v>
      </c>
      <c r="AC413" s="356" t="s">
        <v>2172</v>
      </c>
      <c r="AD413" s="356" t="s">
        <v>2172</v>
      </c>
      <c r="AE413" s="356" t="s">
        <v>2172</v>
      </c>
      <c r="AF413" s="356" t="s">
        <v>2172</v>
      </c>
      <c r="AG413" s="356" t="s">
        <v>2172</v>
      </c>
      <c r="AH413" s="356" t="s">
        <v>2172</v>
      </c>
      <c r="AI413" s="356" t="s">
        <v>2172</v>
      </c>
      <c r="AJ413" s="356" t="s">
        <v>2172</v>
      </c>
      <c r="AK413" s="356" t="s">
        <v>2172</v>
      </c>
      <c r="AL413" s="356" t="s">
        <v>2172</v>
      </c>
      <c r="AM413" s="356" t="s">
        <v>2172</v>
      </c>
      <c r="AN413" s="356" t="s">
        <v>2172</v>
      </c>
      <c r="AO413" s="356" t="s">
        <v>2172</v>
      </c>
      <c r="AP413" s="356" t="s">
        <v>2172</v>
      </c>
      <c r="AQ413" s="356" t="s">
        <v>2172</v>
      </c>
      <c r="AR413" s="356" t="s">
        <v>2172</v>
      </c>
      <c r="AS413" s="356" t="s">
        <v>2172</v>
      </c>
      <c r="AT413" s="356" t="s">
        <v>2172</v>
      </c>
      <c r="AU413" s="356" t="s">
        <v>2113</v>
      </c>
      <c r="AV413" s="356" t="s">
        <v>2172</v>
      </c>
      <c r="AW413" s="356" t="s">
        <v>2172</v>
      </c>
      <c r="AX413" s="356" t="s">
        <v>2172</v>
      </c>
      <c r="AY413" s="356" t="s">
        <v>2172</v>
      </c>
      <c r="AZ413" s="356" t="s">
        <v>2172</v>
      </c>
      <c r="BA413" s="356" t="s">
        <v>2172</v>
      </c>
      <c r="BB413" s="356" t="s">
        <v>2172</v>
      </c>
      <c r="BC413" s="356" t="s">
        <v>2172</v>
      </c>
      <c r="BD413" s="356" t="s">
        <v>2172</v>
      </c>
      <c r="BE413" s="356" t="s">
        <v>2172</v>
      </c>
      <c r="BF413" s="356" t="s">
        <v>2172</v>
      </c>
      <c r="BG413" s="356" t="s">
        <v>2113</v>
      </c>
      <c r="BH413" s="356" t="s">
        <v>2172</v>
      </c>
      <c r="BI413" s="356" t="s">
        <v>2172</v>
      </c>
      <c r="BJ413" s="357" t="s">
        <v>199</v>
      </c>
      <c r="BK413" s="365" t="s">
        <v>199</v>
      </c>
    </row>
    <row r="414" spans="1:63" s="363" customFormat="1" ht="90" x14ac:dyDescent="0.35">
      <c r="A414" s="395" t="s">
        <v>3338</v>
      </c>
      <c r="B414" s="293"/>
      <c r="C414" s="396" t="s">
        <v>72</v>
      </c>
      <c r="D414" s="396" t="s">
        <v>1589</v>
      </c>
      <c r="E414" s="396" t="s">
        <v>3039</v>
      </c>
      <c r="F414" s="396" t="s">
        <v>2351</v>
      </c>
      <c r="G414" s="396" t="s">
        <v>2210</v>
      </c>
      <c r="H414" s="397" t="s">
        <v>199</v>
      </c>
      <c r="I414" s="398" t="s">
        <v>3333</v>
      </c>
      <c r="J414" s="399" t="s">
        <v>3333</v>
      </c>
      <c r="K414" s="399" t="s">
        <v>3333</v>
      </c>
      <c r="L414" s="399" t="s">
        <v>3333</v>
      </c>
      <c r="M414" s="399" t="s">
        <v>199</v>
      </c>
      <c r="N414" s="396" t="s">
        <v>2228</v>
      </c>
      <c r="O414" s="397" t="s">
        <v>2172</v>
      </c>
      <c r="P414" s="397" t="s">
        <v>2172</v>
      </c>
      <c r="Q414" s="397" t="s">
        <v>2172</v>
      </c>
      <c r="R414" s="396" t="s">
        <v>3058</v>
      </c>
      <c r="S414" s="396" t="s">
        <v>2230</v>
      </c>
      <c r="T414" s="400">
        <v>45658</v>
      </c>
      <c r="U414" s="400">
        <v>46006</v>
      </c>
      <c r="V414" s="396" t="s">
        <v>3059</v>
      </c>
      <c r="W414" s="356" t="s">
        <v>2172</v>
      </c>
      <c r="X414" s="396" t="s">
        <v>3060</v>
      </c>
      <c r="Y414" s="396" t="s">
        <v>3061</v>
      </c>
      <c r="Z414" s="394">
        <v>1</v>
      </c>
      <c r="AA414" s="293" t="s">
        <v>2113</v>
      </c>
      <c r="AB414" s="293" t="s">
        <v>2172</v>
      </c>
      <c r="AC414" s="293" t="s">
        <v>2172</v>
      </c>
      <c r="AD414" s="293" t="s">
        <v>2172</v>
      </c>
      <c r="AE414" s="293" t="s">
        <v>2172</v>
      </c>
      <c r="AF414" s="293" t="s">
        <v>2172</v>
      </c>
      <c r="AG414" s="293" t="s">
        <v>2113</v>
      </c>
      <c r="AH414" s="293" t="s">
        <v>2172</v>
      </c>
      <c r="AI414" s="293" t="s">
        <v>2172</v>
      </c>
      <c r="AJ414" s="293" t="s">
        <v>2172</v>
      </c>
      <c r="AK414" s="293" t="s">
        <v>2172</v>
      </c>
      <c r="AL414" s="293" t="s">
        <v>2172</v>
      </c>
      <c r="AM414" s="293" t="s">
        <v>2172</v>
      </c>
      <c r="AN414" s="293" t="s">
        <v>2172</v>
      </c>
      <c r="AO414" s="293" t="s">
        <v>2172</v>
      </c>
      <c r="AP414" s="293" t="s">
        <v>2172</v>
      </c>
      <c r="AQ414" s="293" t="s">
        <v>2172</v>
      </c>
      <c r="AR414" s="293" t="s">
        <v>2172</v>
      </c>
      <c r="AS414" s="293" t="s">
        <v>2172</v>
      </c>
      <c r="AT414" s="293" t="s">
        <v>2172</v>
      </c>
      <c r="AU414" s="293" t="s">
        <v>2113</v>
      </c>
      <c r="AV414" s="293" t="s">
        <v>2172</v>
      </c>
      <c r="AW414" s="293" t="s">
        <v>2172</v>
      </c>
      <c r="AX414" s="293" t="s">
        <v>2172</v>
      </c>
      <c r="AY414" s="293" t="s">
        <v>2172</v>
      </c>
      <c r="AZ414" s="293" t="s">
        <v>2172</v>
      </c>
      <c r="BA414" s="293" t="s">
        <v>2172</v>
      </c>
      <c r="BB414" s="293" t="s">
        <v>2172</v>
      </c>
      <c r="BC414" s="293" t="s">
        <v>2172</v>
      </c>
      <c r="BD414" s="293" t="s">
        <v>2172</v>
      </c>
      <c r="BE414" s="293" t="s">
        <v>2172</v>
      </c>
      <c r="BF414" s="293" t="s">
        <v>2172</v>
      </c>
      <c r="BG414" s="293" t="s">
        <v>2113</v>
      </c>
      <c r="BH414" s="293" t="s">
        <v>2172</v>
      </c>
      <c r="BI414" s="293" t="s">
        <v>2172</v>
      </c>
      <c r="BJ414" s="396" t="s">
        <v>199</v>
      </c>
      <c r="BK414" s="401" t="s">
        <v>199</v>
      </c>
    </row>
    <row r="415" spans="1:63" s="363" customFormat="1" ht="144" x14ac:dyDescent="0.35">
      <c r="A415" s="355" t="s">
        <v>3339</v>
      </c>
      <c r="B415" s="356">
        <v>16</v>
      </c>
      <c r="C415" s="357" t="s">
        <v>72</v>
      </c>
      <c r="D415" s="357" t="s">
        <v>1589</v>
      </c>
      <c r="E415" s="357" t="s">
        <v>3340</v>
      </c>
      <c r="F415" s="357" t="s">
        <v>2351</v>
      </c>
      <c r="G415" s="357" t="s">
        <v>2210</v>
      </c>
      <c r="H415" s="368" t="s">
        <v>199</v>
      </c>
      <c r="I415" s="374" t="s">
        <v>3333</v>
      </c>
      <c r="J415" s="367" t="s">
        <v>3333</v>
      </c>
      <c r="K415" s="367" t="s">
        <v>3333</v>
      </c>
      <c r="L415" s="367" t="s">
        <v>3333</v>
      </c>
      <c r="M415" s="367" t="s">
        <v>199</v>
      </c>
      <c r="N415" s="357" t="s">
        <v>2228</v>
      </c>
      <c r="O415" s="368" t="s">
        <v>2172</v>
      </c>
      <c r="P415" s="368" t="s">
        <v>2172</v>
      </c>
      <c r="Q415" s="368" t="s">
        <v>2172</v>
      </c>
      <c r="R415" s="357" t="s">
        <v>3341</v>
      </c>
      <c r="S415" s="357" t="s">
        <v>2230</v>
      </c>
      <c r="T415" s="392">
        <v>45658</v>
      </c>
      <c r="U415" s="392">
        <v>46021</v>
      </c>
      <c r="V415" s="357" t="s">
        <v>3342</v>
      </c>
      <c r="W415" s="356" t="s">
        <v>2172</v>
      </c>
      <c r="X415" s="357" t="s">
        <v>3343</v>
      </c>
      <c r="Y415" s="357" t="s">
        <v>3344</v>
      </c>
      <c r="Z415" s="394">
        <v>1</v>
      </c>
      <c r="AA415" s="356" t="s">
        <v>2113</v>
      </c>
      <c r="AB415" s="356" t="s">
        <v>2172</v>
      </c>
      <c r="AC415" s="356" t="s">
        <v>2172</v>
      </c>
      <c r="AD415" s="356" t="s">
        <v>2172</v>
      </c>
      <c r="AE415" s="356" t="s">
        <v>2172</v>
      </c>
      <c r="AF415" s="356" t="s">
        <v>2172</v>
      </c>
      <c r="AG415" s="356" t="s">
        <v>2113</v>
      </c>
      <c r="AH415" s="356" t="s">
        <v>2172</v>
      </c>
      <c r="AI415" s="356" t="s">
        <v>2172</v>
      </c>
      <c r="AJ415" s="356" t="s">
        <v>2172</v>
      </c>
      <c r="AK415" s="356" t="s">
        <v>2172</v>
      </c>
      <c r="AL415" s="356" t="s">
        <v>2172</v>
      </c>
      <c r="AM415" s="356" t="s">
        <v>2172</v>
      </c>
      <c r="AN415" s="356" t="s">
        <v>2172</v>
      </c>
      <c r="AO415" s="356" t="s">
        <v>2172</v>
      </c>
      <c r="AP415" s="356" t="s">
        <v>2172</v>
      </c>
      <c r="AQ415" s="356" t="s">
        <v>2172</v>
      </c>
      <c r="AR415" s="356" t="s">
        <v>2172</v>
      </c>
      <c r="AS415" s="356" t="s">
        <v>2172</v>
      </c>
      <c r="AT415" s="356" t="s">
        <v>2172</v>
      </c>
      <c r="AU415" s="356" t="s">
        <v>2113</v>
      </c>
      <c r="AV415" s="356" t="s">
        <v>2172</v>
      </c>
      <c r="AW415" s="356" t="s">
        <v>2172</v>
      </c>
      <c r="AX415" s="356" t="s">
        <v>2172</v>
      </c>
      <c r="AY415" s="356" t="s">
        <v>2172</v>
      </c>
      <c r="AZ415" s="356" t="s">
        <v>2172</v>
      </c>
      <c r="BA415" s="356" t="s">
        <v>2172</v>
      </c>
      <c r="BB415" s="356" t="s">
        <v>2172</v>
      </c>
      <c r="BC415" s="356" t="s">
        <v>2172</v>
      </c>
      <c r="BD415" s="356" t="s">
        <v>2172</v>
      </c>
      <c r="BE415" s="356" t="s">
        <v>2172</v>
      </c>
      <c r="BF415" s="356" t="s">
        <v>2172</v>
      </c>
      <c r="BG415" s="356" t="s">
        <v>2113</v>
      </c>
      <c r="BH415" s="356" t="s">
        <v>2172</v>
      </c>
      <c r="BI415" s="356" t="s">
        <v>2172</v>
      </c>
      <c r="BJ415" s="357" t="s">
        <v>199</v>
      </c>
      <c r="BK415" s="365" t="s">
        <v>199</v>
      </c>
    </row>
    <row r="416" spans="1:63" s="363" customFormat="1" ht="409.5" x14ac:dyDescent="0.35">
      <c r="A416" s="371" t="s">
        <v>3345</v>
      </c>
      <c r="B416" s="372">
        <v>2</v>
      </c>
      <c r="C416" s="373" t="s">
        <v>84</v>
      </c>
      <c r="D416" s="367" t="s">
        <v>1595</v>
      </c>
      <c r="E416" s="368" t="s">
        <v>2200</v>
      </c>
      <c r="F416" s="368" t="s">
        <v>2351</v>
      </c>
      <c r="G416" s="368" t="s">
        <v>2210</v>
      </c>
      <c r="H416" s="368" t="s">
        <v>2538</v>
      </c>
      <c r="I416" s="374" t="s">
        <v>3333</v>
      </c>
      <c r="J416" s="367" t="s">
        <v>3333</v>
      </c>
      <c r="K416" s="367" t="s">
        <v>3333</v>
      </c>
      <c r="L416" s="367" t="s">
        <v>3333</v>
      </c>
      <c r="M416" s="368" t="s">
        <v>199</v>
      </c>
      <c r="N416" s="368" t="s">
        <v>2202</v>
      </c>
      <c r="O416" s="368" t="s">
        <v>2172</v>
      </c>
      <c r="P416" s="368" t="s">
        <v>2172</v>
      </c>
      <c r="Q416" s="368" t="s">
        <v>2172</v>
      </c>
      <c r="R416" s="368" t="s">
        <v>3346</v>
      </c>
      <c r="S416" s="373" t="s">
        <v>3347</v>
      </c>
      <c r="T416" s="375">
        <v>45691</v>
      </c>
      <c r="U416" s="375">
        <v>46021</v>
      </c>
      <c r="V416" s="373" t="s">
        <v>3348</v>
      </c>
      <c r="W416" s="381" t="s">
        <v>2172</v>
      </c>
      <c r="X416" s="357" t="s">
        <v>3349</v>
      </c>
      <c r="Y416" s="357" t="s">
        <v>3350</v>
      </c>
      <c r="Z416" s="382" t="s">
        <v>3351</v>
      </c>
      <c r="AA416" s="376" t="s">
        <v>2172</v>
      </c>
      <c r="AB416" s="376" t="s">
        <v>2172</v>
      </c>
      <c r="AC416" s="376" t="s">
        <v>2172</v>
      </c>
      <c r="AD416" s="376" t="s">
        <v>2172</v>
      </c>
      <c r="AE416" s="376" t="s">
        <v>2172</v>
      </c>
      <c r="AF416" s="376" t="s">
        <v>2172</v>
      </c>
      <c r="AG416" s="376" t="s">
        <v>2172</v>
      </c>
      <c r="AH416" s="376" t="s">
        <v>2172</v>
      </c>
      <c r="AI416" s="376" t="s">
        <v>2172</v>
      </c>
      <c r="AJ416" s="376" t="s">
        <v>2172</v>
      </c>
      <c r="AK416" s="376" t="s">
        <v>2172</v>
      </c>
      <c r="AL416" s="376" t="s">
        <v>2172</v>
      </c>
      <c r="AM416" s="376" t="s">
        <v>2172</v>
      </c>
      <c r="AN416" s="376" t="s">
        <v>2172</v>
      </c>
      <c r="AO416" s="376" t="s">
        <v>2172</v>
      </c>
      <c r="AP416" s="376" t="s">
        <v>2172</v>
      </c>
      <c r="AQ416" s="376" t="s">
        <v>2172</v>
      </c>
      <c r="AR416" s="376" t="s">
        <v>2172</v>
      </c>
      <c r="AS416" s="376" t="s">
        <v>2172</v>
      </c>
      <c r="AT416" s="376" t="s">
        <v>2172</v>
      </c>
      <c r="AU416" s="376" t="s">
        <v>2113</v>
      </c>
      <c r="AV416" s="376" t="s">
        <v>2172</v>
      </c>
      <c r="AW416" s="376" t="s">
        <v>2172</v>
      </c>
      <c r="AX416" s="376" t="s">
        <v>2172</v>
      </c>
      <c r="AY416" s="376" t="s">
        <v>2172</v>
      </c>
      <c r="AZ416" s="376" t="s">
        <v>2172</v>
      </c>
      <c r="BA416" s="376" t="s">
        <v>2172</v>
      </c>
      <c r="BB416" s="376" t="s">
        <v>2172</v>
      </c>
      <c r="BC416" s="376" t="s">
        <v>2172</v>
      </c>
      <c r="BD416" s="376" t="s">
        <v>2172</v>
      </c>
      <c r="BE416" s="376" t="s">
        <v>2172</v>
      </c>
      <c r="BF416" s="376" t="s">
        <v>2172</v>
      </c>
      <c r="BG416" s="376" t="s">
        <v>2113</v>
      </c>
      <c r="BH416" s="376" t="s">
        <v>2172</v>
      </c>
      <c r="BI416" s="376" t="s">
        <v>2172</v>
      </c>
      <c r="BJ416" s="373" t="s">
        <v>2114</v>
      </c>
      <c r="BK416" s="377" t="s">
        <v>199</v>
      </c>
    </row>
    <row r="417" spans="1:489" s="363" customFormat="1" ht="108" x14ac:dyDescent="0.35">
      <c r="A417" s="371" t="s">
        <v>3352</v>
      </c>
      <c r="B417" s="372">
        <v>3</v>
      </c>
      <c r="C417" s="373" t="s">
        <v>84</v>
      </c>
      <c r="D417" s="367" t="s">
        <v>1595</v>
      </c>
      <c r="E417" s="368" t="s">
        <v>2200</v>
      </c>
      <c r="F417" s="368" t="s">
        <v>2351</v>
      </c>
      <c r="G417" s="368" t="s">
        <v>2210</v>
      </c>
      <c r="H417" s="368" t="s">
        <v>3353</v>
      </c>
      <c r="I417" s="374" t="s">
        <v>3333</v>
      </c>
      <c r="J417" s="367" t="s">
        <v>3333</v>
      </c>
      <c r="K417" s="367" t="s">
        <v>3333</v>
      </c>
      <c r="L417" s="367" t="s">
        <v>3333</v>
      </c>
      <c r="M417" s="368" t="s">
        <v>199</v>
      </c>
      <c r="N417" s="368" t="s">
        <v>2831</v>
      </c>
      <c r="O417" s="368" t="s">
        <v>2172</v>
      </c>
      <c r="P417" s="368" t="s">
        <v>2172</v>
      </c>
      <c r="Q417" s="368" t="s">
        <v>2172</v>
      </c>
      <c r="R417" s="368" t="s">
        <v>3354</v>
      </c>
      <c r="S417" s="368" t="s">
        <v>2380</v>
      </c>
      <c r="T417" s="375">
        <v>45691</v>
      </c>
      <c r="U417" s="375">
        <v>45991</v>
      </c>
      <c r="V417" s="373" t="s">
        <v>3355</v>
      </c>
      <c r="W417" s="381" t="s">
        <v>2172</v>
      </c>
      <c r="X417" s="358" t="s">
        <v>3356</v>
      </c>
      <c r="Y417" s="358" t="s">
        <v>3357</v>
      </c>
      <c r="Z417" s="366">
        <v>0.9</v>
      </c>
      <c r="AA417" s="376" t="s">
        <v>2172</v>
      </c>
      <c r="AB417" s="376" t="s">
        <v>2172</v>
      </c>
      <c r="AC417" s="376" t="s">
        <v>2172</v>
      </c>
      <c r="AD417" s="376" t="s">
        <v>2172</v>
      </c>
      <c r="AE417" s="376" t="s">
        <v>2172</v>
      </c>
      <c r="AF417" s="376" t="s">
        <v>2172</v>
      </c>
      <c r="AG417" s="376" t="s">
        <v>2172</v>
      </c>
      <c r="AH417" s="376" t="s">
        <v>2172</v>
      </c>
      <c r="AI417" s="376" t="s">
        <v>2172</v>
      </c>
      <c r="AJ417" s="376" t="s">
        <v>2172</v>
      </c>
      <c r="AK417" s="376" t="s">
        <v>2172</v>
      </c>
      <c r="AL417" s="376" t="s">
        <v>2172</v>
      </c>
      <c r="AM417" s="376" t="s">
        <v>2172</v>
      </c>
      <c r="AN417" s="376" t="s">
        <v>2172</v>
      </c>
      <c r="AO417" s="376" t="s">
        <v>2172</v>
      </c>
      <c r="AP417" s="376" t="s">
        <v>2172</v>
      </c>
      <c r="AQ417" s="376" t="s">
        <v>2172</v>
      </c>
      <c r="AR417" s="376" t="s">
        <v>2172</v>
      </c>
      <c r="AS417" s="376" t="s">
        <v>2172</v>
      </c>
      <c r="AT417" s="376" t="s">
        <v>2172</v>
      </c>
      <c r="AU417" s="376" t="s">
        <v>2113</v>
      </c>
      <c r="AV417" s="376" t="s">
        <v>2172</v>
      </c>
      <c r="AW417" s="376" t="s">
        <v>2172</v>
      </c>
      <c r="AX417" s="376" t="s">
        <v>2172</v>
      </c>
      <c r="AY417" s="376" t="s">
        <v>2172</v>
      </c>
      <c r="AZ417" s="376" t="s">
        <v>2172</v>
      </c>
      <c r="BA417" s="376" t="s">
        <v>2172</v>
      </c>
      <c r="BB417" s="376" t="s">
        <v>2172</v>
      </c>
      <c r="BC417" s="376" t="s">
        <v>2172</v>
      </c>
      <c r="BD417" s="376" t="s">
        <v>2172</v>
      </c>
      <c r="BE417" s="376" t="s">
        <v>2172</v>
      </c>
      <c r="BF417" s="376" t="s">
        <v>2172</v>
      </c>
      <c r="BG417" s="376" t="s">
        <v>2113</v>
      </c>
      <c r="BH417" s="376" t="s">
        <v>2172</v>
      </c>
      <c r="BI417" s="376" t="s">
        <v>2172</v>
      </c>
      <c r="BJ417" s="373" t="s">
        <v>2114</v>
      </c>
      <c r="BK417" s="377" t="s">
        <v>199</v>
      </c>
    </row>
    <row r="418" spans="1:489" s="363" customFormat="1" ht="360" x14ac:dyDescent="0.35">
      <c r="A418" s="371" t="s">
        <v>3358</v>
      </c>
      <c r="B418" s="381">
        <v>7</v>
      </c>
      <c r="C418" s="373" t="s">
        <v>84</v>
      </c>
      <c r="D418" s="367" t="s">
        <v>1595</v>
      </c>
      <c r="E418" s="368" t="s">
        <v>2872</v>
      </c>
      <c r="F418" s="368" t="s">
        <v>2351</v>
      </c>
      <c r="G418" s="368" t="s">
        <v>2210</v>
      </c>
      <c r="H418" s="368" t="s">
        <v>2353</v>
      </c>
      <c r="I418" s="374" t="s">
        <v>3333</v>
      </c>
      <c r="J418" s="367" t="s">
        <v>3333</v>
      </c>
      <c r="K418" s="367" t="s">
        <v>3333</v>
      </c>
      <c r="L418" s="367" t="s">
        <v>3333</v>
      </c>
      <c r="M418" s="368" t="s">
        <v>199</v>
      </c>
      <c r="N418" s="368" t="s">
        <v>2831</v>
      </c>
      <c r="O418" s="368" t="s">
        <v>2172</v>
      </c>
      <c r="P418" s="368" t="s">
        <v>2172</v>
      </c>
      <c r="Q418" s="368" t="s">
        <v>2172</v>
      </c>
      <c r="R418" s="368" t="s">
        <v>3359</v>
      </c>
      <c r="S418" s="373" t="s">
        <v>3360</v>
      </c>
      <c r="T418" s="375">
        <v>45691</v>
      </c>
      <c r="U418" s="375">
        <v>46021</v>
      </c>
      <c r="V418" s="357" t="s">
        <v>3361</v>
      </c>
      <c r="W418" s="356" t="s">
        <v>2172</v>
      </c>
      <c r="X418" s="357" t="s">
        <v>3362</v>
      </c>
      <c r="Y418" s="357" t="s">
        <v>3363</v>
      </c>
      <c r="Z418" s="356" t="s">
        <v>3364</v>
      </c>
      <c r="AA418" s="376" t="s">
        <v>2172</v>
      </c>
      <c r="AB418" s="376" t="s">
        <v>2172</v>
      </c>
      <c r="AC418" s="376" t="s">
        <v>2172</v>
      </c>
      <c r="AD418" s="376" t="s">
        <v>2172</v>
      </c>
      <c r="AE418" s="376" t="s">
        <v>2172</v>
      </c>
      <c r="AF418" s="376" t="s">
        <v>2172</v>
      </c>
      <c r="AG418" s="376" t="s">
        <v>2172</v>
      </c>
      <c r="AH418" s="376" t="s">
        <v>2172</v>
      </c>
      <c r="AI418" s="376" t="s">
        <v>2172</v>
      </c>
      <c r="AJ418" s="376" t="s">
        <v>2172</v>
      </c>
      <c r="AK418" s="376" t="s">
        <v>2172</v>
      </c>
      <c r="AL418" s="376" t="s">
        <v>2172</v>
      </c>
      <c r="AM418" s="376" t="s">
        <v>2172</v>
      </c>
      <c r="AN418" s="376" t="s">
        <v>2172</v>
      </c>
      <c r="AO418" s="376" t="s">
        <v>2172</v>
      </c>
      <c r="AP418" s="376" t="s">
        <v>2172</v>
      </c>
      <c r="AQ418" s="376" t="s">
        <v>2172</v>
      </c>
      <c r="AR418" s="376" t="s">
        <v>2172</v>
      </c>
      <c r="AS418" s="376" t="s">
        <v>2172</v>
      </c>
      <c r="AT418" s="376" t="s">
        <v>2172</v>
      </c>
      <c r="AU418" s="376" t="s">
        <v>2113</v>
      </c>
      <c r="AV418" s="376" t="s">
        <v>2172</v>
      </c>
      <c r="AW418" s="376" t="s">
        <v>2172</v>
      </c>
      <c r="AX418" s="376" t="s">
        <v>2172</v>
      </c>
      <c r="AY418" s="376" t="s">
        <v>2172</v>
      </c>
      <c r="AZ418" s="376" t="s">
        <v>2172</v>
      </c>
      <c r="BA418" s="376" t="s">
        <v>2172</v>
      </c>
      <c r="BB418" s="376" t="s">
        <v>2172</v>
      </c>
      <c r="BC418" s="376" t="s">
        <v>2172</v>
      </c>
      <c r="BD418" s="376" t="s">
        <v>2172</v>
      </c>
      <c r="BE418" s="376" t="s">
        <v>2172</v>
      </c>
      <c r="BF418" s="376" t="s">
        <v>2172</v>
      </c>
      <c r="BG418" s="376" t="s">
        <v>2113</v>
      </c>
      <c r="BH418" s="376" t="s">
        <v>2172</v>
      </c>
      <c r="BI418" s="376" t="s">
        <v>2172</v>
      </c>
      <c r="BJ418" s="373" t="s">
        <v>2114</v>
      </c>
      <c r="BK418" s="377" t="s">
        <v>199</v>
      </c>
    </row>
    <row r="419" spans="1:489" s="363" customFormat="1" ht="90" x14ac:dyDescent="0.35">
      <c r="A419" s="371" t="s">
        <v>3365</v>
      </c>
      <c r="B419" s="372">
        <v>8</v>
      </c>
      <c r="C419" s="373" t="s">
        <v>84</v>
      </c>
      <c r="D419" s="367" t="s">
        <v>1595</v>
      </c>
      <c r="E419" s="368" t="s">
        <v>2872</v>
      </c>
      <c r="F419" s="368" t="s">
        <v>2351</v>
      </c>
      <c r="G419" s="368" t="s">
        <v>2428</v>
      </c>
      <c r="H419" s="368" t="s">
        <v>2353</v>
      </c>
      <c r="I419" s="374" t="s">
        <v>3333</v>
      </c>
      <c r="J419" s="367" t="s">
        <v>3333</v>
      </c>
      <c r="K419" s="367" t="s">
        <v>3333</v>
      </c>
      <c r="L419" s="367" t="s">
        <v>3333</v>
      </c>
      <c r="M419" s="368" t="s">
        <v>199</v>
      </c>
      <c r="N419" s="368" t="s">
        <v>2831</v>
      </c>
      <c r="O419" s="368" t="s">
        <v>2172</v>
      </c>
      <c r="P419" s="368" t="s">
        <v>2172</v>
      </c>
      <c r="Q419" s="368" t="s">
        <v>2172</v>
      </c>
      <c r="R419" s="368" t="s">
        <v>3366</v>
      </c>
      <c r="S419" s="368" t="s">
        <v>3367</v>
      </c>
      <c r="T419" s="375">
        <v>45691</v>
      </c>
      <c r="U419" s="375">
        <v>46021</v>
      </c>
      <c r="V419" s="368" t="s">
        <v>3368</v>
      </c>
      <c r="W419" s="376" t="s">
        <v>2172</v>
      </c>
      <c r="X419" s="358" t="s">
        <v>3369</v>
      </c>
      <c r="Y419" s="358" t="s">
        <v>3370</v>
      </c>
      <c r="Z419" s="366">
        <v>0.85</v>
      </c>
      <c r="AA419" s="376" t="s">
        <v>2172</v>
      </c>
      <c r="AB419" s="376" t="s">
        <v>2172</v>
      </c>
      <c r="AC419" s="376" t="s">
        <v>2172</v>
      </c>
      <c r="AD419" s="376" t="s">
        <v>2172</v>
      </c>
      <c r="AE419" s="376" t="s">
        <v>2172</v>
      </c>
      <c r="AF419" s="376" t="s">
        <v>2172</v>
      </c>
      <c r="AG419" s="376" t="s">
        <v>2172</v>
      </c>
      <c r="AH419" s="376" t="s">
        <v>2172</v>
      </c>
      <c r="AI419" s="376" t="s">
        <v>2172</v>
      </c>
      <c r="AJ419" s="376" t="s">
        <v>2172</v>
      </c>
      <c r="AK419" s="376" t="s">
        <v>2172</v>
      </c>
      <c r="AL419" s="376" t="s">
        <v>2172</v>
      </c>
      <c r="AM419" s="376" t="s">
        <v>2172</v>
      </c>
      <c r="AN419" s="376" t="s">
        <v>2172</v>
      </c>
      <c r="AO419" s="376" t="s">
        <v>2172</v>
      </c>
      <c r="AP419" s="376" t="s">
        <v>2172</v>
      </c>
      <c r="AQ419" s="376" t="s">
        <v>2172</v>
      </c>
      <c r="AR419" s="376" t="s">
        <v>2172</v>
      </c>
      <c r="AS419" s="376" t="s">
        <v>2172</v>
      </c>
      <c r="AT419" s="376" t="s">
        <v>2172</v>
      </c>
      <c r="AU419" s="376" t="s">
        <v>2113</v>
      </c>
      <c r="AV419" s="376" t="s">
        <v>2172</v>
      </c>
      <c r="AW419" s="376" t="s">
        <v>2172</v>
      </c>
      <c r="AX419" s="376" t="s">
        <v>2172</v>
      </c>
      <c r="AY419" s="376" t="s">
        <v>2172</v>
      </c>
      <c r="AZ419" s="376" t="s">
        <v>2172</v>
      </c>
      <c r="BA419" s="376" t="s">
        <v>2172</v>
      </c>
      <c r="BB419" s="376" t="s">
        <v>2172</v>
      </c>
      <c r="BC419" s="376" t="s">
        <v>2172</v>
      </c>
      <c r="BD419" s="376" t="s">
        <v>2172</v>
      </c>
      <c r="BE419" s="376" t="s">
        <v>2172</v>
      </c>
      <c r="BF419" s="376" t="s">
        <v>2172</v>
      </c>
      <c r="BG419" s="376" t="s">
        <v>2113</v>
      </c>
      <c r="BH419" s="376" t="s">
        <v>2172</v>
      </c>
      <c r="BI419" s="376" t="s">
        <v>2172</v>
      </c>
      <c r="BJ419" s="373" t="s">
        <v>2114</v>
      </c>
      <c r="BK419" s="377" t="s">
        <v>199</v>
      </c>
    </row>
    <row r="420" spans="1:489" s="363" customFormat="1" ht="180" x14ac:dyDescent="0.35">
      <c r="A420" s="371" t="s">
        <v>3371</v>
      </c>
      <c r="B420" s="372">
        <v>9</v>
      </c>
      <c r="C420" s="373" t="s">
        <v>84</v>
      </c>
      <c r="D420" s="367" t="s">
        <v>1595</v>
      </c>
      <c r="E420" s="368" t="s">
        <v>2200</v>
      </c>
      <c r="F420" s="368" t="s">
        <v>2351</v>
      </c>
      <c r="G420" s="368" t="s">
        <v>2210</v>
      </c>
      <c r="H420" s="368" t="s">
        <v>2538</v>
      </c>
      <c r="I420" s="374" t="s">
        <v>3333</v>
      </c>
      <c r="J420" s="367" t="s">
        <v>3333</v>
      </c>
      <c r="K420" s="367" t="s">
        <v>3333</v>
      </c>
      <c r="L420" s="367" t="s">
        <v>3333</v>
      </c>
      <c r="M420" s="368" t="s">
        <v>199</v>
      </c>
      <c r="N420" s="368" t="s">
        <v>2202</v>
      </c>
      <c r="O420" s="368" t="s">
        <v>2172</v>
      </c>
      <c r="P420" s="368" t="s">
        <v>2172</v>
      </c>
      <c r="Q420" s="368" t="s">
        <v>2172</v>
      </c>
      <c r="R420" s="368" t="s">
        <v>3372</v>
      </c>
      <c r="S420" s="373" t="s">
        <v>3373</v>
      </c>
      <c r="T420" s="375">
        <v>45659</v>
      </c>
      <c r="U420" s="375">
        <v>46021</v>
      </c>
      <c r="V420" s="368" t="s">
        <v>3374</v>
      </c>
      <c r="W420" s="376" t="s">
        <v>2172</v>
      </c>
      <c r="X420" s="358" t="s">
        <v>3375</v>
      </c>
      <c r="Y420" s="357" t="s">
        <v>3376</v>
      </c>
      <c r="Z420" s="415">
        <v>1</v>
      </c>
      <c r="AA420" s="376" t="s">
        <v>2172</v>
      </c>
      <c r="AB420" s="376" t="s">
        <v>2172</v>
      </c>
      <c r="AC420" s="376" t="s">
        <v>2172</v>
      </c>
      <c r="AD420" s="376" t="s">
        <v>2172</v>
      </c>
      <c r="AE420" s="376" t="s">
        <v>2172</v>
      </c>
      <c r="AF420" s="376" t="s">
        <v>2113</v>
      </c>
      <c r="AG420" s="376" t="s">
        <v>2172</v>
      </c>
      <c r="AH420" s="376" t="s">
        <v>2113</v>
      </c>
      <c r="AI420" s="376" t="s">
        <v>2172</v>
      </c>
      <c r="AJ420" s="376" t="s">
        <v>2172</v>
      </c>
      <c r="AK420" s="376" t="s">
        <v>2172</v>
      </c>
      <c r="AL420" s="376" t="s">
        <v>2172</v>
      </c>
      <c r="AM420" s="376" t="s">
        <v>2172</v>
      </c>
      <c r="AN420" s="376" t="s">
        <v>2172</v>
      </c>
      <c r="AO420" s="376" t="s">
        <v>2172</v>
      </c>
      <c r="AP420" s="376" t="s">
        <v>2172</v>
      </c>
      <c r="AQ420" s="376" t="s">
        <v>2172</v>
      </c>
      <c r="AR420" s="376" t="s">
        <v>2172</v>
      </c>
      <c r="AS420" s="376" t="s">
        <v>2172</v>
      </c>
      <c r="AT420" s="376" t="s">
        <v>2172</v>
      </c>
      <c r="AU420" s="376" t="s">
        <v>2113</v>
      </c>
      <c r="AV420" s="376" t="s">
        <v>2172</v>
      </c>
      <c r="AW420" s="376" t="s">
        <v>2172</v>
      </c>
      <c r="AX420" s="376" t="s">
        <v>2172</v>
      </c>
      <c r="AY420" s="376" t="s">
        <v>2172</v>
      </c>
      <c r="AZ420" s="376" t="s">
        <v>2172</v>
      </c>
      <c r="BA420" s="376" t="s">
        <v>2172</v>
      </c>
      <c r="BB420" s="376" t="s">
        <v>2113</v>
      </c>
      <c r="BC420" s="376" t="s">
        <v>2172</v>
      </c>
      <c r="BD420" s="376" t="s">
        <v>2172</v>
      </c>
      <c r="BE420" s="376" t="s">
        <v>2172</v>
      </c>
      <c r="BF420" s="376" t="s">
        <v>2172</v>
      </c>
      <c r="BG420" s="376" t="s">
        <v>2172</v>
      </c>
      <c r="BH420" s="376" t="s">
        <v>2172</v>
      </c>
      <c r="BI420" s="376" t="s">
        <v>2172</v>
      </c>
      <c r="BJ420" s="373" t="s">
        <v>2220</v>
      </c>
      <c r="BK420" s="377" t="s">
        <v>3377</v>
      </c>
    </row>
    <row r="421" spans="1:489" s="363" customFormat="1" ht="360" x14ac:dyDescent="0.35">
      <c r="A421" s="371" t="s">
        <v>3378</v>
      </c>
      <c r="B421" s="381">
        <v>10</v>
      </c>
      <c r="C421" s="373" t="s">
        <v>84</v>
      </c>
      <c r="D421" s="367" t="s">
        <v>1595</v>
      </c>
      <c r="E421" s="368" t="s">
        <v>2449</v>
      </c>
      <c r="F421" s="368" t="s">
        <v>2351</v>
      </c>
      <c r="G421" s="368" t="s">
        <v>2210</v>
      </c>
      <c r="H421" s="368"/>
      <c r="I421" s="374" t="s">
        <v>3333</v>
      </c>
      <c r="J421" s="367" t="s">
        <v>3333</v>
      </c>
      <c r="K421" s="367" t="s">
        <v>3333</v>
      </c>
      <c r="L421" s="367" t="s">
        <v>3333</v>
      </c>
      <c r="M421" s="368" t="s">
        <v>199</v>
      </c>
      <c r="N421" s="368" t="s">
        <v>2202</v>
      </c>
      <c r="O421" s="368" t="s">
        <v>2172</v>
      </c>
      <c r="P421" s="368" t="s">
        <v>2172</v>
      </c>
      <c r="Q421" s="368" t="s">
        <v>2172</v>
      </c>
      <c r="R421" s="368" t="s">
        <v>3379</v>
      </c>
      <c r="S421" s="368" t="s">
        <v>3380</v>
      </c>
      <c r="T421" s="375">
        <v>45672</v>
      </c>
      <c r="U421" s="375">
        <v>46021</v>
      </c>
      <c r="V421" s="357" t="s">
        <v>3381</v>
      </c>
      <c r="W421" s="356" t="s">
        <v>2172</v>
      </c>
      <c r="X421" s="357" t="s">
        <v>3382</v>
      </c>
      <c r="Y421" s="357" t="s">
        <v>3383</v>
      </c>
      <c r="Z421" s="382" t="s">
        <v>3384</v>
      </c>
      <c r="AA421" s="376" t="s">
        <v>2113</v>
      </c>
      <c r="AB421" s="376" t="s">
        <v>2172</v>
      </c>
      <c r="AC421" s="376" t="s">
        <v>2113</v>
      </c>
      <c r="AD421" s="376" t="s">
        <v>2172</v>
      </c>
      <c r="AE421" s="376" t="s">
        <v>2172</v>
      </c>
      <c r="AF421" s="376" t="s">
        <v>2172</v>
      </c>
      <c r="AG421" s="376" t="s">
        <v>2172</v>
      </c>
      <c r="AH421" s="376" t="s">
        <v>2172</v>
      </c>
      <c r="AI421" s="376" t="s">
        <v>2172</v>
      </c>
      <c r="AJ421" s="376" t="s">
        <v>2172</v>
      </c>
      <c r="AK421" s="376" t="s">
        <v>2172</v>
      </c>
      <c r="AL421" s="376" t="s">
        <v>2172</v>
      </c>
      <c r="AM421" s="376" t="s">
        <v>2172</v>
      </c>
      <c r="AN421" s="376" t="s">
        <v>2172</v>
      </c>
      <c r="AO421" s="376" t="s">
        <v>2172</v>
      </c>
      <c r="AP421" s="376" t="s">
        <v>2172</v>
      </c>
      <c r="AQ421" s="376" t="s">
        <v>2172</v>
      </c>
      <c r="AR421" s="376" t="s">
        <v>2172</v>
      </c>
      <c r="AS421" s="376" t="s">
        <v>2172</v>
      </c>
      <c r="AT421" s="376" t="s">
        <v>2172</v>
      </c>
      <c r="AU421" s="376" t="s">
        <v>2113</v>
      </c>
      <c r="AV421" s="376" t="s">
        <v>2172</v>
      </c>
      <c r="AW421" s="376" t="s">
        <v>2172</v>
      </c>
      <c r="AX421" s="376" t="s">
        <v>2172</v>
      </c>
      <c r="AY421" s="376" t="s">
        <v>2172</v>
      </c>
      <c r="AZ421" s="376" t="s">
        <v>2172</v>
      </c>
      <c r="BA421" s="376" t="s">
        <v>2172</v>
      </c>
      <c r="BB421" s="376" t="s">
        <v>2172</v>
      </c>
      <c r="BC421" s="376" t="s">
        <v>2172</v>
      </c>
      <c r="BD421" s="376" t="s">
        <v>2172</v>
      </c>
      <c r="BE421" s="376" t="s">
        <v>2172</v>
      </c>
      <c r="BF421" s="376" t="s">
        <v>2172</v>
      </c>
      <c r="BG421" s="376" t="s">
        <v>2113</v>
      </c>
      <c r="BH421" s="376" t="s">
        <v>2172</v>
      </c>
      <c r="BI421" s="376" t="s">
        <v>2172</v>
      </c>
      <c r="BJ421" s="373" t="s">
        <v>2114</v>
      </c>
      <c r="BK421" s="377" t="s">
        <v>199</v>
      </c>
    </row>
    <row r="422" spans="1:489" s="363" customFormat="1" ht="108" x14ac:dyDescent="0.35">
      <c r="A422" s="371" t="s">
        <v>3385</v>
      </c>
      <c r="B422" s="372">
        <v>11</v>
      </c>
      <c r="C422" s="373" t="s">
        <v>84</v>
      </c>
      <c r="D422" s="367" t="s">
        <v>1595</v>
      </c>
      <c r="E422" s="368" t="s">
        <v>2449</v>
      </c>
      <c r="F422" s="368" t="s">
        <v>2351</v>
      </c>
      <c r="G422" s="368" t="s">
        <v>2210</v>
      </c>
      <c r="H422" s="368"/>
      <c r="I422" s="374" t="s">
        <v>3333</v>
      </c>
      <c r="J422" s="367" t="s">
        <v>3333</v>
      </c>
      <c r="K422" s="367" t="s">
        <v>3333</v>
      </c>
      <c r="L422" s="367" t="s">
        <v>3333</v>
      </c>
      <c r="M422" s="368" t="s">
        <v>199</v>
      </c>
      <c r="N422" s="368" t="s">
        <v>2202</v>
      </c>
      <c r="O422" s="368" t="s">
        <v>2172</v>
      </c>
      <c r="P422" s="368" t="s">
        <v>2172</v>
      </c>
      <c r="Q422" s="368" t="s">
        <v>2172</v>
      </c>
      <c r="R422" s="368" t="s">
        <v>3386</v>
      </c>
      <c r="S422" s="368" t="s">
        <v>444</v>
      </c>
      <c r="T422" s="375">
        <v>45672</v>
      </c>
      <c r="U422" s="375">
        <v>46021</v>
      </c>
      <c r="V422" s="357" t="s">
        <v>3387</v>
      </c>
      <c r="W422" s="356" t="s">
        <v>2172</v>
      </c>
      <c r="X422" s="358" t="s">
        <v>3388</v>
      </c>
      <c r="Y422" s="358" t="s">
        <v>3389</v>
      </c>
      <c r="Z422" s="366">
        <v>1</v>
      </c>
      <c r="AA422" s="376" t="s">
        <v>2113</v>
      </c>
      <c r="AB422" s="376" t="s">
        <v>2172</v>
      </c>
      <c r="AC422" s="376" t="s">
        <v>2172</v>
      </c>
      <c r="AD422" s="376" t="s">
        <v>2172</v>
      </c>
      <c r="AE422" s="376" t="s">
        <v>2172</v>
      </c>
      <c r="AF422" s="376" t="s">
        <v>2172</v>
      </c>
      <c r="AG422" s="376" t="s">
        <v>2113</v>
      </c>
      <c r="AH422" s="376" t="s">
        <v>2172</v>
      </c>
      <c r="AI422" s="376" t="s">
        <v>2172</v>
      </c>
      <c r="AJ422" s="376" t="s">
        <v>2172</v>
      </c>
      <c r="AK422" s="376" t="s">
        <v>2172</v>
      </c>
      <c r="AL422" s="376" t="s">
        <v>2172</v>
      </c>
      <c r="AM422" s="376" t="s">
        <v>2172</v>
      </c>
      <c r="AN422" s="376" t="s">
        <v>2172</v>
      </c>
      <c r="AO422" s="376" t="s">
        <v>2113</v>
      </c>
      <c r="AP422" s="376" t="s">
        <v>2172</v>
      </c>
      <c r="AQ422" s="376" t="s">
        <v>2113</v>
      </c>
      <c r="AR422" s="376" t="s">
        <v>2113</v>
      </c>
      <c r="AS422" s="376" t="s">
        <v>2172</v>
      </c>
      <c r="AT422" s="376" t="s">
        <v>2172</v>
      </c>
      <c r="AU422" s="376" t="s">
        <v>2113</v>
      </c>
      <c r="AV422" s="376" t="s">
        <v>2172</v>
      </c>
      <c r="AW422" s="376" t="s">
        <v>2172</v>
      </c>
      <c r="AX422" s="376" t="s">
        <v>2172</v>
      </c>
      <c r="AY422" s="376" t="s">
        <v>2172</v>
      </c>
      <c r="AZ422" s="376" t="s">
        <v>2172</v>
      </c>
      <c r="BA422" s="376" t="s">
        <v>2172</v>
      </c>
      <c r="BB422" s="376" t="s">
        <v>2172</v>
      </c>
      <c r="BC422" s="376" t="s">
        <v>2172</v>
      </c>
      <c r="BD422" s="376" t="s">
        <v>2172</v>
      </c>
      <c r="BE422" s="376" t="s">
        <v>2172</v>
      </c>
      <c r="BF422" s="376" t="s">
        <v>2172</v>
      </c>
      <c r="BG422" s="376" t="s">
        <v>2113</v>
      </c>
      <c r="BH422" s="376" t="s">
        <v>2172</v>
      </c>
      <c r="BI422" s="376" t="s">
        <v>2172</v>
      </c>
      <c r="BJ422" s="373" t="s">
        <v>2114</v>
      </c>
      <c r="BK422" s="377" t="s">
        <v>199</v>
      </c>
    </row>
    <row r="423" spans="1:489" s="363" customFormat="1" ht="234" x14ac:dyDescent="0.35">
      <c r="A423" s="371" t="s">
        <v>3390</v>
      </c>
      <c r="B423" s="372">
        <v>12</v>
      </c>
      <c r="C423" s="373" t="s">
        <v>84</v>
      </c>
      <c r="D423" s="367" t="s">
        <v>1595</v>
      </c>
      <c r="E423" s="368" t="s">
        <v>2200</v>
      </c>
      <c r="F423" s="368" t="s">
        <v>2351</v>
      </c>
      <c r="G423" s="368" t="s">
        <v>2210</v>
      </c>
      <c r="H423" s="368" t="s">
        <v>3391</v>
      </c>
      <c r="I423" s="374" t="s">
        <v>3333</v>
      </c>
      <c r="J423" s="367" t="s">
        <v>3333</v>
      </c>
      <c r="K423" s="367" t="s">
        <v>3333</v>
      </c>
      <c r="L423" s="367" t="s">
        <v>3333</v>
      </c>
      <c r="M423" s="368" t="s">
        <v>199</v>
      </c>
      <c r="N423" s="368" t="s">
        <v>2202</v>
      </c>
      <c r="O423" s="368" t="s">
        <v>2172</v>
      </c>
      <c r="P423" s="368" t="s">
        <v>2172</v>
      </c>
      <c r="Q423" s="368" t="s">
        <v>2172</v>
      </c>
      <c r="R423" s="368" t="s">
        <v>3392</v>
      </c>
      <c r="S423" s="373" t="s">
        <v>3373</v>
      </c>
      <c r="T423" s="375">
        <v>45691</v>
      </c>
      <c r="U423" s="375">
        <v>46021</v>
      </c>
      <c r="V423" s="373" t="s">
        <v>3393</v>
      </c>
      <c r="W423" s="381" t="s">
        <v>2172</v>
      </c>
      <c r="X423" s="357" t="s">
        <v>3394</v>
      </c>
      <c r="Y423" s="357" t="s">
        <v>3395</v>
      </c>
      <c r="Z423" s="382" t="s">
        <v>3396</v>
      </c>
      <c r="AA423" s="376" t="s">
        <v>2172</v>
      </c>
      <c r="AB423" s="376" t="s">
        <v>2172</v>
      </c>
      <c r="AC423" s="376" t="s">
        <v>2172</v>
      </c>
      <c r="AD423" s="376" t="s">
        <v>2172</v>
      </c>
      <c r="AE423" s="376" t="s">
        <v>2172</v>
      </c>
      <c r="AF423" s="376" t="s">
        <v>2172</v>
      </c>
      <c r="AG423" s="376" t="s">
        <v>2172</v>
      </c>
      <c r="AH423" s="376" t="s">
        <v>2172</v>
      </c>
      <c r="AI423" s="376" t="s">
        <v>2172</v>
      </c>
      <c r="AJ423" s="376" t="s">
        <v>2172</v>
      </c>
      <c r="AK423" s="376" t="s">
        <v>2172</v>
      </c>
      <c r="AL423" s="376" t="s">
        <v>2172</v>
      </c>
      <c r="AM423" s="376" t="s">
        <v>2172</v>
      </c>
      <c r="AN423" s="376" t="s">
        <v>2172</v>
      </c>
      <c r="AO423" s="376" t="s">
        <v>2172</v>
      </c>
      <c r="AP423" s="376" t="s">
        <v>2172</v>
      </c>
      <c r="AQ423" s="376" t="s">
        <v>2172</v>
      </c>
      <c r="AR423" s="376" t="s">
        <v>2172</v>
      </c>
      <c r="AS423" s="376" t="s">
        <v>2172</v>
      </c>
      <c r="AT423" s="376" t="s">
        <v>2172</v>
      </c>
      <c r="AU423" s="376" t="s">
        <v>2113</v>
      </c>
      <c r="AV423" s="376" t="s">
        <v>2172</v>
      </c>
      <c r="AW423" s="376" t="s">
        <v>2172</v>
      </c>
      <c r="AX423" s="376" t="s">
        <v>2172</v>
      </c>
      <c r="AY423" s="376" t="s">
        <v>2172</v>
      </c>
      <c r="AZ423" s="376" t="s">
        <v>2172</v>
      </c>
      <c r="BA423" s="376" t="s">
        <v>2172</v>
      </c>
      <c r="BB423" s="376" t="s">
        <v>2172</v>
      </c>
      <c r="BC423" s="376" t="s">
        <v>2172</v>
      </c>
      <c r="BD423" s="376" t="s">
        <v>2172</v>
      </c>
      <c r="BE423" s="376" t="s">
        <v>2172</v>
      </c>
      <c r="BF423" s="376" t="s">
        <v>2172</v>
      </c>
      <c r="BG423" s="376" t="s">
        <v>2113</v>
      </c>
      <c r="BH423" s="376" t="s">
        <v>2172</v>
      </c>
      <c r="BI423" s="376" t="s">
        <v>2172</v>
      </c>
      <c r="BJ423" s="373" t="s">
        <v>2114</v>
      </c>
      <c r="BK423" s="377" t="s">
        <v>199</v>
      </c>
    </row>
    <row r="424" spans="1:489" s="363" customFormat="1" ht="108" x14ac:dyDescent="0.35">
      <c r="A424" s="371" t="s">
        <v>3397</v>
      </c>
      <c r="B424" s="381">
        <v>19</v>
      </c>
      <c r="C424" s="373" t="s">
        <v>84</v>
      </c>
      <c r="D424" s="367" t="s">
        <v>1595</v>
      </c>
      <c r="E424" s="368" t="s">
        <v>2200</v>
      </c>
      <c r="F424" s="368" t="s">
        <v>2351</v>
      </c>
      <c r="G424" s="368" t="s">
        <v>2210</v>
      </c>
      <c r="H424" s="368" t="s">
        <v>2538</v>
      </c>
      <c r="I424" s="374" t="s">
        <v>3333</v>
      </c>
      <c r="J424" s="367" t="s">
        <v>3333</v>
      </c>
      <c r="K424" s="367" t="s">
        <v>3333</v>
      </c>
      <c r="L424" s="367" t="s">
        <v>3333</v>
      </c>
      <c r="M424" s="368" t="s">
        <v>199</v>
      </c>
      <c r="N424" s="368" t="s">
        <v>2202</v>
      </c>
      <c r="O424" s="368" t="s">
        <v>2172</v>
      </c>
      <c r="P424" s="368" t="s">
        <v>2172</v>
      </c>
      <c r="Q424" s="368" t="s">
        <v>2172</v>
      </c>
      <c r="R424" s="368" t="s">
        <v>3398</v>
      </c>
      <c r="S424" s="373" t="s">
        <v>3399</v>
      </c>
      <c r="T424" s="375">
        <v>45659</v>
      </c>
      <c r="U424" s="375">
        <v>46021</v>
      </c>
      <c r="V424" s="373" t="s">
        <v>3400</v>
      </c>
      <c r="W424" s="381" t="s">
        <v>2172</v>
      </c>
      <c r="X424" s="358" t="s">
        <v>3401</v>
      </c>
      <c r="Y424" s="358" t="s">
        <v>3402</v>
      </c>
      <c r="Z424" s="366">
        <v>1</v>
      </c>
      <c r="AA424" s="376" t="s">
        <v>2172</v>
      </c>
      <c r="AB424" s="376" t="s">
        <v>2172</v>
      </c>
      <c r="AC424" s="376" t="s">
        <v>2172</v>
      </c>
      <c r="AD424" s="376" t="s">
        <v>2172</v>
      </c>
      <c r="AE424" s="376" t="s">
        <v>2172</v>
      </c>
      <c r="AF424" s="376" t="s">
        <v>2172</v>
      </c>
      <c r="AG424" s="376" t="s">
        <v>2172</v>
      </c>
      <c r="AH424" s="376" t="s">
        <v>2172</v>
      </c>
      <c r="AI424" s="376" t="s">
        <v>2172</v>
      </c>
      <c r="AJ424" s="376" t="s">
        <v>2172</v>
      </c>
      <c r="AK424" s="376" t="s">
        <v>2172</v>
      </c>
      <c r="AL424" s="376" t="s">
        <v>2172</v>
      </c>
      <c r="AM424" s="376" t="s">
        <v>2172</v>
      </c>
      <c r="AN424" s="376" t="s">
        <v>2172</v>
      </c>
      <c r="AO424" s="376" t="s">
        <v>2172</v>
      </c>
      <c r="AP424" s="376" t="s">
        <v>2172</v>
      </c>
      <c r="AQ424" s="376" t="s">
        <v>2172</v>
      </c>
      <c r="AR424" s="376" t="s">
        <v>2172</v>
      </c>
      <c r="AS424" s="376" t="s">
        <v>2172</v>
      </c>
      <c r="AT424" s="376" t="s">
        <v>2172</v>
      </c>
      <c r="AU424" s="376" t="s">
        <v>2113</v>
      </c>
      <c r="AV424" s="376" t="s">
        <v>2172</v>
      </c>
      <c r="AW424" s="376" t="s">
        <v>2172</v>
      </c>
      <c r="AX424" s="376" t="s">
        <v>2172</v>
      </c>
      <c r="AY424" s="376" t="s">
        <v>2172</v>
      </c>
      <c r="AZ424" s="376" t="s">
        <v>2172</v>
      </c>
      <c r="BA424" s="376" t="s">
        <v>2172</v>
      </c>
      <c r="BB424" s="376" t="s">
        <v>2172</v>
      </c>
      <c r="BC424" s="376" t="s">
        <v>2172</v>
      </c>
      <c r="BD424" s="376" t="s">
        <v>2172</v>
      </c>
      <c r="BE424" s="376" t="s">
        <v>2172</v>
      </c>
      <c r="BF424" s="376" t="s">
        <v>2172</v>
      </c>
      <c r="BG424" s="376" t="s">
        <v>2113</v>
      </c>
      <c r="BH424" s="376" t="s">
        <v>2172</v>
      </c>
      <c r="BI424" s="376" t="s">
        <v>2172</v>
      </c>
      <c r="BJ424" s="373" t="s">
        <v>2114</v>
      </c>
      <c r="BK424" s="377" t="s">
        <v>199</v>
      </c>
    </row>
    <row r="425" spans="1:489" s="363" customFormat="1" ht="126" x14ac:dyDescent="0.35">
      <c r="A425" s="371" t="s">
        <v>3403</v>
      </c>
      <c r="B425" s="372">
        <v>20</v>
      </c>
      <c r="C425" s="373" t="s">
        <v>84</v>
      </c>
      <c r="D425" s="367" t="s">
        <v>1595</v>
      </c>
      <c r="E425" s="368" t="s">
        <v>3404</v>
      </c>
      <c r="F425" s="368" t="s">
        <v>2351</v>
      </c>
      <c r="G425" s="368" t="s">
        <v>2210</v>
      </c>
      <c r="H425" s="368" t="s">
        <v>2538</v>
      </c>
      <c r="I425" s="374" t="s">
        <v>3333</v>
      </c>
      <c r="J425" s="367" t="s">
        <v>3333</v>
      </c>
      <c r="K425" s="367" t="s">
        <v>3333</v>
      </c>
      <c r="L425" s="367" t="s">
        <v>3333</v>
      </c>
      <c r="M425" s="368" t="s">
        <v>199</v>
      </c>
      <c r="N425" s="368" t="s">
        <v>2202</v>
      </c>
      <c r="O425" s="368" t="s">
        <v>2172</v>
      </c>
      <c r="P425" s="368" t="s">
        <v>2172</v>
      </c>
      <c r="Q425" s="368" t="s">
        <v>2172</v>
      </c>
      <c r="R425" s="368" t="s">
        <v>3405</v>
      </c>
      <c r="S425" s="368" t="s">
        <v>3399</v>
      </c>
      <c r="T425" s="375">
        <v>45659</v>
      </c>
      <c r="U425" s="375">
        <v>46021</v>
      </c>
      <c r="V425" s="373" t="s">
        <v>3406</v>
      </c>
      <c r="W425" s="381" t="s">
        <v>2172</v>
      </c>
      <c r="X425" s="357" t="s">
        <v>3407</v>
      </c>
      <c r="Y425" s="357" t="s">
        <v>3408</v>
      </c>
      <c r="Z425" s="356" t="s">
        <v>3409</v>
      </c>
      <c r="AA425" s="376" t="s">
        <v>2172</v>
      </c>
      <c r="AB425" s="376" t="s">
        <v>2172</v>
      </c>
      <c r="AC425" s="376" t="s">
        <v>2172</v>
      </c>
      <c r="AD425" s="376" t="s">
        <v>2172</v>
      </c>
      <c r="AE425" s="376" t="s">
        <v>2172</v>
      </c>
      <c r="AF425" s="376" t="s">
        <v>2172</v>
      </c>
      <c r="AG425" s="376" t="s">
        <v>2172</v>
      </c>
      <c r="AH425" s="376" t="s">
        <v>2172</v>
      </c>
      <c r="AI425" s="376" t="s">
        <v>2172</v>
      </c>
      <c r="AJ425" s="376" t="s">
        <v>2172</v>
      </c>
      <c r="AK425" s="376" t="s">
        <v>2172</v>
      </c>
      <c r="AL425" s="376" t="s">
        <v>2172</v>
      </c>
      <c r="AM425" s="376" t="s">
        <v>2172</v>
      </c>
      <c r="AN425" s="376" t="s">
        <v>2172</v>
      </c>
      <c r="AO425" s="376" t="s">
        <v>2172</v>
      </c>
      <c r="AP425" s="376" t="s">
        <v>2172</v>
      </c>
      <c r="AQ425" s="376" t="s">
        <v>2172</v>
      </c>
      <c r="AR425" s="376" t="s">
        <v>2172</v>
      </c>
      <c r="AS425" s="376" t="s">
        <v>2172</v>
      </c>
      <c r="AT425" s="376" t="s">
        <v>2172</v>
      </c>
      <c r="AU425" s="376" t="s">
        <v>2113</v>
      </c>
      <c r="AV425" s="376" t="s">
        <v>2172</v>
      </c>
      <c r="AW425" s="376" t="s">
        <v>2172</v>
      </c>
      <c r="AX425" s="376" t="s">
        <v>2172</v>
      </c>
      <c r="AY425" s="376" t="s">
        <v>2172</v>
      </c>
      <c r="AZ425" s="376" t="s">
        <v>2172</v>
      </c>
      <c r="BA425" s="376" t="s">
        <v>2172</v>
      </c>
      <c r="BB425" s="376" t="s">
        <v>2172</v>
      </c>
      <c r="BC425" s="376" t="s">
        <v>2172</v>
      </c>
      <c r="BD425" s="376" t="s">
        <v>2172</v>
      </c>
      <c r="BE425" s="376" t="s">
        <v>2172</v>
      </c>
      <c r="BF425" s="376" t="s">
        <v>2172</v>
      </c>
      <c r="BG425" s="376" t="s">
        <v>2113</v>
      </c>
      <c r="BH425" s="376" t="s">
        <v>2172</v>
      </c>
      <c r="BI425" s="376" t="s">
        <v>2172</v>
      </c>
      <c r="BJ425" s="373" t="s">
        <v>2114</v>
      </c>
      <c r="BK425" s="377" t="s">
        <v>199</v>
      </c>
    </row>
    <row r="426" spans="1:489" s="363" customFormat="1" ht="72" x14ac:dyDescent="0.35">
      <c r="A426" s="371" t="s">
        <v>3410</v>
      </c>
      <c r="B426" s="372">
        <v>21</v>
      </c>
      <c r="C426" s="373" t="s">
        <v>84</v>
      </c>
      <c r="D426" s="367" t="s">
        <v>1595</v>
      </c>
      <c r="E426" s="368" t="s">
        <v>3404</v>
      </c>
      <c r="F426" s="368" t="s">
        <v>2351</v>
      </c>
      <c r="G426" s="368" t="s">
        <v>2210</v>
      </c>
      <c r="H426" s="368" t="s">
        <v>2538</v>
      </c>
      <c r="I426" s="374" t="s">
        <v>3333</v>
      </c>
      <c r="J426" s="367" t="s">
        <v>3333</v>
      </c>
      <c r="K426" s="367" t="s">
        <v>3333</v>
      </c>
      <c r="L426" s="367" t="s">
        <v>3333</v>
      </c>
      <c r="M426" s="368" t="s">
        <v>199</v>
      </c>
      <c r="N426" s="368" t="s">
        <v>2202</v>
      </c>
      <c r="O426" s="368" t="s">
        <v>2172</v>
      </c>
      <c r="P426" s="368" t="s">
        <v>2172</v>
      </c>
      <c r="Q426" s="368" t="s">
        <v>2172</v>
      </c>
      <c r="R426" s="357" t="s">
        <v>3411</v>
      </c>
      <c r="S426" s="358" t="s">
        <v>444</v>
      </c>
      <c r="T426" s="359">
        <v>45672</v>
      </c>
      <c r="U426" s="359">
        <v>45703</v>
      </c>
      <c r="V426" s="358" t="s">
        <v>3412</v>
      </c>
      <c r="W426" s="366">
        <v>1</v>
      </c>
      <c r="X426" s="358" t="s">
        <v>2172</v>
      </c>
      <c r="Y426" s="358" t="s">
        <v>2172</v>
      </c>
      <c r="Z426" s="360" t="s">
        <v>2172</v>
      </c>
      <c r="AA426" s="376" t="s">
        <v>2113</v>
      </c>
      <c r="AB426" s="376" t="s">
        <v>2172</v>
      </c>
      <c r="AC426" s="376" t="s">
        <v>2172</v>
      </c>
      <c r="AD426" s="376" t="s">
        <v>2172</v>
      </c>
      <c r="AE426" s="376" t="s">
        <v>2172</v>
      </c>
      <c r="AF426" s="376" t="s">
        <v>2172</v>
      </c>
      <c r="AG426" s="376" t="s">
        <v>2113</v>
      </c>
      <c r="AH426" s="376" t="s">
        <v>2172</v>
      </c>
      <c r="AI426" s="376" t="s">
        <v>2172</v>
      </c>
      <c r="AJ426" s="376" t="s">
        <v>2172</v>
      </c>
      <c r="AK426" s="376" t="s">
        <v>2172</v>
      </c>
      <c r="AL426" s="376" t="s">
        <v>2172</v>
      </c>
      <c r="AM426" s="376" t="s">
        <v>2172</v>
      </c>
      <c r="AN426" s="376" t="s">
        <v>2172</v>
      </c>
      <c r="AO426" s="376" t="s">
        <v>2113</v>
      </c>
      <c r="AP426" s="376" t="s">
        <v>2172</v>
      </c>
      <c r="AQ426" s="376" t="s">
        <v>2172</v>
      </c>
      <c r="AR426" s="376" t="s">
        <v>2172</v>
      </c>
      <c r="AS426" s="376" t="s">
        <v>2172</v>
      </c>
      <c r="AT426" s="376" t="s">
        <v>2172</v>
      </c>
      <c r="AU426" s="376" t="s">
        <v>2113</v>
      </c>
      <c r="AV426" s="376" t="s">
        <v>2172</v>
      </c>
      <c r="AW426" s="376" t="s">
        <v>2172</v>
      </c>
      <c r="AX426" s="376" t="s">
        <v>2172</v>
      </c>
      <c r="AY426" s="376" t="s">
        <v>2172</v>
      </c>
      <c r="AZ426" s="376" t="s">
        <v>2172</v>
      </c>
      <c r="BA426" s="376" t="s">
        <v>2172</v>
      </c>
      <c r="BB426" s="376" t="s">
        <v>2172</v>
      </c>
      <c r="BC426" s="376" t="s">
        <v>2172</v>
      </c>
      <c r="BD426" s="376" t="s">
        <v>2172</v>
      </c>
      <c r="BE426" s="376" t="s">
        <v>2172</v>
      </c>
      <c r="BF426" s="376" t="s">
        <v>2172</v>
      </c>
      <c r="BG426" s="376" t="s">
        <v>2172</v>
      </c>
      <c r="BH426" s="376" t="s">
        <v>2113</v>
      </c>
      <c r="BI426" s="376" t="s">
        <v>2113</v>
      </c>
      <c r="BJ426" s="373" t="s">
        <v>2114</v>
      </c>
      <c r="BK426" s="377" t="s">
        <v>199</v>
      </c>
    </row>
    <row r="427" spans="1:489" s="393" customFormat="1" ht="126" x14ac:dyDescent="0.35">
      <c r="A427" s="364" t="s">
        <v>3413</v>
      </c>
      <c r="B427" s="356">
        <v>2</v>
      </c>
      <c r="C427" s="357" t="s">
        <v>280</v>
      </c>
      <c r="D427" s="358" t="s">
        <v>1574</v>
      </c>
      <c r="E427" s="358" t="s">
        <v>3414</v>
      </c>
      <c r="F427" s="358" t="s">
        <v>2351</v>
      </c>
      <c r="G427" s="358" t="s">
        <v>2598</v>
      </c>
      <c r="H427" s="358" t="s">
        <v>3415</v>
      </c>
      <c r="I427" s="357" t="str">
        <f>IFERROR(VLOOKUP([10]!PAA_202531[[#This Row],[PRODUCTO  (Intermedio- proyectos)]],[10]!Tabla17[#All],2,FALSE),"Seleccione el producto")</f>
        <v>Seleccione el producto</v>
      </c>
      <c r="J427" s="358" t="str">
        <f>IFERROR(VLOOKUP([10]!PAA_202531[[#This Row],[PRODUCTO  (Intermedio- proyectos)]],[10]!Tabla17[#All],3,FALSE),"Seleccione el producto")</f>
        <v>Seleccione el producto</v>
      </c>
      <c r="K427" s="358" t="str">
        <f>IFERROR(VLOOKUP([10]!PAA_202531[[#This Row],[PRODUCTO  (Intermedio- proyectos)]],[10]!Tabla17[#All],4,FALSE),"Seleccione el producto")</f>
        <v>Seleccione el producto</v>
      </c>
      <c r="L427" s="358" t="str">
        <f>IFERROR(VLOOKUP([10]!PAA_202531[[#This Row],[PRODUCTO  (Intermedio- proyectos)]],[10]!Tabla17[#All],5,FALSE),"Seleccione el producto")</f>
        <v>Seleccione el producto</v>
      </c>
      <c r="M427" s="358" t="s">
        <v>199</v>
      </c>
      <c r="N427" s="358" t="s">
        <v>2106</v>
      </c>
      <c r="O427" s="358" t="s">
        <v>2172</v>
      </c>
      <c r="P427" s="358" t="s">
        <v>2172</v>
      </c>
      <c r="Q427" s="358" t="s">
        <v>2172</v>
      </c>
      <c r="R427" s="358" t="s">
        <v>3416</v>
      </c>
      <c r="S427" s="358" t="s">
        <v>3417</v>
      </c>
      <c r="T427" s="359">
        <v>45658</v>
      </c>
      <c r="U427" s="359">
        <v>46006</v>
      </c>
      <c r="V427" s="357" t="s">
        <v>3418</v>
      </c>
      <c r="W427" s="356" t="s">
        <v>2172</v>
      </c>
      <c r="X427" s="358" t="s">
        <v>2172</v>
      </c>
      <c r="Y427" s="358" t="s">
        <v>2172</v>
      </c>
      <c r="Z427" s="360" t="s">
        <v>2172</v>
      </c>
      <c r="AA427" s="360" t="s">
        <v>2172</v>
      </c>
      <c r="AB427" s="360" t="s">
        <v>2113</v>
      </c>
      <c r="AC427" s="360" t="s">
        <v>2172</v>
      </c>
      <c r="AD427" s="360" t="s">
        <v>2172</v>
      </c>
      <c r="AE427" s="360" t="s">
        <v>2172</v>
      </c>
      <c r="AF427" s="360" t="s">
        <v>2113</v>
      </c>
      <c r="AG427" s="360" t="s">
        <v>2172</v>
      </c>
      <c r="AH427" s="360" t="s">
        <v>2172</v>
      </c>
      <c r="AI427" s="360" t="s">
        <v>2172</v>
      </c>
      <c r="AJ427" s="360" t="s">
        <v>2172</v>
      </c>
      <c r="AK427" s="360" t="s">
        <v>2172</v>
      </c>
      <c r="AL427" s="360" t="s">
        <v>2172</v>
      </c>
      <c r="AM427" s="360" t="s">
        <v>2172</v>
      </c>
      <c r="AN427" s="360" t="s">
        <v>2172</v>
      </c>
      <c r="AO427" s="360" t="s">
        <v>2172</v>
      </c>
      <c r="AP427" s="360" t="s">
        <v>2172</v>
      </c>
      <c r="AQ427" s="360" t="s">
        <v>2172</v>
      </c>
      <c r="AR427" s="360" t="s">
        <v>2172</v>
      </c>
      <c r="AS427" s="360" t="s">
        <v>2172</v>
      </c>
      <c r="AT427" s="360" t="s">
        <v>2172</v>
      </c>
      <c r="AU427" s="360" t="s">
        <v>2113</v>
      </c>
      <c r="AV427" s="360" t="s">
        <v>2172</v>
      </c>
      <c r="AW427" s="360" t="s">
        <v>2172</v>
      </c>
      <c r="AX427" s="360" t="s">
        <v>2172</v>
      </c>
      <c r="AY427" s="360" t="s">
        <v>2172</v>
      </c>
      <c r="AZ427" s="360" t="s">
        <v>2172</v>
      </c>
      <c r="BA427" s="360" t="s">
        <v>2172</v>
      </c>
      <c r="BB427" s="360" t="s">
        <v>2172</v>
      </c>
      <c r="BC427" s="360" t="s">
        <v>2172</v>
      </c>
      <c r="BD427" s="360" t="s">
        <v>2172</v>
      </c>
      <c r="BE427" s="360" t="s">
        <v>2172</v>
      </c>
      <c r="BF427" s="360" t="s">
        <v>2172</v>
      </c>
      <c r="BG427" s="360" t="s">
        <v>2172</v>
      </c>
      <c r="BH427" s="360" t="s">
        <v>2113</v>
      </c>
      <c r="BI427" s="360" t="s">
        <v>2113</v>
      </c>
      <c r="BJ427" s="357" t="s">
        <v>2114</v>
      </c>
      <c r="BK427" s="365" t="s">
        <v>199</v>
      </c>
      <c r="BL427" s="363"/>
      <c r="BM427" s="363"/>
      <c r="BN427" s="363"/>
      <c r="BO427" s="363"/>
      <c r="BP427" s="363"/>
      <c r="BQ427" s="363"/>
      <c r="BR427" s="363"/>
      <c r="BS427" s="363"/>
      <c r="BT427" s="363"/>
      <c r="BU427" s="363"/>
      <c r="BV427" s="363"/>
      <c r="BW427" s="363"/>
      <c r="BX427" s="363"/>
      <c r="BY427" s="363"/>
      <c r="BZ427" s="363"/>
      <c r="CA427" s="363"/>
      <c r="CB427" s="363"/>
      <c r="CC427" s="363"/>
      <c r="CD427" s="363"/>
      <c r="CE427" s="363"/>
      <c r="CF427" s="363"/>
      <c r="CG427" s="363"/>
      <c r="CH427" s="363"/>
      <c r="CI427" s="363"/>
      <c r="CJ427" s="363"/>
      <c r="CK427" s="363"/>
      <c r="CL427" s="363"/>
      <c r="CM427" s="363"/>
      <c r="CN427" s="363"/>
      <c r="CO427" s="363"/>
      <c r="CP427" s="363"/>
      <c r="CQ427" s="363"/>
      <c r="CR427" s="363"/>
      <c r="CS427" s="363"/>
      <c r="CT427" s="363"/>
      <c r="CU427" s="363"/>
      <c r="CV427" s="363"/>
      <c r="CW427" s="363"/>
      <c r="CX427" s="363"/>
      <c r="CY427" s="363"/>
      <c r="CZ427" s="363"/>
      <c r="DA427" s="363"/>
      <c r="DB427" s="363"/>
      <c r="DC427" s="363"/>
      <c r="DD427" s="363"/>
      <c r="DE427" s="363"/>
      <c r="DF427" s="363"/>
      <c r="DG427" s="363"/>
      <c r="DH427" s="363"/>
      <c r="DI427" s="363"/>
      <c r="DJ427" s="363"/>
      <c r="DK427" s="363"/>
      <c r="DL427" s="363"/>
      <c r="DM427" s="363"/>
      <c r="DN427" s="363"/>
      <c r="DO427" s="363"/>
      <c r="DP427" s="363"/>
      <c r="DQ427" s="363"/>
      <c r="DR427" s="363"/>
      <c r="DS427" s="363"/>
      <c r="DT427" s="363"/>
      <c r="DU427" s="363"/>
      <c r="DV427" s="363"/>
      <c r="DW427" s="363"/>
      <c r="DX427" s="363"/>
      <c r="DY427" s="363"/>
      <c r="DZ427" s="363"/>
      <c r="EA427" s="363"/>
      <c r="EB427" s="363"/>
      <c r="EC427" s="363"/>
      <c r="ED427" s="363"/>
      <c r="EE427" s="363"/>
      <c r="EF427" s="363"/>
      <c r="EG427" s="363"/>
      <c r="EH427" s="363"/>
      <c r="EI427" s="363"/>
      <c r="EJ427" s="363"/>
      <c r="EK427" s="363"/>
      <c r="EL427" s="363"/>
      <c r="EM427" s="363"/>
      <c r="EN427" s="363"/>
      <c r="EO427" s="363"/>
      <c r="EP427" s="363"/>
      <c r="EQ427" s="363"/>
      <c r="ER427" s="363"/>
      <c r="ES427" s="363"/>
      <c r="ET427" s="363"/>
      <c r="EU427" s="363"/>
      <c r="EV427" s="363"/>
      <c r="EW427" s="363"/>
      <c r="EX427" s="363"/>
      <c r="EY427" s="363"/>
      <c r="EZ427" s="363"/>
      <c r="FA427" s="363"/>
      <c r="FB427" s="363"/>
      <c r="FC427" s="363"/>
      <c r="FD427" s="363"/>
      <c r="FE427" s="363"/>
      <c r="FF427" s="363"/>
      <c r="FG427" s="363"/>
      <c r="FH427" s="363"/>
      <c r="FI427" s="363"/>
      <c r="FJ427" s="363"/>
      <c r="FK427" s="363"/>
      <c r="FL427" s="363"/>
      <c r="FM427" s="363"/>
      <c r="FN427" s="363"/>
      <c r="FO427" s="363"/>
      <c r="FP427" s="363"/>
      <c r="FQ427" s="363"/>
      <c r="FR427" s="363"/>
      <c r="FS427" s="363"/>
      <c r="FT427" s="363"/>
      <c r="FU427" s="363"/>
      <c r="FV427" s="363"/>
      <c r="FW427" s="363"/>
      <c r="FX427" s="363"/>
      <c r="FY427" s="363"/>
      <c r="FZ427" s="363"/>
      <c r="GA427" s="363"/>
      <c r="GB427" s="363"/>
      <c r="GC427" s="363"/>
      <c r="GD427" s="363"/>
      <c r="GE427" s="363"/>
      <c r="GF427" s="363"/>
      <c r="GG427" s="363"/>
      <c r="GH427" s="363"/>
      <c r="GI427" s="363"/>
      <c r="GJ427" s="363"/>
      <c r="GK427" s="363"/>
      <c r="GL427" s="363"/>
      <c r="GM427" s="363"/>
      <c r="GN427" s="363"/>
      <c r="GO427" s="363"/>
      <c r="GP427" s="363"/>
      <c r="GQ427" s="363"/>
      <c r="GR427" s="363"/>
      <c r="GS427" s="363"/>
      <c r="GT427" s="363"/>
      <c r="GU427" s="363"/>
      <c r="GV427" s="363"/>
      <c r="GW427" s="363"/>
      <c r="GX427" s="363"/>
      <c r="GY427" s="363"/>
      <c r="GZ427" s="363"/>
      <c r="HA427" s="363"/>
      <c r="HB427" s="363"/>
      <c r="HC427" s="363"/>
      <c r="HD427" s="363"/>
      <c r="HE427" s="363"/>
      <c r="HF427" s="363"/>
      <c r="HG427" s="363"/>
      <c r="HH427" s="363"/>
      <c r="HI427" s="363"/>
      <c r="HJ427" s="363"/>
      <c r="HK427" s="363"/>
      <c r="HL427" s="363"/>
      <c r="HM427" s="363"/>
      <c r="HN427" s="363"/>
      <c r="HO427" s="363"/>
      <c r="HP427" s="363"/>
      <c r="HQ427" s="363"/>
      <c r="HR427" s="363"/>
      <c r="HS427" s="363"/>
      <c r="HT427" s="363"/>
      <c r="HU427" s="363"/>
      <c r="HV427" s="363"/>
      <c r="HW427" s="363"/>
      <c r="HX427" s="363"/>
      <c r="HY427" s="363"/>
      <c r="HZ427" s="363"/>
      <c r="IA427" s="363"/>
      <c r="IB427" s="363"/>
      <c r="IC427" s="363"/>
      <c r="ID427" s="363"/>
      <c r="IE427" s="363"/>
      <c r="IF427" s="363"/>
      <c r="IG427" s="363"/>
      <c r="IH427" s="363"/>
      <c r="II427" s="363"/>
      <c r="IJ427" s="363"/>
      <c r="IK427" s="363"/>
      <c r="IL427" s="363"/>
      <c r="IM427" s="363"/>
      <c r="IN427" s="363"/>
      <c r="IO427" s="363"/>
      <c r="IP427" s="363"/>
      <c r="IQ427" s="363"/>
      <c r="IR427" s="363"/>
      <c r="IS427" s="363"/>
      <c r="IT427" s="363"/>
      <c r="IU427" s="363"/>
      <c r="IV427" s="363"/>
      <c r="IW427" s="363"/>
      <c r="IX427" s="363"/>
      <c r="IY427" s="363"/>
      <c r="IZ427" s="363"/>
      <c r="JA427" s="363"/>
      <c r="JB427" s="363"/>
      <c r="JC427" s="363"/>
      <c r="JD427" s="363"/>
      <c r="JE427" s="363"/>
      <c r="JF427" s="363"/>
      <c r="JG427" s="363"/>
      <c r="JH427" s="363"/>
      <c r="JI427" s="363"/>
      <c r="JJ427" s="363"/>
      <c r="JK427" s="363"/>
      <c r="JL427" s="363"/>
      <c r="JM427" s="363"/>
      <c r="JN427" s="363"/>
      <c r="JO427" s="363"/>
      <c r="JP427" s="363"/>
      <c r="JQ427" s="363"/>
      <c r="JR427" s="363"/>
      <c r="JS427" s="363"/>
      <c r="JT427" s="363"/>
      <c r="JU427" s="363"/>
      <c r="JV427" s="363"/>
      <c r="JW427" s="363"/>
      <c r="JX427" s="363"/>
      <c r="JY427" s="363"/>
      <c r="JZ427" s="363"/>
      <c r="KA427" s="363"/>
      <c r="KB427" s="363"/>
      <c r="KC427" s="363"/>
      <c r="KD427" s="363"/>
      <c r="KE427" s="363"/>
      <c r="KF427" s="363"/>
      <c r="KG427" s="363"/>
      <c r="KH427" s="363"/>
      <c r="KI427" s="363"/>
      <c r="KJ427" s="363"/>
      <c r="KK427" s="363"/>
      <c r="KL427" s="363"/>
      <c r="KM427" s="363"/>
      <c r="KN427" s="363"/>
      <c r="KO427" s="363"/>
      <c r="KP427" s="363"/>
      <c r="KQ427" s="363"/>
      <c r="KR427" s="363"/>
      <c r="KS427" s="363"/>
      <c r="KT427" s="363"/>
      <c r="KU427" s="363"/>
      <c r="KV427" s="363"/>
      <c r="KW427" s="363"/>
      <c r="KX427" s="363"/>
      <c r="KY427" s="363"/>
      <c r="KZ427" s="363"/>
      <c r="LA427" s="363"/>
      <c r="LB427" s="363"/>
      <c r="LC427" s="363"/>
      <c r="LD427" s="363"/>
      <c r="LE427" s="363"/>
      <c r="LF427" s="363"/>
      <c r="LG427" s="363"/>
      <c r="LH427" s="363"/>
      <c r="LI427" s="363"/>
      <c r="LJ427" s="363"/>
      <c r="LK427" s="363"/>
      <c r="LL427" s="363"/>
      <c r="LM427" s="363"/>
      <c r="LN427" s="363"/>
      <c r="LO427" s="363"/>
      <c r="LP427" s="363"/>
      <c r="LQ427" s="363"/>
      <c r="LR427" s="363"/>
      <c r="LS427" s="363"/>
      <c r="LT427" s="363"/>
      <c r="LU427" s="363"/>
      <c r="LV427" s="363"/>
      <c r="LW427" s="363"/>
      <c r="LX427" s="363"/>
      <c r="LY427" s="363"/>
      <c r="LZ427" s="363"/>
      <c r="MA427" s="363"/>
      <c r="MB427" s="363"/>
      <c r="MC427" s="363"/>
      <c r="MD427" s="363"/>
      <c r="ME427" s="363"/>
      <c r="MF427" s="363"/>
      <c r="MG427" s="363"/>
      <c r="MH427" s="363"/>
      <c r="MI427" s="363"/>
      <c r="MJ427" s="363"/>
      <c r="MK427" s="363"/>
      <c r="ML427" s="363"/>
      <c r="MM427" s="363"/>
      <c r="MN427" s="363"/>
      <c r="MO427" s="363"/>
      <c r="MP427" s="363"/>
      <c r="MQ427" s="363"/>
      <c r="MR427" s="363"/>
      <c r="MS427" s="363"/>
      <c r="MT427" s="363"/>
      <c r="MU427" s="363"/>
      <c r="MV427" s="363"/>
      <c r="MW427" s="363"/>
      <c r="MX427" s="363"/>
      <c r="MY427" s="363"/>
      <c r="MZ427" s="363"/>
      <c r="NA427" s="363"/>
      <c r="NB427" s="363"/>
      <c r="NC427" s="363"/>
      <c r="ND427" s="363"/>
      <c r="NE427" s="363"/>
      <c r="NF427" s="363"/>
      <c r="NG427" s="363"/>
      <c r="NH427" s="363"/>
      <c r="NI427" s="363"/>
      <c r="NJ427" s="363"/>
      <c r="NK427" s="363"/>
      <c r="NL427" s="363"/>
      <c r="NM427" s="363"/>
      <c r="NN427" s="363"/>
      <c r="NO427" s="363"/>
      <c r="NP427" s="363"/>
      <c r="NQ427" s="363"/>
      <c r="NR427" s="363"/>
      <c r="NS427" s="363"/>
      <c r="NT427" s="363"/>
      <c r="NU427" s="363"/>
      <c r="NV427" s="363"/>
      <c r="NW427" s="363"/>
      <c r="NX427" s="363"/>
      <c r="NY427" s="363"/>
      <c r="NZ427" s="363"/>
      <c r="OA427" s="363"/>
      <c r="OB427" s="363"/>
      <c r="OC427" s="363"/>
      <c r="OD427" s="363"/>
      <c r="OE427" s="363"/>
      <c r="OF427" s="363"/>
      <c r="OG427" s="363"/>
      <c r="OH427" s="363"/>
      <c r="OI427" s="363"/>
      <c r="OJ427" s="363"/>
      <c r="OK427" s="363"/>
      <c r="OL427" s="363"/>
      <c r="OM427" s="363"/>
      <c r="ON427" s="363"/>
      <c r="OO427" s="363"/>
      <c r="OP427" s="363"/>
      <c r="OQ427" s="363"/>
      <c r="OR427" s="363"/>
      <c r="OS427" s="363"/>
      <c r="OT427" s="363"/>
      <c r="OU427" s="363"/>
      <c r="OV427" s="363"/>
      <c r="OW427" s="363"/>
      <c r="OX427" s="363"/>
      <c r="OY427" s="363"/>
      <c r="OZ427" s="363"/>
      <c r="PA427" s="363"/>
      <c r="PB427" s="363"/>
      <c r="PC427" s="363"/>
      <c r="PD427" s="363"/>
      <c r="PE427" s="363"/>
      <c r="PF427" s="363"/>
      <c r="PG427" s="363"/>
      <c r="PH427" s="363"/>
      <c r="PI427" s="363"/>
      <c r="PJ427" s="363"/>
      <c r="PK427" s="363"/>
      <c r="PL427" s="363"/>
      <c r="PM427" s="363"/>
      <c r="PN427" s="363"/>
      <c r="PO427" s="363"/>
      <c r="PP427" s="363"/>
      <c r="PQ427" s="363"/>
      <c r="PR427" s="363"/>
      <c r="PS427" s="363"/>
      <c r="PT427" s="363"/>
      <c r="PU427" s="363"/>
      <c r="PV427" s="363"/>
      <c r="PW427" s="363"/>
      <c r="PX427" s="363"/>
      <c r="PY427" s="363"/>
      <c r="PZ427" s="363"/>
      <c r="QA427" s="363"/>
      <c r="QB427" s="363"/>
      <c r="QC427" s="363"/>
      <c r="QD427" s="363"/>
      <c r="QE427" s="363"/>
      <c r="QF427" s="363"/>
      <c r="QG427" s="363"/>
      <c r="QH427" s="363"/>
      <c r="QI427" s="363"/>
      <c r="QJ427" s="363"/>
      <c r="QK427" s="363"/>
      <c r="QL427" s="363"/>
      <c r="QM427" s="363"/>
      <c r="QN427" s="363"/>
      <c r="QO427" s="363"/>
      <c r="QP427" s="363"/>
      <c r="QQ427" s="363"/>
      <c r="QR427" s="363"/>
      <c r="QS427" s="363"/>
      <c r="QT427" s="363"/>
      <c r="QU427" s="363"/>
      <c r="QV427" s="363"/>
      <c r="QW427" s="363"/>
      <c r="QX427" s="363"/>
      <c r="QY427" s="363"/>
      <c r="QZ427" s="363"/>
      <c r="RA427" s="363"/>
      <c r="RB427" s="363"/>
      <c r="RC427" s="363"/>
      <c r="RD427" s="363"/>
      <c r="RE427" s="363"/>
      <c r="RF427" s="363"/>
      <c r="RG427" s="363"/>
      <c r="RH427" s="363"/>
      <c r="RI427" s="363"/>
      <c r="RJ427" s="363"/>
      <c r="RK427" s="363"/>
      <c r="RL427" s="363"/>
      <c r="RM427" s="363"/>
      <c r="RN427" s="363"/>
      <c r="RO427" s="363"/>
      <c r="RP427" s="363"/>
      <c r="RQ427" s="363"/>
      <c r="RR427" s="363"/>
      <c r="RS427" s="363"/>
      <c r="RT427" s="363"/>
      <c r="RU427" s="363"/>
    </row>
    <row r="428" spans="1:489" s="393" customFormat="1" ht="216" x14ac:dyDescent="0.35">
      <c r="A428" s="364" t="s">
        <v>3419</v>
      </c>
      <c r="B428" s="356">
        <v>3</v>
      </c>
      <c r="C428" s="357" t="s">
        <v>280</v>
      </c>
      <c r="D428" s="358" t="s">
        <v>1574</v>
      </c>
      <c r="E428" s="358" t="s">
        <v>2825</v>
      </c>
      <c r="F428" s="358" t="s">
        <v>2351</v>
      </c>
      <c r="G428" s="358" t="s">
        <v>2826</v>
      </c>
      <c r="H428" s="358" t="s">
        <v>2827</v>
      </c>
      <c r="I428" s="357" t="str">
        <f>IFERROR(VLOOKUP([10]!PAA_202531[[#This Row],[PRODUCTO  (Intermedio- proyectos)]],[10]!Tabla17[#All],2,FALSE),"Seleccione el producto")</f>
        <v>Seleccione el producto</v>
      </c>
      <c r="J428" s="358" t="str">
        <f>IFERROR(VLOOKUP([10]!PAA_202531[[#This Row],[PRODUCTO  (Intermedio- proyectos)]],[10]!Tabla17[#All],3,FALSE),"Seleccione el producto")</f>
        <v>Seleccione el producto</v>
      </c>
      <c r="K428" s="358" t="str">
        <f>IFERROR(VLOOKUP([10]!PAA_202531[[#This Row],[PRODUCTO  (Intermedio- proyectos)]],[10]!Tabla17[#All],4,FALSE),"Seleccione el producto")</f>
        <v>Seleccione el producto</v>
      </c>
      <c r="L428" s="358" t="str">
        <f>IFERROR(VLOOKUP([10]!PAA_202531[[#This Row],[PRODUCTO  (Intermedio- proyectos)]],[10]!Tabla17[#All],5,FALSE),"Seleccione el producto")</f>
        <v>Seleccione el producto</v>
      </c>
      <c r="M428" s="358" t="s">
        <v>199</v>
      </c>
      <c r="N428" s="358" t="s">
        <v>2831</v>
      </c>
      <c r="O428" s="358" t="s">
        <v>2172</v>
      </c>
      <c r="P428" s="358" t="s">
        <v>2172</v>
      </c>
      <c r="Q428" s="358" t="s">
        <v>2172</v>
      </c>
      <c r="R428" s="357" t="s">
        <v>3420</v>
      </c>
      <c r="S428" s="358" t="s">
        <v>958</v>
      </c>
      <c r="T428" s="359">
        <v>45658</v>
      </c>
      <c r="U428" s="359">
        <v>46006</v>
      </c>
      <c r="V428" s="357" t="s">
        <v>3421</v>
      </c>
      <c r="W428" s="356" t="s">
        <v>2172</v>
      </c>
      <c r="X428" s="358" t="s">
        <v>2172</v>
      </c>
      <c r="Y428" s="358" t="s">
        <v>2172</v>
      </c>
      <c r="Z428" s="360" t="s">
        <v>2172</v>
      </c>
      <c r="AA428" s="360" t="s">
        <v>2172</v>
      </c>
      <c r="AB428" s="360" t="s">
        <v>2113</v>
      </c>
      <c r="AC428" s="360" t="s">
        <v>2172</v>
      </c>
      <c r="AD428" s="360" t="s">
        <v>2172</v>
      </c>
      <c r="AE428" s="360" t="s">
        <v>2172</v>
      </c>
      <c r="AF428" s="360" t="s">
        <v>2113</v>
      </c>
      <c r="AG428" s="360" t="s">
        <v>2172</v>
      </c>
      <c r="AH428" s="360" t="s">
        <v>2172</v>
      </c>
      <c r="AI428" s="360" t="s">
        <v>2172</v>
      </c>
      <c r="AJ428" s="360" t="s">
        <v>2172</v>
      </c>
      <c r="AK428" s="360" t="s">
        <v>2172</v>
      </c>
      <c r="AL428" s="360" t="s">
        <v>2172</v>
      </c>
      <c r="AM428" s="360" t="s">
        <v>2172</v>
      </c>
      <c r="AN428" s="360" t="s">
        <v>2172</v>
      </c>
      <c r="AO428" s="360" t="s">
        <v>2172</v>
      </c>
      <c r="AP428" s="360" t="s">
        <v>2172</v>
      </c>
      <c r="AQ428" s="360" t="s">
        <v>2172</v>
      </c>
      <c r="AR428" s="360" t="s">
        <v>2172</v>
      </c>
      <c r="AS428" s="360" t="s">
        <v>2172</v>
      </c>
      <c r="AT428" s="360" t="s">
        <v>2172</v>
      </c>
      <c r="AU428" s="360" t="s">
        <v>2113</v>
      </c>
      <c r="AV428" s="360" t="s">
        <v>2172</v>
      </c>
      <c r="AW428" s="360" t="s">
        <v>2172</v>
      </c>
      <c r="AX428" s="360" t="s">
        <v>2172</v>
      </c>
      <c r="AY428" s="360" t="s">
        <v>2172</v>
      </c>
      <c r="AZ428" s="360" t="s">
        <v>2172</v>
      </c>
      <c r="BA428" s="360" t="s">
        <v>2172</v>
      </c>
      <c r="BB428" s="360" t="s">
        <v>2172</v>
      </c>
      <c r="BC428" s="360" t="s">
        <v>2172</v>
      </c>
      <c r="BD428" s="360" t="s">
        <v>2172</v>
      </c>
      <c r="BE428" s="360" t="s">
        <v>2172</v>
      </c>
      <c r="BF428" s="360" t="s">
        <v>2172</v>
      </c>
      <c r="BG428" s="360" t="s">
        <v>2172</v>
      </c>
      <c r="BH428" s="360" t="s">
        <v>2113</v>
      </c>
      <c r="BI428" s="360" t="s">
        <v>2113</v>
      </c>
      <c r="BJ428" s="357" t="s">
        <v>2114</v>
      </c>
      <c r="BK428" s="365" t="s">
        <v>199</v>
      </c>
      <c r="BL428" s="363"/>
      <c r="BM428" s="363"/>
      <c r="BN428" s="363"/>
      <c r="BO428" s="363"/>
      <c r="BP428" s="363"/>
      <c r="BQ428" s="363"/>
      <c r="BR428" s="363"/>
      <c r="BS428" s="363"/>
      <c r="BT428" s="363"/>
      <c r="BU428" s="363"/>
      <c r="BV428" s="363"/>
      <c r="BW428" s="363"/>
      <c r="BX428" s="363"/>
      <c r="BY428" s="363"/>
      <c r="BZ428" s="363"/>
      <c r="CA428" s="363"/>
      <c r="CB428" s="363"/>
      <c r="CC428" s="363"/>
      <c r="CD428" s="363"/>
      <c r="CE428" s="363"/>
      <c r="CF428" s="363"/>
      <c r="CG428" s="363"/>
      <c r="CH428" s="363"/>
      <c r="CI428" s="363"/>
      <c r="CJ428" s="363"/>
      <c r="CK428" s="363"/>
      <c r="CL428" s="363"/>
      <c r="CM428" s="363"/>
      <c r="CN428" s="363"/>
      <c r="CO428" s="363"/>
      <c r="CP428" s="363"/>
      <c r="CQ428" s="363"/>
      <c r="CR428" s="363"/>
      <c r="CS428" s="363"/>
      <c r="CT428" s="363"/>
      <c r="CU428" s="363"/>
      <c r="CV428" s="363"/>
      <c r="CW428" s="363"/>
      <c r="CX428" s="363"/>
      <c r="CY428" s="363"/>
      <c r="CZ428" s="363"/>
      <c r="DA428" s="363"/>
      <c r="DB428" s="363"/>
      <c r="DC428" s="363"/>
      <c r="DD428" s="363"/>
      <c r="DE428" s="363"/>
      <c r="DF428" s="363"/>
      <c r="DG428" s="363"/>
      <c r="DH428" s="363"/>
      <c r="DI428" s="363"/>
      <c r="DJ428" s="363"/>
      <c r="DK428" s="363"/>
      <c r="DL428" s="363"/>
      <c r="DM428" s="363"/>
      <c r="DN428" s="363"/>
      <c r="DO428" s="363"/>
      <c r="DP428" s="363"/>
      <c r="DQ428" s="363"/>
      <c r="DR428" s="363"/>
      <c r="DS428" s="363"/>
      <c r="DT428" s="363"/>
      <c r="DU428" s="363"/>
      <c r="DV428" s="363"/>
      <c r="DW428" s="363"/>
      <c r="DX428" s="363"/>
      <c r="DY428" s="363"/>
      <c r="DZ428" s="363"/>
      <c r="EA428" s="363"/>
      <c r="EB428" s="363"/>
      <c r="EC428" s="363"/>
      <c r="ED428" s="363"/>
      <c r="EE428" s="363"/>
      <c r="EF428" s="363"/>
      <c r="EG428" s="363"/>
      <c r="EH428" s="363"/>
      <c r="EI428" s="363"/>
      <c r="EJ428" s="363"/>
      <c r="EK428" s="363"/>
      <c r="EL428" s="363"/>
      <c r="EM428" s="363"/>
      <c r="EN428" s="363"/>
      <c r="EO428" s="363"/>
      <c r="EP428" s="363"/>
      <c r="EQ428" s="363"/>
      <c r="ER428" s="363"/>
      <c r="ES428" s="363"/>
      <c r="ET428" s="363"/>
      <c r="EU428" s="363"/>
      <c r="EV428" s="363"/>
      <c r="EW428" s="363"/>
      <c r="EX428" s="363"/>
      <c r="EY428" s="363"/>
      <c r="EZ428" s="363"/>
      <c r="FA428" s="363"/>
      <c r="FB428" s="363"/>
      <c r="FC428" s="363"/>
      <c r="FD428" s="363"/>
      <c r="FE428" s="363"/>
      <c r="FF428" s="363"/>
      <c r="FG428" s="363"/>
      <c r="FH428" s="363"/>
      <c r="FI428" s="363"/>
      <c r="FJ428" s="363"/>
      <c r="FK428" s="363"/>
      <c r="FL428" s="363"/>
      <c r="FM428" s="363"/>
      <c r="FN428" s="363"/>
      <c r="FO428" s="363"/>
      <c r="FP428" s="363"/>
      <c r="FQ428" s="363"/>
      <c r="FR428" s="363"/>
      <c r="FS428" s="363"/>
      <c r="FT428" s="363"/>
      <c r="FU428" s="363"/>
      <c r="FV428" s="363"/>
      <c r="FW428" s="363"/>
      <c r="FX428" s="363"/>
      <c r="FY428" s="363"/>
      <c r="FZ428" s="363"/>
      <c r="GA428" s="363"/>
      <c r="GB428" s="363"/>
      <c r="GC428" s="363"/>
      <c r="GD428" s="363"/>
      <c r="GE428" s="363"/>
      <c r="GF428" s="363"/>
      <c r="GG428" s="363"/>
      <c r="GH428" s="363"/>
      <c r="GI428" s="363"/>
      <c r="GJ428" s="363"/>
      <c r="GK428" s="363"/>
      <c r="GL428" s="363"/>
      <c r="GM428" s="363"/>
      <c r="GN428" s="363"/>
      <c r="GO428" s="363"/>
      <c r="GP428" s="363"/>
      <c r="GQ428" s="363"/>
      <c r="GR428" s="363"/>
      <c r="GS428" s="363"/>
      <c r="GT428" s="363"/>
      <c r="GU428" s="363"/>
      <c r="GV428" s="363"/>
      <c r="GW428" s="363"/>
      <c r="GX428" s="363"/>
      <c r="GY428" s="363"/>
      <c r="GZ428" s="363"/>
      <c r="HA428" s="363"/>
      <c r="HB428" s="363"/>
      <c r="HC428" s="363"/>
      <c r="HD428" s="363"/>
      <c r="HE428" s="363"/>
      <c r="HF428" s="363"/>
      <c r="HG428" s="363"/>
      <c r="HH428" s="363"/>
      <c r="HI428" s="363"/>
      <c r="HJ428" s="363"/>
      <c r="HK428" s="363"/>
      <c r="HL428" s="363"/>
      <c r="HM428" s="363"/>
      <c r="HN428" s="363"/>
      <c r="HO428" s="363"/>
      <c r="HP428" s="363"/>
      <c r="HQ428" s="363"/>
      <c r="HR428" s="363"/>
      <c r="HS428" s="363"/>
      <c r="HT428" s="363"/>
      <c r="HU428" s="363"/>
      <c r="HV428" s="363"/>
      <c r="HW428" s="363"/>
      <c r="HX428" s="363"/>
      <c r="HY428" s="363"/>
      <c r="HZ428" s="363"/>
      <c r="IA428" s="363"/>
      <c r="IB428" s="363"/>
      <c r="IC428" s="363"/>
      <c r="ID428" s="363"/>
      <c r="IE428" s="363"/>
      <c r="IF428" s="363"/>
      <c r="IG428" s="363"/>
      <c r="IH428" s="363"/>
      <c r="II428" s="363"/>
      <c r="IJ428" s="363"/>
      <c r="IK428" s="363"/>
      <c r="IL428" s="363"/>
      <c r="IM428" s="363"/>
      <c r="IN428" s="363"/>
      <c r="IO428" s="363"/>
      <c r="IP428" s="363"/>
      <c r="IQ428" s="363"/>
      <c r="IR428" s="363"/>
      <c r="IS428" s="363"/>
      <c r="IT428" s="363"/>
      <c r="IU428" s="363"/>
      <c r="IV428" s="363"/>
      <c r="IW428" s="363"/>
      <c r="IX428" s="363"/>
      <c r="IY428" s="363"/>
      <c r="IZ428" s="363"/>
      <c r="JA428" s="363"/>
      <c r="JB428" s="363"/>
      <c r="JC428" s="363"/>
      <c r="JD428" s="363"/>
      <c r="JE428" s="363"/>
      <c r="JF428" s="363"/>
      <c r="JG428" s="363"/>
      <c r="JH428" s="363"/>
      <c r="JI428" s="363"/>
      <c r="JJ428" s="363"/>
      <c r="JK428" s="363"/>
      <c r="JL428" s="363"/>
      <c r="JM428" s="363"/>
      <c r="JN428" s="363"/>
      <c r="JO428" s="363"/>
      <c r="JP428" s="363"/>
      <c r="JQ428" s="363"/>
      <c r="JR428" s="363"/>
      <c r="JS428" s="363"/>
      <c r="JT428" s="363"/>
      <c r="JU428" s="363"/>
      <c r="JV428" s="363"/>
      <c r="JW428" s="363"/>
      <c r="JX428" s="363"/>
      <c r="JY428" s="363"/>
      <c r="JZ428" s="363"/>
      <c r="KA428" s="363"/>
      <c r="KB428" s="363"/>
      <c r="KC428" s="363"/>
      <c r="KD428" s="363"/>
      <c r="KE428" s="363"/>
      <c r="KF428" s="363"/>
      <c r="KG428" s="363"/>
      <c r="KH428" s="363"/>
      <c r="KI428" s="363"/>
      <c r="KJ428" s="363"/>
      <c r="KK428" s="363"/>
      <c r="KL428" s="363"/>
      <c r="KM428" s="363"/>
      <c r="KN428" s="363"/>
      <c r="KO428" s="363"/>
      <c r="KP428" s="363"/>
      <c r="KQ428" s="363"/>
      <c r="KR428" s="363"/>
      <c r="KS428" s="363"/>
      <c r="KT428" s="363"/>
      <c r="KU428" s="363"/>
      <c r="KV428" s="363"/>
      <c r="KW428" s="363"/>
      <c r="KX428" s="363"/>
      <c r="KY428" s="363"/>
      <c r="KZ428" s="363"/>
      <c r="LA428" s="363"/>
      <c r="LB428" s="363"/>
      <c r="LC428" s="363"/>
      <c r="LD428" s="363"/>
      <c r="LE428" s="363"/>
      <c r="LF428" s="363"/>
      <c r="LG428" s="363"/>
      <c r="LH428" s="363"/>
      <c r="LI428" s="363"/>
      <c r="LJ428" s="363"/>
      <c r="LK428" s="363"/>
      <c r="LL428" s="363"/>
      <c r="LM428" s="363"/>
      <c r="LN428" s="363"/>
      <c r="LO428" s="363"/>
      <c r="LP428" s="363"/>
      <c r="LQ428" s="363"/>
      <c r="LR428" s="363"/>
      <c r="LS428" s="363"/>
      <c r="LT428" s="363"/>
      <c r="LU428" s="363"/>
      <c r="LV428" s="363"/>
      <c r="LW428" s="363"/>
      <c r="LX428" s="363"/>
      <c r="LY428" s="363"/>
      <c r="LZ428" s="363"/>
      <c r="MA428" s="363"/>
      <c r="MB428" s="363"/>
      <c r="MC428" s="363"/>
      <c r="MD428" s="363"/>
      <c r="ME428" s="363"/>
      <c r="MF428" s="363"/>
      <c r="MG428" s="363"/>
      <c r="MH428" s="363"/>
      <c r="MI428" s="363"/>
      <c r="MJ428" s="363"/>
      <c r="MK428" s="363"/>
      <c r="ML428" s="363"/>
      <c r="MM428" s="363"/>
      <c r="MN428" s="363"/>
      <c r="MO428" s="363"/>
      <c r="MP428" s="363"/>
      <c r="MQ428" s="363"/>
      <c r="MR428" s="363"/>
      <c r="MS428" s="363"/>
      <c r="MT428" s="363"/>
      <c r="MU428" s="363"/>
      <c r="MV428" s="363"/>
      <c r="MW428" s="363"/>
      <c r="MX428" s="363"/>
      <c r="MY428" s="363"/>
      <c r="MZ428" s="363"/>
      <c r="NA428" s="363"/>
      <c r="NB428" s="363"/>
      <c r="NC428" s="363"/>
      <c r="ND428" s="363"/>
      <c r="NE428" s="363"/>
      <c r="NF428" s="363"/>
      <c r="NG428" s="363"/>
      <c r="NH428" s="363"/>
      <c r="NI428" s="363"/>
      <c r="NJ428" s="363"/>
      <c r="NK428" s="363"/>
      <c r="NL428" s="363"/>
      <c r="NM428" s="363"/>
      <c r="NN428" s="363"/>
      <c r="NO428" s="363"/>
      <c r="NP428" s="363"/>
      <c r="NQ428" s="363"/>
      <c r="NR428" s="363"/>
      <c r="NS428" s="363"/>
      <c r="NT428" s="363"/>
      <c r="NU428" s="363"/>
      <c r="NV428" s="363"/>
      <c r="NW428" s="363"/>
      <c r="NX428" s="363"/>
      <c r="NY428" s="363"/>
      <c r="NZ428" s="363"/>
      <c r="OA428" s="363"/>
      <c r="OB428" s="363"/>
      <c r="OC428" s="363"/>
      <c r="OD428" s="363"/>
      <c r="OE428" s="363"/>
      <c r="OF428" s="363"/>
      <c r="OG428" s="363"/>
      <c r="OH428" s="363"/>
      <c r="OI428" s="363"/>
      <c r="OJ428" s="363"/>
      <c r="OK428" s="363"/>
      <c r="OL428" s="363"/>
      <c r="OM428" s="363"/>
      <c r="ON428" s="363"/>
      <c r="OO428" s="363"/>
      <c r="OP428" s="363"/>
      <c r="OQ428" s="363"/>
      <c r="OR428" s="363"/>
      <c r="OS428" s="363"/>
      <c r="OT428" s="363"/>
      <c r="OU428" s="363"/>
      <c r="OV428" s="363"/>
      <c r="OW428" s="363"/>
      <c r="OX428" s="363"/>
      <c r="OY428" s="363"/>
      <c r="OZ428" s="363"/>
      <c r="PA428" s="363"/>
      <c r="PB428" s="363"/>
      <c r="PC428" s="363"/>
      <c r="PD428" s="363"/>
      <c r="PE428" s="363"/>
      <c r="PF428" s="363"/>
      <c r="PG428" s="363"/>
      <c r="PH428" s="363"/>
      <c r="PI428" s="363"/>
      <c r="PJ428" s="363"/>
      <c r="PK428" s="363"/>
      <c r="PL428" s="363"/>
      <c r="PM428" s="363"/>
      <c r="PN428" s="363"/>
      <c r="PO428" s="363"/>
      <c r="PP428" s="363"/>
      <c r="PQ428" s="363"/>
      <c r="PR428" s="363"/>
      <c r="PS428" s="363"/>
      <c r="PT428" s="363"/>
      <c r="PU428" s="363"/>
      <c r="PV428" s="363"/>
      <c r="PW428" s="363"/>
      <c r="PX428" s="363"/>
      <c r="PY428" s="363"/>
      <c r="PZ428" s="363"/>
      <c r="QA428" s="363"/>
      <c r="QB428" s="363"/>
      <c r="QC428" s="363"/>
      <c r="QD428" s="363"/>
      <c r="QE428" s="363"/>
      <c r="QF428" s="363"/>
      <c r="QG428" s="363"/>
      <c r="QH428" s="363"/>
      <c r="QI428" s="363"/>
      <c r="QJ428" s="363"/>
      <c r="QK428" s="363"/>
      <c r="QL428" s="363"/>
      <c r="QM428" s="363"/>
      <c r="QN428" s="363"/>
      <c r="QO428" s="363"/>
      <c r="QP428" s="363"/>
      <c r="QQ428" s="363"/>
      <c r="QR428" s="363"/>
      <c r="QS428" s="363"/>
      <c r="QT428" s="363"/>
      <c r="QU428" s="363"/>
      <c r="QV428" s="363"/>
      <c r="QW428" s="363"/>
      <c r="QX428" s="363"/>
      <c r="QY428" s="363"/>
      <c r="QZ428" s="363"/>
      <c r="RA428" s="363"/>
      <c r="RB428" s="363"/>
      <c r="RC428" s="363"/>
      <c r="RD428" s="363"/>
      <c r="RE428" s="363"/>
      <c r="RF428" s="363"/>
      <c r="RG428" s="363"/>
      <c r="RH428" s="363"/>
      <c r="RI428" s="363"/>
      <c r="RJ428" s="363"/>
      <c r="RK428" s="363"/>
      <c r="RL428" s="363"/>
      <c r="RM428" s="363"/>
      <c r="RN428" s="363"/>
      <c r="RO428" s="363"/>
      <c r="RP428" s="363"/>
      <c r="RQ428" s="363"/>
      <c r="RR428" s="363"/>
      <c r="RS428" s="363"/>
      <c r="RT428" s="363"/>
      <c r="RU428" s="363"/>
    </row>
    <row r="429" spans="1:489" s="393" customFormat="1" ht="90" x14ac:dyDescent="0.35">
      <c r="A429" s="364" t="s">
        <v>3422</v>
      </c>
      <c r="B429" s="356">
        <v>4</v>
      </c>
      <c r="C429" s="357" t="s">
        <v>280</v>
      </c>
      <c r="D429" s="358" t="s">
        <v>1574</v>
      </c>
      <c r="E429" s="358" t="s">
        <v>2597</v>
      </c>
      <c r="F429" s="358" t="s">
        <v>2351</v>
      </c>
      <c r="G429" s="358" t="s">
        <v>2598</v>
      </c>
      <c r="H429" s="358" t="s">
        <v>3353</v>
      </c>
      <c r="I429" s="357" t="str">
        <f>IFERROR(VLOOKUP([10]!PAA_202531[[#This Row],[PRODUCTO  (Intermedio- proyectos)]],[10]!Tabla17[#All],2,FALSE),"Seleccione el producto")</f>
        <v>Seleccione el producto</v>
      </c>
      <c r="J429" s="358" t="str">
        <f>IFERROR(VLOOKUP([10]!PAA_202531[[#This Row],[PRODUCTO  (Intermedio- proyectos)]],[10]!Tabla17[#All],3,FALSE),"Seleccione el producto")</f>
        <v>Seleccione el producto</v>
      </c>
      <c r="K429" s="358" t="str">
        <f>IFERROR(VLOOKUP([10]!PAA_202531[[#This Row],[PRODUCTO  (Intermedio- proyectos)]],[10]!Tabla17[#All],4,FALSE),"Seleccione el producto")</f>
        <v>Seleccione el producto</v>
      </c>
      <c r="L429" s="358" t="str">
        <f>IFERROR(VLOOKUP([10]!PAA_202531[[#This Row],[PRODUCTO  (Intermedio- proyectos)]],[10]!Tabla17[#All],5,FALSE),"Seleccione el producto")</f>
        <v>Seleccione el producto</v>
      </c>
      <c r="M429" s="358" t="s">
        <v>199</v>
      </c>
      <c r="N429" s="358" t="s">
        <v>2106</v>
      </c>
      <c r="O429" s="358" t="s">
        <v>2172</v>
      </c>
      <c r="P429" s="358" t="s">
        <v>2172</v>
      </c>
      <c r="Q429" s="358" t="s">
        <v>2172</v>
      </c>
      <c r="R429" s="358" t="s">
        <v>3423</v>
      </c>
      <c r="S429" s="358" t="s">
        <v>3424</v>
      </c>
      <c r="T429" s="359">
        <v>45658</v>
      </c>
      <c r="U429" s="359">
        <v>46006</v>
      </c>
      <c r="V429" s="357" t="s">
        <v>3425</v>
      </c>
      <c r="W429" s="356" t="s">
        <v>2172</v>
      </c>
      <c r="X429" s="358" t="s">
        <v>2172</v>
      </c>
      <c r="Y429" s="358" t="s">
        <v>2172</v>
      </c>
      <c r="Z429" s="360" t="s">
        <v>2172</v>
      </c>
      <c r="AA429" s="360" t="s">
        <v>2172</v>
      </c>
      <c r="AB429" s="360" t="s">
        <v>2113</v>
      </c>
      <c r="AC429" s="360" t="s">
        <v>2172</v>
      </c>
      <c r="AD429" s="360" t="s">
        <v>2172</v>
      </c>
      <c r="AE429" s="360" t="s">
        <v>2172</v>
      </c>
      <c r="AF429" s="360" t="s">
        <v>2113</v>
      </c>
      <c r="AG429" s="360" t="s">
        <v>2172</v>
      </c>
      <c r="AH429" s="360" t="s">
        <v>2172</v>
      </c>
      <c r="AI429" s="360" t="s">
        <v>2172</v>
      </c>
      <c r="AJ429" s="360" t="s">
        <v>2172</v>
      </c>
      <c r="AK429" s="360" t="s">
        <v>2172</v>
      </c>
      <c r="AL429" s="360" t="s">
        <v>2172</v>
      </c>
      <c r="AM429" s="360" t="s">
        <v>2172</v>
      </c>
      <c r="AN429" s="360" t="s">
        <v>2172</v>
      </c>
      <c r="AO429" s="360" t="s">
        <v>2172</v>
      </c>
      <c r="AP429" s="360" t="s">
        <v>2172</v>
      </c>
      <c r="AQ429" s="360" t="s">
        <v>2172</v>
      </c>
      <c r="AR429" s="360" t="s">
        <v>2172</v>
      </c>
      <c r="AS429" s="360" t="s">
        <v>2172</v>
      </c>
      <c r="AT429" s="360" t="s">
        <v>2172</v>
      </c>
      <c r="AU429" s="360" t="s">
        <v>2113</v>
      </c>
      <c r="AV429" s="360" t="s">
        <v>2172</v>
      </c>
      <c r="AW429" s="360" t="s">
        <v>2172</v>
      </c>
      <c r="AX429" s="360" t="s">
        <v>2172</v>
      </c>
      <c r="AY429" s="360" t="s">
        <v>2172</v>
      </c>
      <c r="AZ429" s="360" t="s">
        <v>2172</v>
      </c>
      <c r="BA429" s="360" t="s">
        <v>2172</v>
      </c>
      <c r="BB429" s="360" t="s">
        <v>2172</v>
      </c>
      <c r="BC429" s="360" t="s">
        <v>2172</v>
      </c>
      <c r="BD429" s="360" t="s">
        <v>2172</v>
      </c>
      <c r="BE429" s="360" t="s">
        <v>2172</v>
      </c>
      <c r="BF429" s="360" t="s">
        <v>2172</v>
      </c>
      <c r="BG429" s="360" t="s">
        <v>2172</v>
      </c>
      <c r="BH429" s="360" t="s">
        <v>2113</v>
      </c>
      <c r="BI429" s="360" t="s">
        <v>2113</v>
      </c>
      <c r="BJ429" s="357" t="s">
        <v>2114</v>
      </c>
      <c r="BK429" s="365" t="s">
        <v>199</v>
      </c>
      <c r="BL429" s="363"/>
      <c r="BM429" s="363"/>
      <c r="BN429" s="363"/>
      <c r="BO429" s="363"/>
      <c r="BP429" s="363"/>
      <c r="BQ429" s="363"/>
      <c r="BR429" s="363"/>
      <c r="BS429" s="363"/>
      <c r="BT429" s="363"/>
      <c r="BU429" s="363"/>
      <c r="BV429" s="363"/>
      <c r="BW429" s="363"/>
      <c r="BX429" s="363"/>
      <c r="BY429" s="363"/>
      <c r="BZ429" s="363"/>
      <c r="CA429" s="363"/>
      <c r="CB429" s="363"/>
      <c r="CC429" s="363"/>
      <c r="CD429" s="363"/>
      <c r="CE429" s="363"/>
      <c r="CF429" s="363"/>
      <c r="CG429" s="363"/>
      <c r="CH429" s="363"/>
      <c r="CI429" s="363"/>
      <c r="CJ429" s="363"/>
      <c r="CK429" s="363"/>
      <c r="CL429" s="363"/>
      <c r="CM429" s="363"/>
      <c r="CN429" s="363"/>
      <c r="CO429" s="363"/>
      <c r="CP429" s="363"/>
      <c r="CQ429" s="363"/>
      <c r="CR429" s="363"/>
      <c r="CS429" s="363"/>
      <c r="CT429" s="363"/>
      <c r="CU429" s="363"/>
      <c r="CV429" s="363"/>
      <c r="CW429" s="363"/>
      <c r="CX429" s="363"/>
      <c r="CY429" s="363"/>
      <c r="CZ429" s="363"/>
      <c r="DA429" s="363"/>
      <c r="DB429" s="363"/>
      <c r="DC429" s="363"/>
      <c r="DD429" s="363"/>
      <c r="DE429" s="363"/>
      <c r="DF429" s="363"/>
      <c r="DG429" s="363"/>
      <c r="DH429" s="363"/>
      <c r="DI429" s="363"/>
      <c r="DJ429" s="363"/>
      <c r="DK429" s="363"/>
      <c r="DL429" s="363"/>
      <c r="DM429" s="363"/>
      <c r="DN429" s="363"/>
      <c r="DO429" s="363"/>
      <c r="DP429" s="363"/>
      <c r="DQ429" s="363"/>
      <c r="DR429" s="363"/>
      <c r="DS429" s="363"/>
      <c r="DT429" s="363"/>
      <c r="DU429" s="363"/>
      <c r="DV429" s="363"/>
      <c r="DW429" s="363"/>
      <c r="DX429" s="363"/>
      <c r="DY429" s="363"/>
      <c r="DZ429" s="363"/>
      <c r="EA429" s="363"/>
      <c r="EB429" s="363"/>
      <c r="EC429" s="363"/>
      <c r="ED429" s="363"/>
      <c r="EE429" s="363"/>
      <c r="EF429" s="363"/>
      <c r="EG429" s="363"/>
      <c r="EH429" s="363"/>
      <c r="EI429" s="363"/>
      <c r="EJ429" s="363"/>
      <c r="EK429" s="363"/>
      <c r="EL429" s="363"/>
      <c r="EM429" s="363"/>
      <c r="EN429" s="363"/>
      <c r="EO429" s="363"/>
      <c r="EP429" s="363"/>
      <c r="EQ429" s="363"/>
      <c r="ER429" s="363"/>
      <c r="ES429" s="363"/>
      <c r="ET429" s="363"/>
      <c r="EU429" s="363"/>
      <c r="EV429" s="363"/>
      <c r="EW429" s="363"/>
      <c r="EX429" s="363"/>
      <c r="EY429" s="363"/>
      <c r="EZ429" s="363"/>
      <c r="FA429" s="363"/>
      <c r="FB429" s="363"/>
      <c r="FC429" s="363"/>
      <c r="FD429" s="363"/>
      <c r="FE429" s="363"/>
      <c r="FF429" s="363"/>
      <c r="FG429" s="363"/>
      <c r="FH429" s="363"/>
      <c r="FI429" s="363"/>
      <c r="FJ429" s="363"/>
      <c r="FK429" s="363"/>
      <c r="FL429" s="363"/>
      <c r="FM429" s="363"/>
      <c r="FN429" s="363"/>
      <c r="FO429" s="363"/>
      <c r="FP429" s="363"/>
      <c r="FQ429" s="363"/>
      <c r="FR429" s="363"/>
      <c r="FS429" s="363"/>
      <c r="FT429" s="363"/>
      <c r="FU429" s="363"/>
      <c r="FV429" s="363"/>
      <c r="FW429" s="363"/>
      <c r="FX429" s="363"/>
      <c r="FY429" s="363"/>
      <c r="FZ429" s="363"/>
      <c r="GA429" s="363"/>
      <c r="GB429" s="363"/>
      <c r="GC429" s="363"/>
      <c r="GD429" s="363"/>
      <c r="GE429" s="363"/>
      <c r="GF429" s="363"/>
      <c r="GG429" s="363"/>
      <c r="GH429" s="363"/>
      <c r="GI429" s="363"/>
      <c r="GJ429" s="363"/>
      <c r="GK429" s="363"/>
      <c r="GL429" s="363"/>
      <c r="GM429" s="363"/>
      <c r="GN429" s="363"/>
      <c r="GO429" s="363"/>
      <c r="GP429" s="363"/>
      <c r="GQ429" s="363"/>
      <c r="GR429" s="363"/>
      <c r="GS429" s="363"/>
      <c r="GT429" s="363"/>
      <c r="GU429" s="363"/>
      <c r="GV429" s="363"/>
      <c r="GW429" s="363"/>
      <c r="GX429" s="363"/>
      <c r="GY429" s="363"/>
      <c r="GZ429" s="363"/>
      <c r="HA429" s="363"/>
      <c r="HB429" s="363"/>
      <c r="HC429" s="363"/>
      <c r="HD429" s="363"/>
      <c r="HE429" s="363"/>
      <c r="HF429" s="363"/>
      <c r="HG429" s="363"/>
      <c r="HH429" s="363"/>
      <c r="HI429" s="363"/>
      <c r="HJ429" s="363"/>
      <c r="HK429" s="363"/>
      <c r="HL429" s="363"/>
      <c r="HM429" s="363"/>
      <c r="HN429" s="363"/>
      <c r="HO429" s="363"/>
      <c r="HP429" s="363"/>
      <c r="HQ429" s="363"/>
      <c r="HR429" s="363"/>
      <c r="HS429" s="363"/>
      <c r="HT429" s="363"/>
      <c r="HU429" s="363"/>
      <c r="HV429" s="363"/>
      <c r="HW429" s="363"/>
      <c r="HX429" s="363"/>
      <c r="HY429" s="363"/>
      <c r="HZ429" s="363"/>
      <c r="IA429" s="363"/>
      <c r="IB429" s="363"/>
      <c r="IC429" s="363"/>
      <c r="ID429" s="363"/>
      <c r="IE429" s="363"/>
      <c r="IF429" s="363"/>
      <c r="IG429" s="363"/>
      <c r="IH429" s="363"/>
      <c r="II429" s="363"/>
      <c r="IJ429" s="363"/>
      <c r="IK429" s="363"/>
      <c r="IL429" s="363"/>
      <c r="IM429" s="363"/>
      <c r="IN429" s="363"/>
      <c r="IO429" s="363"/>
      <c r="IP429" s="363"/>
      <c r="IQ429" s="363"/>
      <c r="IR429" s="363"/>
      <c r="IS429" s="363"/>
      <c r="IT429" s="363"/>
      <c r="IU429" s="363"/>
      <c r="IV429" s="363"/>
      <c r="IW429" s="363"/>
      <c r="IX429" s="363"/>
      <c r="IY429" s="363"/>
      <c r="IZ429" s="363"/>
      <c r="JA429" s="363"/>
      <c r="JB429" s="363"/>
      <c r="JC429" s="363"/>
      <c r="JD429" s="363"/>
      <c r="JE429" s="363"/>
      <c r="JF429" s="363"/>
      <c r="JG429" s="363"/>
      <c r="JH429" s="363"/>
      <c r="JI429" s="363"/>
      <c r="JJ429" s="363"/>
      <c r="JK429" s="363"/>
      <c r="JL429" s="363"/>
      <c r="JM429" s="363"/>
      <c r="JN429" s="363"/>
      <c r="JO429" s="363"/>
      <c r="JP429" s="363"/>
      <c r="JQ429" s="363"/>
      <c r="JR429" s="363"/>
      <c r="JS429" s="363"/>
      <c r="JT429" s="363"/>
      <c r="JU429" s="363"/>
      <c r="JV429" s="363"/>
      <c r="JW429" s="363"/>
      <c r="JX429" s="363"/>
      <c r="JY429" s="363"/>
      <c r="JZ429" s="363"/>
      <c r="KA429" s="363"/>
      <c r="KB429" s="363"/>
      <c r="KC429" s="363"/>
      <c r="KD429" s="363"/>
      <c r="KE429" s="363"/>
      <c r="KF429" s="363"/>
      <c r="KG429" s="363"/>
      <c r="KH429" s="363"/>
      <c r="KI429" s="363"/>
      <c r="KJ429" s="363"/>
      <c r="KK429" s="363"/>
      <c r="KL429" s="363"/>
      <c r="KM429" s="363"/>
      <c r="KN429" s="363"/>
      <c r="KO429" s="363"/>
      <c r="KP429" s="363"/>
      <c r="KQ429" s="363"/>
      <c r="KR429" s="363"/>
      <c r="KS429" s="363"/>
      <c r="KT429" s="363"/>
      <c r="KU429" s="363"/>
      <c r="KV429" s="363"/>
      <c r="KW429" s="363"/>
      <c r="KX429" s="363"/>
      <c r="KY429" s="363"/>
      <c r="KZ429" s="363"/>
      <c r="LA429" s="363"/>
      <c r="LB429" s="363"/>
      <c r="LC429" s="363"/>
      <c r="LD429" s="363"/>
      <c r="LE429" s="363"/>
      <c r="LF429" s="363"/>
      <c r="LG429" s="363"/>
      <c r="LH429" s="363"/>
      <c r="LI429" s="363"/>
      <c r="LJ429" s="363"/>
      <c r="LK429" s="363"/>
      <c r="LL429" s="363"/>
      <c r="LM429" s="363"/>
      <c r="LN429" s="363"/>
      <c r="LO429" s="363"/>
      <c r="LP429" s="363"/>
      <c r="LQ429" s="363"/>
      <c r="LR429" s="363"/>
      <c r="LS429" s="363"/>
      <c r="LT429" s="363"/>
      <c r="LU429" s="363"/>
      <c r="LV429" s="363"/>
      <c r="LW429" s="363"/>
      <c r="LX429" s="363"/>
      <c r="LY429" s="363"/>
      <c r="LZ429" s="363"/>
      <c r="MA429" s="363"/>
      <c r="MB429" s="363"/>
      <c r="MC429" s="363"/>
      <c r="MD429" s="363"/>
      <c r="ME429" s="363"/>
      <c r="MF429" s="363"/>
      <c r="MG429" s="363"/>
      <c r="MH429" s="363"/>
      <c r="MI429" s="363"/>
      <c r="MJ429" s="363"/>
      <c r="MK429" s="363"/>
      <c r="ML429" s="363"/>
      <c r="MM429" s="363"/>
      <c r="MN429" s="363"/>
      <c r="MO429" s="363"/>
      <c r="MP429" s="363"/>
      <c r="MQ429" s="363"/>
      <c r="MR429" s="363"/>
      <c r="MS429" s="363"/>
      <c r="MT429" s="363"/>
      <c r="MU429" s="363"/>
      <c r="MV429" s="363"/>
      <c r="MW429" s="363"/>
      <c r="MX429" s="363"/>
      <c r="MY429" s="363"/>
      <c r="MZ429" s="363"/>
      <c r="NA429" s="363"/>
      <c r="NB429" s="363"/>
      <c r="NC429" s="363"/>
      <c r="ND429" s="363"/>
      <c r="NE429" s="363"/>
      <c r="NF429" s="363"/>
      <c r="NG429" s="363"/>
      <c r="NH429" s="363"/>
      <c r="NI429" s="363"/>
      <c r="NJ429" s="363"/>
      <c r="NK429" s="363"/>
      <c r="NL429" s="363"/>
      <c r="NM429" s="363"/>
      <c r="NN429" s="363"/>
      <c r="NO429" s="363"/>
      <c r="NP429" s="363"/>
      <c r="NQ429" s="363"/>
      <c r="NR429" s="363"/>
      <c r="NS429" s="363"/>
      <c r="NT429" s="363"/>
      <c r="NU429" s="363"/>
      <c r="NV429" s="363"/>
      <c r="NW429" s="363"/>
      <c r="NX429" s="363"/>
      <c r="NY429" s="363"/>
      <c r="NZ429" s="363"/>
      <c r="OA429" s="363"/>
      <c r="OB429" s="363"/>
      <c r="OC429" s="363"/>
      <c r="OD429" s="363"/>
      <c r="OE429" s="363"/>
      <c r="OF429" s="363"/>
      <c r="OG429" s="363"/>
      <c r="OH429" s="363"/>
      <c r="OI429" s="363"/>
      <c r="OJ429" s="363"/>
      <c r="OK429" s="363"/>
      <c r="OL429" s="363"/>
      <c r="OM429" s="363"/>
      <c r="ON429" s="363"/>
      <c r="OO429" s="363"/>
      <c r="OP429" s="363"/>
      <c r="OQ429" s="363"/>
      <c r="OR429" s="363"/>
      <c r="OS429" s="363"/>
      <c r="OT429" s="363"/>
      <c r="OU429" s="363"/>
      <c r="OV429" s="363"/>
      <c r="OW429" s="363"/>
      <c r="OX429" s="363"/>
      <c r="OY429" s="363"/>
      <c r="OZ429" s="363"/>
      <c r="PA429" s="363"/>
      <c r="PB429" s="363"/>
      <c r="PC429" s="363"/>
      <c r="PD429" s="363"/>
      <c r="PE429" s="363"/>
      <c r="PF429" s="363"/>
      <c r="PG429" s="363"/>
      <c r="PH429" s="363"/>
      <c r="PI429" s="363"/>
      <c r="PJ429" s="363"/>
      <c r="PK429" s="363"/>
      <c r="PL429" s="363"/>
      <c r="PM429" s="363"/>
      <c r="PN429" s="363"/>
      <c r="PO429" s="363"/>
      <c r="PP429" s="363"/>
      <c r="PQ429" s="363"/>
      <c r="PR429" s="363"/>
      <c r="PS429" s="363"/>
      <c r="PT429" s="363"/>
      <c r="PU429" s="363"/>
      <c r="PV429" s="363"/>
      <c r="PW429" s="363"/>
      <c r="PX429" s="363"/>
      <c r="PY429" s="363"/>
      <c r="PZ429" s="363"/>
      <c r="QA429" s="363"/>
      <c r="QB429" s="363"/>
      <c r="QC429" s="363"/>
      <c r="QD429" s="363"/>
      <c r="QE429" s="363"/>
      <c r="QF429" s="363"/>
      <c r="QG429" s="363"/>
      <c r="QH429" s="363"/>
      <c r="QI429" s="363"/>
      <c r="QJ429" s="363"/>
      <c r="QK429" s="363"/>
      <c r="QL429" s="363"/>
      <c r="QM429" s="363"/>
      <c r="QN429" s="363"/>
      <c r="QO429" s="363"/>
      <c r="QP429" s="363"/>
      <c r="QQ429" s="363"/>
      <c r="QR429" s="363"/>
      <c r="QS429" s="363"/>
      <c r="QT429" s="363"/>
      <c r="QU429" s="363"/>
      <c r="QV429" s="363"/>
      <c r="QW429" s="363"/>
      <c r="QX429" s="363"/>
      <c r="QY429" s="363"/>
      <c r="QZ429" s="363"/>
      <c r="RA429" s="363"/>
      <c r="RB429" s="363"/>
      <c r="RC429" s="363"/>
      <c r="RD429" s="363"/>
      <c r="RE429" s="363"/>
      <c r="RF429" s="363"/>
      <c r="RG429" s="363"/>
      <c r="RH429" s="363"/>
      <c r="RI429" s="363"/>
      <c r="RJ429" s="363"/>
      <c r="RK429" s="363"/>
      <c r="RL429" s="363"/>
      <c r="RM429" s="363"/>
      <c r="RN429" s="363"/>
      <c r="RO429" s="363"/>
      <c r="RP429" s="363"/>
      <c r="RQ429" s="363"/>
      <c r="RR429" s="363"/>
      <c r="RS429" s="363"/>
      <c r="RT429" s="363"/>
      <c r="RU429" s="363"/>
    </row>
    <row r="430" spans="1:489" s="393" customFormat="1" ht="162" x14ac:dyDescent="0.35">
      <c r="A430" s="364" t="s">
        <v>3426</v>
      </c>
      <c r="B430" s="356">
        <v>5</v>
      </c>
      <c r="C430" s="357" t="s">
        <v>280</v>
      </c>
      <c r="D430" s="358" t="s">
        <v>1574</v>
      </c>
      <c r="E430" s="358" t="s">
        <v>3427</v>
      </c>
      <c r="F430" s="358" t="s">
        <v>2351</v>
      </c>
      <c r="G430" s="358" t="s">
        <v>2598</v>
      </c>
      <c r="H430" s="358" t="s">
        <v>3428</v>
      </c>
      <c r="I430" s="357" t="str">
        <f>IFERROR(VLOOKUP([10]!PAA_202531[[#This Row],[PRODUCTO  (Intermedio- proyectos)]],[10]!Tabla17[#All],2,FALSE),"Seleccione el producto")</f>
        <v>Seleccione el producto</v>
      </c>
      <c r="J430" s="358" t="str">
        <f>IFERROR(VLOOKUP([10]!PAA_202531[[#This Row],[PRODUCTO  (Intermedio- proyectos)]],[10]!Tabla17[#All],3,FALSE),"Seleccione el producto")</f>
        <v>Seleccione el producto</v>
      </c>
      <c r="K430" s="358" t="str">
        <f>IFERROR(VLOOKUP([10]!PAA_202531[[#This Row],[PRODUCTO  (Intermedio- proyectos)]],[10]!Tabla17[#All],4,FALSE),"Seleccione el producto")</f>
        <v>Seleccione el producto</v>
      </c>
      <c r="L430" s="358" t="str">
        <f>IFERROR(VLOOKUP([10]!PAA_202531[[#This Row],[PRODUCTO  (Intermedio- proyectos)]],[10]!Tabla17[#All],5,FALSE),"Seleccione el producto")</f>
        <v>Seleccione el producto</v>
      </c>
      <c r="M430" s="358" t="s">
        <v>199</v>
      </c>
      <c r="N430" s="358" t="s">
        <v>2599</v>
      </c>
      <c r="O430" s="358" t="s">
        <v>2172</v>
      </c>
      <c r="P430" s="358" t="s">
        <v>2172</v>
      </c>
      <c r="Q430" s="358" t="s">
        <v>2172</v>
      </c>
      <c r="R430" s="357" t="s">
        <v>3429</v>
      </c>
      <c r="S430" s="358" t="s">
        <v>298</v>
      </c>
      <c r="T430" s="359">
        <v>45658</v>
      </c>
      <c r="U430" s="359">
        <v>46006</v>
      </c>
      <c r="V430" s="357" t="s">
        <v>3430</v>
      </c>
      <c r="W430" s="356" t="s">
        <v>2172</v>
      </c>
      <c r="X430" s="358" t="s">
        <v>2172</v>
      </c>
      <c r="Y430" s="358" t="s">
        <v>2172</v>
      </c>
      <c r="Z430" s="360" t="s">
        <v>2172</v>
      </c>
      <c r="AA430" s="360" t="s">
        <v>2172</v>
      </c>
      <c r="AB430" s="360" t="s">
        <v>2113</v>
      </c>
      <c r="AC430" s="360" t="s">
        <v>2172</v>
      </c>
      <c r="AD430" s="360" t="s">
        <v>2172</v>
      </c>
      <c r="AE430" s="360" t="s">
        <v>2172</v>
      </c>
      <c r="AF430" s="360" t="s">
        <v>2113</v>
      </c>
      <c r="AG430" s="360" t="s">
        <v>2172</v>
      </c>
      <c r="AH430" s="360" t="s">
        <v>2172</v>
      </c>
      <c r="AI430" s="360" t="s">
        <v>2172</v>
      </c>
      <c r="AJ430" s="360" t="s">
        <v>2172</v>
      </c>
      <c r="AK430" s="360" t="s">
        <v>2172</v>
      </c>
      <c r="AL430" s="360" t="s">
        <v>2172</v>
      </c>
      <c r="AM430" s="360" t="s">
        <v>2172</v>
      </c>
      <c r="AN430" s="360" t="s">
        <v>2172</v>
      </c>
      <c r="AO430" s="360" t="s">
        <v>2172</v>
      </c>
      <c r="AP430" s="360" t="s">
        <v>2172</v>
      </c>
      <c r="AQ430" s="360" t="s">
        <v>2172</v>
      </c>
      <c r="AR430" s="360" t="s">
        <v>2172</v>
      </c>
      <c r="AS430" s="360" t="s">
        <v>2172</v>
      </c>
      <c r="AT430" s="360" t="s">
        <v>2172</v>
      </c>
      <c r="AU430" s="360" t="s">
        <v>2113</v>
      </c>
      <c r="AV430" s="360" t="s">
        <v>2172</v>
      </c>
      <c r="AW430" s="360" t="s">
        <v>2172</v>
      </c>
      <c r="AX430" s="360" t="s">
        <v>2172</v>
      </c>
      <c r="AY430" s="360" t="s">
        <v>2172</v>
      </c>
      <c r="AZ430" s="360" t="s">
        <v>2172</v>
      </c>
      <c r="BA430" s="360" t="s">
        <v>2172</v>
      </c>
      <c r="BB430" s="360" t="s">
        <v>2172</v>
      </c>
      <c r="BC430" s="360" t="s">
        <v>2172</v>
      </c>
      <c r="BD430" s="360" t="s">
        <v>2172</v>
      </c>
      <c r="BE430" s="360" t="s">
        <v>2172</v>
      </c>
      <c r="BF430" s="360" t="s">
        <v>2172</v>
      </c>
      <c r="BG430" s="360" t="s">
        <v>2172</v>
      </c>
      <c r="BH430" s="360" t="s">
        <v>2113</v>
      </c>
      <c r="BI430" s="360" t="s">
        <v>2113</v>
      </c>
      <c r="BJ430" s="357" t="s">
        <v>2114</v>
      </c>
      <c r="BK430" s="365" t="s">
        <v>199</v>
      </c>
      <c r="BL430" s="363"/>
      <c r="BM430" s="363"/>
      <c r="BN430" s="363"/>
      <c r="BO430" s="363"/>
      <c r="BP430" s="363"/>
      <c r="BQ430" s="363"/>
      <c r="BR430" s="363"/>
      <c r="BS430" s="363"/>
      <c r="BT430" s="363"/>
      <c r="BU430" s="363"/>
      <c r="BV430" s="363"/>
      <c r="BW430" s="363"/>
      <c r="BX430" s="363"/>
      <c r="BY430" s="363"/>
      <c r="BZ430" s="363"/>
      <c r="CA430" s="363"/>
      <c r="CB430" s="363"/>
      <c r="CC430" s="363"/>
      <c r="CD430" s="363"/>
      <c r="CE430" s="363"/>
      <c r="CF430" s="363"/>
      <c r="CG430" s="363"/>
      <c r="CH430" s="363"/>
      <c r="CI430" s="363"/>
      <c r="CJ430" s="363"/>
      <c r="CK430" s="363"/>
      <c r="CL430" s="363"/>
      <c r="CM430" s="363"/>
      <c r="CN430" s="363"/>
      <c r="CO430" s="363"/>
      <c r="CP430" s="363"/>
      <c r="CQ430" s="363"/>
      <c r="CR430" s="363"/>
      <c r="CS430" s="363"/>
      <c r="CT430" s="363"/>
      <c r="CU430" s="363"/>
      <c r="CV430" s="363"/>
      <c r="CW430" s="363"/>
      <c r="CX430" s="363"/>
      <c r="CY430" s="363"/>
      <c r="CZ430" s="363"/>
      <c r="DA430" s="363"/>
      <c r="DB430" s="363"/>
      <c r="DC430" s="363"/>
      <c r="DD430" s="363"/>
      <c r="DE430" s="363"/>
      <c r="DF430" s="363"/>
      <c r="DG430" s="363"/>
      <c r="DH430" s="363"/>
      <c r="DI430" s="363"/>
      <c r="DJ430" s="363"/>
      <c r="DK430" s="363"/>
      <c r="DL430" s="363"/>
      <c r="DM430" s="363"/>
      <c r="DN430" s="363"/>
      <c r="DO430" s="363"/>
      <c r="DP430" s="363"/>
      <c r="DQ430" s="363"/>
      <c r="DR430" s="363"/>
      <c r="DS430" s="363"/>
      <c r="DT430" s="363"/>
      <c r="DU430" s="363"/>
      <c r="DV430" s="363"/>
      <c r="DW430" s="363"/>
      <c r="DX430" s="363"/>
      <c r="DY430" s="363"/>
      <c r="DZ430" s="363"/>
      <c r="EA430" s="363"/>
      <c r="EB430" s="363"/>
      <c r="EC430" s="363"/>
      <c r="ED430" s="363"/>
      <c r="EE430" s="363"/>
      <c r="EF430" s="363"/>
      <c r="EG430" s="363"/>
      <c r="EH430" s="363"/>
      <c r="EI430" s="363"/>
      <c r="EJ430" s="363"/>
      <c r="EK430" s="363"/>
      <c r="EL430" s="363"/>
      <c r="EM430" s="363"/>
      <c r="EN430" s="363"/>
      <c r="EO430" s="363"/>
      <c r="EP430" s="363"/>
      <c r="EQ430" s="363"/>
      <c r="ER430" s="363"/>
      <c r="ES430" s="363"/>
      <c r="ET430" s="363"/>
      <c r="EU430" s="363"/>
      <c r="EV430" s="363"/>
      <c r="EW430" s="363"/>
      <c r="EX430" s="363"/>
      <c r="EY430" s="363"/>
      <c r="EZ430" s="363"/>
      <c r="FA430" s="363"/>
      <c r="FB430" s="363"/>
      <c r="FC430" s="363"/>
      <c r="FD430" s="363"/>
      <c r="FE430" s="363"/>
      <c r="FF430" s="363"/>
      <c r="FG430" s="363"/>
      <c r="FH430" s="363"/>
      <c r="FI430" s="363"/>
      <c r="FJ430" s="363"/>
      <c r="FK430" s="363"/>
      <c r="FL430" s="363"/>
      <c r="FM430" s="363"/>
      <c r="FN430" s="363"/>
      <c r="FO430" s="363"/>
      <c r="FP430" s="363"/>
      <c r="FQ430" s="363"/>
      <c r="FR430" s="363"/>
      <c r="FS430" s="363"/>
      <c r="FT430" s="363"/>
      <c r="FU430" s="363"/>
      <c r="FV430" s="363"/>
      <c r="FW430" s="363"/>
      <c r="FX430" s="363"/>
      <c r="FY430" s="363"/>
      <c r="FZ430" s="363"/>
      <c r="GA430" s="363"/>
      <c r="GB430" s="363"/>
      <c r="GC430" s="363"/>
      <c r="GD430" s="363"/>
      <c r="GE430" s="363"/>
      <c r="GF430" s="363"/>
      <c r="GG430" s="363"/>
      <c r="GH430" s="363"/>
      <c r="GI430" s="363"/>
      <c r="GJ430" s="363"/>
      <c r="GK430" s="363"/>
      <c r="GL430" s="363"/>
      <c r="GM430" s="363"/>
      <c r="GN430" s="363"/>
      <c r="GO430" s="363"/>
      <c r="GP430" s="363"/>
      <c r="GQ430" s="363"/>
      <c r="GR430" s="363"/>
      <c r="GS430" s="363"/>
      <c r="GT430" s="363"/>
      <c r="GU430" s="363"/>
      <c r="GV430" s="363"/>
      <c r="GW430" s="363"/>
      <c r="GX430" s="363"/>
      <c r="GY430" s="363"/>
      <c r="GZ430" s="363"/>
      <c r="HA430" s="363"/>
      <c r="HB430" s="363"/>
      <c r="HC430" s="363"/>
      <c r="HD430" s="363"/>
      <c r="HE430" s="363"/>
      <c r="HF430" s="363"/>
      <c r="HG430" s="363"/>
      <c r="HH430" s="363"/>
      <c r="HI430" s="363"/>
      <c r="HJ430" s="363"/>
      <c r="HK430" s="363"/>
      <c r="HL430" s="363"/>
      <c r="HM430" s="363"/>
      <c r="HN430" s="363"/>
      <c r="HO430" s="363"/>
      <c r="HP430" s="363"/>
      <c r="HQ430" s="363"/>
      <c r="HR430" s="363"/>
      <c r="HS430" s="363"/>
      <c r="HT430" s="363"/>
      <c r="HU430" s="363"/>
      <c r="HV430" s="363"/>
      <c r="HW430" s="363"/>
      <c r="HX430" s="363"/>
      <c r="HY430" s="363"/>
      <c r="HZ430" s="363"/>
      <c r="IA430" s="363"/>
      <c r="IB430" s="363"/>
      <c r="IC430" s="363"/>
      <c r="ID430" s="363"/>
      <c r="IE430" s="363"/>
      <c r="IF430" s="363"/>
      <c r="IG430" s="363"/>
      <c r="IH430" s="363"/>
      <c r="II430" s="363"/>
      <c r="IJ430" s="363"/>
      <c r="IK430" s="363"/>
      <c r="IL430" s="363"/>
      <c r="IM430" s="363"/>
      <c r="IN430" s="363"/>
      <c r="IO430" s="363"/>
      <c r="IP430" s="363"/>
      <c r="IQ430" s="363"/>
      <c r="IR430" s="363"/>
      <c r="IS430" s="363"/>
      <c r="IT430" s="363"/>
      <c r="IU430" s="363"/>
      <c r="IV430" s="363"/>
      <c r="IW430" s="363"/>
      <c r="IX430" s="363"/>
      <c r="IY430" s="363"/>
      <c r="IZ430" s="363"/>
      <c r="JA430" s="363"/>
      <c r="JB430" s="363"/>
      <c r="JC430" s="363"/>
      <c r="JD430" s="363"/>
      <c r="JE430" s="363"/>
      <c r="JF430" s="363"/>
      <c r="JG430" s="363"/>
      <c r="JH430" s="363"/>
      <c r="JI430" s="363"/>
      <c r="JJ430" s="363"/>
      <c r="JK430" s="363"/>
      <c r="JL430" s="363"/>
      <c r="JM430" s="363"/>
      <c r="JN430" s="363"/>
      <c r="JO430" s="363"/>
      <c r="JP430" s="363"/>
      <c r="JQ430" s="363"/>
      <c r="JR430" s="363"/>
      <c r="JS430" s="363"/>
      <c r="JT430" s="363"/>
      <c r="JU430" s="363"/>
      <c r="JV430" s="363"/>
      <c r="JW430" s="363"/>
      <c r="JX430" s="363"/>
      <c r="JY430" s="363"/>
      <c r="JZ430" s="363"/>
      <c r="KA430" s="363"/>
      <c r="KB430" s="363"/>
      <c r="KC430" s="363"/>
      <c r="KD430" s="363"/>
      <c r="KE430" s="363"/>
      <c r="KF430" s="363"/>
      <c r="KG430" s="363"/>
      <c r="KH430" s="363"/>
      <c r="KI430" s="363"/>
      <c r="KJ430" s="363"/>
      <c r="KK430" s="363"/>
      <c r="KL430" s="363"/>
      <c r="KM430" s="363"/>
      <c r="KN430" s="363"/>
      <c r="KO430" s="363"/>
      <c r="KP430" s="363"/>
      <c r="KQ430" s="363"/>
      <c r="KR430" s="363"/>
      <c r="KS430" s="363"/>
      <c r="KT430" s="363"/>
      <c r="KU430" s="363"/>
      <c r="KV430" s="363"/>
      <c r="KW430" s="363"/>
      <c r="KX430" s="363"/>
      <c r="KY430" s="363"/>
      <c r="KZ430" s="363"/>
      <c r="LA430" s="363"/>
      <c r="LB430" s="363"/>
      <c r="LC430" s="363"/>
      <c r="LD430" s="363"/>
      <c r="LE430" s="363"/>
      <c r="LF430" s="363"/>
      <c r="LG430" s="363"/>
      <c r="LH430" s="363"/>
      <c r="LI430" s="363"/>
      <c r="LJ430" s="363"/>
      <c r="LK430" s="363"/>
      <c r="LL430" s="363"/>
      <c r="LM430" s="363"/>
      <c r="LN430" s="363"/>
      <c r="LO430" s="363"/>
      <c r="LP430" s="363"/>
      <c r="LQ430" s="363"/>
      <c r="LR430" s="363"/>
      <c r="LS430" s="363"/>
      <c r="LT430" s="363"/>
      <c r="LU430" s="363"/>
      <c r="LV430" s="363"/>
      <c r="LW430" s="363"/>
      <c r="LX430" s="363"/>
      <c r="LY430" s="363"/>
      <c r="LZ430" s="363"/>
      <c r="MA430" s="363"/>
      <c r="MB430" s="363"/>
      <c r="MC430" s="363"/>
      <c r="MD430" s="363"/>
      <c r="ME430" s="363"/>
      <c r="MF430" s="363"/>
      <c r="MG430" s="363"/>
      <c r="MH430" s="363"/>
      <c r="MI430" s="363"/>
      <c r="MJ430" s="363"/>
      <c r="MK430" s="363"/>
      <c r="ML430" s="363"/>
      <c r="MM430" s="363"/>
      <c r="MN430" s="363"/>
      <c r="MO430" s="363"/>
      <c r="MP430" s="363"/>
      <c r="MQ430" s="363"/>
      <c r="MR430" s="363"/>
      <c r="MS430" s="363"/>
      <c r="MT430" s="363"/>
      <c r="MU430" s="363"/>
      <c r="MV430" s="363"/>
      <c r="MW430" s="363"/>
      <c r="MX430" s="363"/>
      <c r="MY430" s="363"/>
      <c r="MZ430" s="363"/>
      <c r="NA430" s="363"/>
      <c r="NB430" s="363"/>
      <c r="NC430" s="363"/>
      <c r="ND430" s="363"/>
      <c r="NE430" s="363"/>
      <c r="NF430" s="363"/>
      <c r="NG430" s="363"/>
      <c r="NH430" s="363"/>
      <c r="NI430" s="363"/>
      <c r="NJ430" s="363"/>
      <c r="NK430" s="363"/>
      <c r="NL430" s="363"/>
      <c r="NM430" s="363"/>
      <c r="NN430" s="363"/>
      <c r="NO430" s="363"/>
      <c r="NP430" s="363"/>
      <c r="NQ430" s="363"/>
      <c r="NR430" s="363"/>
      <c r="NS430" s="363"/>
      <c r="NT430" s="363"/>
      <c r="NU430" s="363"/>
      <c r="NV430" s="363"/>
      <c r="NW430" s="363"/>
      <c r="NX430" s="363"/>
      <c r="NY430" s="363"/>
      <c r="NZ430" s="363"/>
      <c r="OA430" s="363"/>
      <c r="OB430" s="363"/>
      <c r="OC430" s="363"/>
      <c r="OD430" s="363"/>
      <c r="OE430" s="363"/>
      <c r="OF430" s="363"/>
      <c r="OG430" s="363"/>
      <c r="OH430" s="363"/>
      <c r="OI430" s="363"/>
      <c r="OJ430" s="363"/>
      <c r="OK430" s="363"/>
      <c r="OL430" s="363"/>
      <c r="OM430" s="363"/>
      <c r="ON430" s="363"/>
      <c r="OO430" s="363"/>
      <c r="OP430" s="363"/>
      <c r="OQ430" s="363"/>
      <c r="OR430" s="363"/>
      <c r="OS430" s="363"/>
      <c r="OT430" s="363"/>
      <c r="OU430" s="363"/>
      <c r="OV430" s="363"/>
      <c r="OW430" s="363"/>
      <c r="OX430" s="363"/>
      <c r="OY430" s="363"/>
      <c r="OZ430" s="363"/>
      <c r="PA430" s="363"/>
      <c r="PB430" s="363"/>
      <c r="PC430" s="363"/>
      <c r="PD430" s="363"/>
      <c r="PE430" s="363"/>
      <c r="PF430" s="363"/>
      <c r="PG430" s="363"/>
      <c r="PH430" s="363"/>
      <c r="PI430" s="363"/>
      <c r="PJ430" s="363"/>
      <c r="PK430" s="363"/>
      <c r="PL430" s="363"/>
      <c r="PM430" s="363"/>
      <c r="PN430" s="363"/>
      <c r="PO430" s="363"/>
      <c r="PP430" s="363"/>
      <c r="PQ430" s="363"/>
      <c r="PR430" s="363"/>
      <c r="PS430" s="363"/>
      <c r="PT430" s="363"/>
      <c r="PU430" s="363"/>
      <c r="PV430" s="363"/>
      <c r="PW430" s="363"/>
      <c r="PX430" s="363"/>
      <c r="PY430" s="363"/>
      <c r="PZ430" s="363"/>
      <c r="QA430" s="363"/>
      <c r="QB430" s="363"/>
      <c r="QC430" s="363"/>
      <c r="QD430" s="363"/>
      <c r="QE430" s="363"/>
      <c r="QF430" s="363"/>
      <c r="QG430" s="363"/>
      <c r="QH430" s="363"/>
      <c r="QI430" s="363"/>
      <c r="QJ430" s="363"/>
      <c r="QK430" s="363"/>
      <c r="QL430" s="363"/>
      <c r="QM430" s="363"/>
      <c r="QN430" s="363"/>
      <c r="QO430" s="363"/>
      <c r="QP430" s="363"/>
      <c r="QQ430" s="363"/>
      <c r="QR430" s="363"/>
      <c r="QS430" s="363"/>
      <c r="QT430" s="363"/>
      <c r="QU430" s="363"/>
      <c r="QV430" s="363"/>
      <c r="QW430" s="363"/>
      <c r="QX430" s="363"/>
      <c r="QY430" s="363"/>
      <c r="QZ430" s="363"/>
      <c r="RA430" s="363"/>
      <c r="RB430" s="363"/>
      <c r="RC430" s="363"/>
      <c r="RD430" s="363"/>
      <c r="RE430" s="363"/>
      <c r="RF430" s="363"/>
      <c r="RG430" s="363"/>
      <c r="RH430" s="363"/>
      <c r="RI430" s="363"/>
      <c r="RJ430" s="363"/>
      <c r="RK430" s="363"/>
      <c r="RL430" s="363"/>
      <c r="RM430" s="363"/>
      <c r="RN430" s="363"/>
      <c r="RO430" s="363"/>
      <c r="RP430" s="363"/>
      <c r="RQ430" s="363"/>
      <c r="RR430" s="363"/>
      <c r="RS430" s="363"/>
      <c r="RT430" s="363"/>
      <c r="RU430" s="363"/>
    </row>
    <row r="431" spans="1:489" s="393" customFormat="1" ht="54" x14ac:dyDescent="0.35">
      <c r="A431" s="364" t="s">
        <v>3431</v>
      </c>
      <c r="B431" s="356">
        <v>1</v>
      </c>
      <c r="C431" s="357" t="s">
        <v>0</v>
      </c>
      <c r="D431" s="358" t="s">
        <v>1555</v>
      </c>
      <c r="E431" s="358" t="s">
        <v>2099</v>
      </c>
      <c r="F431" s="358" t="s">
        <v>2351</v>
      </c>
      <c r="G431" s="358" t="s">
        <v>2138</v>
      </c>
      <c r="H431" s="358"/>
      <c r="I431" s="357" t="s">
        <v>3333</v>
      </c>
      <c r="J431" s="358" t="s">
        <v>3333</v>
      </c>
      <c r="K431" s="358" t="s">
        <v>3333</v>
      </c>
      <c r="L431" s="358" t="s">
        <v>3333</v>
      </c>
      <c r="M431" s="358" t="s">
        <v>199</v>
      </c>
      <c r="N431" s="358" t="s">
        <v>2106</v>
      </c>
      <c r="O431" s="358" t="s">
        <v>2172</v>
      </c>
      <c r="P431" s="358" t="s">
        <v>2172</v>
      </c>
      <c r="Q431" s="358" t="s">
        <v>2172</v>
      </c>
      <c r="R431" s="357" t="s">
        <v>3432</v>
      </c>
      <c r="S431" s="358" t="s">
        <v>2109</v>
      </c>
      <c r="T431" s="359">
        <v>45658</v>
      </c>
      <c r="U431" s="359">
        <v>46001</v>
      </c>
      <c r="V431" s="357" t="s">
        <v>3433</v>
      </c>
      <c r="W431" s="356" t="s">
        <v>2172</v>
      </c>
      <c r="X431" s="358" t="s">
        <v>206</v>
      </c>
      <c r="Y431" s="358" t="s">
        <v>206</v>
      </c>
      <c r="Z431" s="360" t="s">
        <v>206</v>
      </c>
      <c r="AA431" s="360" t="s">
        <v>206</v>
      </c>
      <c r="AB431" s="360" t="s">
        <v>206</v>
      </c>
      <c r="AC431" s="360" t="s">
        <v>206</v>
      </c>
      <c r="AD431" s="360" t="s">
        <v>2113</v>
      </c>
      <c r="AE431" s="360" t="s">
        <v>206</v>
      </c>
      <c r="AF431" s="360" t="s">
        <v>206</v>
      </c>
      <c r="AG431" s="360" t="s">
        <v>206</v>
      </c>
      <c r="AH431" s="360" t="s">
        <v>206</v>
      </c>
      <c r="AI431" s="360" t="s">
        <v>206</v>
      </c>
      <c r="AJ431" s="360" t="s">
        <v>206</v>
      </c>
      <c r="AK431" s="360" t="s">
        <v>206</v>
      </c>
      <c r="AL431" s="360" t="s">
        <v>206</v>
      </c>
      <c r="AM431" s="360" t="s">
        <v>206</v>
      </c>
      <c r="AN431" s="360" t="s">
        <v>206</v>
      </c>
      <c r="AO431" s="360" t="s">
        <v>206</v>
      </c>
      <c r="AP431" s="360" t="s">
        <v>206</v>
      </c>
      <c r="AQ431" s="360" t="s">
        <v>206</v>
      </c>
      <c r="AR431" s="360" t="s">
        <v>206</v>
      </c>
      <c r="AS431" s="360" t="s">
        <v>206</v>
      </c>
      <c r="AT431" s="360" t="s">
        <v>206</v>
      </c>
      <c r="AU431" s="360" t="s">
        <v>206</v>
      </c>
      <c r="AV431" s="360" t="s">
        <v>2113</v>
      </c>
      <c r="AW431" s="360" t="s">
        <v>206</v>
      </c>
      <c r="AX431" s="360" t="s">
        <v>206</v>
      </c>
      <c r="AY431" s="360" t="s">
        <v>206</v>
      </c>
      <c r="AZ431" s="360" t="s">
        <v>206</v>
      </c>
      <c r="BA431" s="360" t="s">
        <v>206</v>
      </c>
      <c r="BB431" s="360" t="s">
        <v>206</v>
      </c>
      <c r="BC431" s="360" t="s">
        <v>206</v>
      </c>
      <c r="BD431" s="360" t="s">
        <v>206</v>
      </c>
      <c r="BE431" s="360" t="s">
        <v>206</v>
      </c>
      <c r="BF431" s="360" t="s">
        <v>206</v>
      </c>
      <c r="BG431" s="360" t="s">
        <v>206</v>
      </c>
      <c r="BH431" s="360" t="s">
        <v>206</v>
      </c>
      <c r="BI431" s="360" t="s">
        <v>2113</v>
      </c>
      <c r="BJ431" s="357" t="s">
        <v>2114</v>
      </c>
      <c r="BK431" s="365" t="s">
        <v>199</v>
      </c>
      <c r="BL431" s="363"/>
      <c r="BM431" s="363"/>
      <c r="BN431" s="363"/>
      <c r="BO431" s="363"/>
      <c r="BP431" s="363"/>
      <c r="BQ431" s="363"/>
      <c r="BR431" s="363"/>
      <c r="BS431" s="363"/>
      <c r="BT431" s="363"/>
      <c r="BU431" s="363"/>
      <c r="BV431" s="363"/>
      <c r="BW431" s="363"/>
      <c r="BX431" s="363"/>
      <c r="BY431" s="363"/>
      <c r="BZ431" s="363"/>
      <c r="CA431" s="363"/>
      <c r="CB431" s="363"/>
      <c r="CC431" s="363"/>
      <c r="CD431" s="363"/>
      <c r="CE431" s="363"/>
      <c r="CF431" s="363"/>
      <c r="CG431" s="363"/>
      <c r="CH431" s="363"/>
      <c r="CI431" s="363"/>
      <c r="CJ431" s="363"/>
      <c r="CK431" s="363"/>
      <c r="CL431" s="363"/>
      <c r="CM431" s="363"/>
      <c r="CN431" s="363"/>
      <c r="CO431" s="363"/>
      <c r="CP431" s="363"/>
      <c r="CQ431" s="363"/>
      <c r="CR431" s="363"/>
      <c r="CS431" s="363"/>
      <c r="CT431" s="363"/>
      <c r="CU431" s="363"/>
      <c r="CV431" s="363"/>
      <c r="CW431" s="363"/>
      <c r="CX431" s="363"/>
      <c r="CY431" s="363"/>
      <c r="CZ431" s="363"/>
      <c r="DA431" s="363"/>
      <c r="DB431" s="363"/>
      <c r="DC431" s="363"/>
      <c r="DD431" s="363"/>
      <c r="DE431" s="363"/>
      <c r="DF431" s="363"/>
      <c r="DG431" s="363"/>
      <c r="DH431" s="363"/>
      <c r="DI431" s="363"/>
      <c r="DJ431" s="363"/>
      <c r="DK431" s="363"/>
      <c r="DL431" s="363"/>
      <c r="DM431" s="363"/>
      <c r="DN431" s="363"/>
      <c r="DO431" s="363"/>
      <c r="DP431" s="363"/>
      <c r="DQ431" s="363"/>
      <c r="DR431" s="363"/>
      <c r="DS431" s="363"/>
      <c r="DT431" s="363"/>
      <c r="DU431" s="363"/>
      <c r="DV431" s="363"/>
      <c r="DW431" s="363"/>
      <c r="DX431" s="363"/>
      <c r="DY431" s="363"/>
      <c r="DZ431" s="363"/>
      <c r="EA431" s="363"/>
      <c r="EB431" s="363"/>
      <c r="EC431" s="363"/>
      <c r="ED431" s="363"/>
      <c r="EE431" s="363"/>
      <c r="EF431" s="363"/>
      <c r="EG431" s="363"/>
      <c r="EH431" s="363"/>
      <c r="EI431" s="363"/>
      <c r="EJ431" s="363"/>
      <c r="EK431" s="363"/>
      <c r="EL431" s="363"/>
      <c r="EM431" s="363"/>
      <c r="EN431" s="363"/>
      <c r="EO431" s="363"/>
      <c r="EP431" s="363"/>
      <c r="EQ431" s="363"/>
      <c r="ER431" s="363"/>
      <c r="ES431" s="363"/>
      <c r="ET431" s="363"/>
      <c r="EU431" s="363"/>
      <c r="EV431" s="363"/>
      <c r="EW431" s="363"/>
      <c r="EX431" s="363"/>
      <c r="EY431" s="363"/>
      <c r="EZ431" s="363"/>
      <c r="FA431" s="363"/>
      <c r="FB431" s="363"/>
      <c r="FC431" s="363"/>
      <c r="FD431" s="363"/>
      <c r="FE431" s="363"/>
      <c r="FF431" s="363"/>
      <c r="FG431" s="363"/>
      <c r="FH431" s="363"/>
      <c r="FI431" s="363"/>
      <c r="FJ431" s="363"/>
      <c r="FK431" s="363"/>
      <c r="FL431" s="363"/>
      <c r="FM431" s="363"/>
      <c r="FN431" s="363"/>
      <c r="FO431" s="363"/>
      <c r="FP431" s="363"/>
      <c r="FQ431" s="363"/>
      <c r="FR431" s="363"/>
      <c r="FS431" s="363"/>
      <c r="FT431" s="363"/>
      <c r="FU431" s="363"/>
      <c r="FV431" s="363"/>
      <c r="FW431" s="363"/>
      <c r="FX431" s="363"/>
      <c r="FY431" s="363"/>
      <c r="FZ431" s="363"/>
      <c r="GA431" s="363"/>
      <c r="GB431" s="363"/>
      <c r="GC431" s="363"/>
      <c r="GD431" s="363"/>
      <c r="GE431" s="363"/>
      <c r="GF431" s="363"/>
      <c r="GG431" s="363"/>
      <c r="GH431" s="363"/>
      <c r="GI431" s="363"/>
      <c r="GJ431" s="363"/>
      <c r="GK431" s="363"/>
      <c r="GL431" s="363"/>
      <c r="GM431" s="363"/>
      <c r="GN431" s="363"/>
      <c r="GO431" s="363"/>
      <c r="GP431" s="363"/>
      <c r="GQ431" s="363"/>
      <c r="GR431" s="363"/>
      <c r="GS431" s="363"/>
      <c r="GT431" s="363"/>
      <c r="GU431" s="363"/>
      <c r="GV431" s="363"/>
      <c r="GW431" s="363"/>
      <c r="GX431" s="363"/>
      <c r="GY431" s="363"/>
      <c r="GZ431" s="363"/>
      <c r="HA431" s="363"/>
      <c r="HB431" s="363"/>
      <c r="HC431" s="363"/>
      <c r="HD431" s="363"/>
      <c r="HE431" s="363"/>
      <c r="HF431" s="363"/>
      <c r="HG431" s="363"/>
      <c r="HH431" s="363"/>
      <c r="HI431" s="363"/>
      <c r="HJ431" s="363"/>
      <c r="HK431" s="363"/>
      <c r="HL431" s="363"/>
      <c r="HM431" s="363"/>
      <c r="HN431" s="363"/>
      <c r="HO431" s="363"/>
      <c r="HP431" s="363"/>
      <c r="HQ431" s="363"/>
      <c r="HR431" s="363"/>
      <c r="HS431" s="363"/>
      <c r="HT431" s="363"/>
      <c r="HU431" s="363"/>
      <c r="HV431" s="363"/>
      <c r="HW431" s="363"/>
      <c r="HX431" s="363"/>
      <c r="HY431" s="363"/>
      <c r="HZ431" s="363"/>
      <c r="IA431" s="363"/>
      <c r="IB431" s="363"/>
      <c r="IC431" s="363"/>
      <c r="ID431" s="363"/>
      <c r="IE431" s="363"/>
      <c r="IF431" s="363"/>
      <c r="IG431" s="363"/>
      <c r="IH431" s="363"/>
      <c r="II431" s="363"/>
      <c r="IJ431" s="363"/>
      <c r="IK431" s="363"/>
      <c r="IL431" s="363"/>
      <c r="IM431" s="363"/>
      <c r="IN431" s="363"/>
      <c r="IO431" s="363"/>
      <c r="IP431" s="363"/>
      <c r="IQ431" s="363"/>
      <c r="IR431" s="363"/>
      <c r="IS431" s="363"/>
      <c r="IT431" s="363"/>
      <c r="IU431" s="363"/>
      <c r="IV431" s="363"/>
      <c r="IW431" s="363"/>
      <c r="IX431" s="363"/>
      <c r="IY431" s="363"/>
      <c r="IZ431" s="363"/>
      <c r="JA431" s="363"/>
      <c r="JB431" s="363"/>
      <c r="JC431" s="363"/>
      <c r="JD431" s="363"/>
      <c r="JE431" s="363"/>
      <c r="JF431" s="363"/>
      <c r="JG431" s="363"/>
      <c r="JH431" s="363"/>
      <c r="JI431" s="363"/>
      <c r="JJ431" s="363"/>
      <c r="JK431" s="363"/>
      <c r="JL431" s="363"/>
      <c r="JM431" s="363"/>
      <c r="JN431" s="363"/>
      <c r="JO431" s="363"/>
      <c r="JP431" s="363"/>
      <c r="JQ431" s="363"/>
      <c r="JR431" s="363"/>
      <c r="JS431" s="363"/>
      <c r="JT431" s="363"/>
      <c r="JU431" s="363"/>
      <c r="JV431" s="363"/>
      <c r="JW431" s="363"/>
      <c r="JX431" s="363"/>
      <c r="JY431" s="363"/>
      <c r="JZ431" s="363"/>
      <c r="KA431" s="363"/>
      <c r="KB431" s="363"/>
      <c r="KC431" s="363"/>
      <c r="KD431" s="363"/>
      <c r="KE431" s="363"/>
      <c r="KF431" s="363"/>
      <c r="KG431" s="363"/>
      <c r="KH431" s="363"/>
      <c r="KI431" s="363"/>
      <c r="KJ431" s="363"/>
      <c r="KK431" s="363"/>
      <c r="KL431" s="363"/>
      <c r="KM431" s="363"/>
      <c r="KN431" s="363"/>
      <c r="KO431" s="363"/>
      <c r="KP431" s="363"/>
      <c r="KQ431" s="363"/>
      <c r="KR431" s="363"/>
      <c r="KS431" s="363"/>
      <c r="KT431" s="363"/>
      <c r="KU431" s="363"/>
      <c r="KV431" s="363"/>
      <c r="KW431" s="363"/>
      <c r="KX431" s="363"/>
      <c r="KY431" s="363"/>
      <c r="KZ431" s="363"/>
      <c r="LA431" s="363"/>
      <c r="LB431" s="363"/>
      <c r="LC431" s="363"/>
      <c r="LD431" s="363"/>
      <c r="LE431" s="363"/>
      <c r="LF431" s="363"/>
      <c r="LG431" s="363"/>
      <c r="LH431" s="363"/>
      <c r="LI431" s="363"/>
      <c r="LJ431" s="363"/>
      <c r="LK431" s="363"/>
      <c r="LL431" s="363"/>
      <c r="LM431" s="363"/>
      <c r="LN431" s="363"/>
      <c r="LO431" s="363"/>
      <c r="LP431" s="363"/>
      <c r="LQ431" s="363"/>
      <c r="LR431" s="363"/>
      <c r="LS431" s="363"/>
      <c r="LT431" s="363"/>
      <c r="LU431" s="363"/>
      <c r="LV431" s="363"/>
      <c r="LW431" s="363"/>
      <c r="LX431" s="363"/>
      <c r="LY431" s="363"/>
      <c r="LZ431" s="363"/>
      <c r="MA431" s="363"/>
      <c r="MB431" s="363"/>
      <c r="MC431" s="363"/>
      <c r="MD431" s="363"/>
      <c r="ME431" s="363"/>
      <c r="MF431" s="363"/>
      <c r="MG431" s="363"/>
      <c r="MH431" s="363"/>
      <c r="MI431" s="363"/>
      <c r="MJ431" s="363"/>
      <c r="MK431" s="363"/>
      <c r="ML431" s="363"/>
      <c r="MM431" s="363"/>
      <c r="MN431" s="363"/>
      <c r="MO431" s="363"/>
      <c r="MP431" s="363"/>
      <c r="MQ431" s="363"/>
      <c r="MR431" s="363"/>
      <c r="MS431" s="363"/>
      <c r="MT431" s="363"/>
      <c r="MU431" s="363"/>
      <c r="MV431" s="363"/>
      <c r="MW431" s="363"/>
      <c r="MX431" s="363"/>
      <c r="MY431" s="363"/>
      <c r="MZ431" s="363"/>
      <c r="NA431" s="363"/>
      <c r="NB431" s="363"/>
      <c r="NC431" s="363"/>
      <c r="ND431" s="363"/>
      <c r="NE431" s="363"/>
      <c r="NF431" s="363"/>
      <c r="NG431" s="363"/>
      <c r="NH431" s="363"/>
      <c r="NI431" s="363"/>
      <c r="NJ431" s="363"/>
      <c r="NK431" s="363"/>
      <c r="NL431" s="363"/>
      <c r="NM431" s="363"/>
      <c r="NN431" s="363"/>
      <c r="NO431" s="363"/>
      <c r="NP431" s="363"/>
      <c r="NQ431" s="363"/>
      <c r="NR431" s="363"/>
      <c r="NS431" s="363"/>
      <c r="NT431" s="363"/>
      <c r="NU431" s="363"/>
      <c r="NV431" s="363"/>
      <c r="NW431" s="363"/>
      <c r="NX431" s="363"/>
      <c r="NY431" s="363"/>
      <c r="NZ431" s="363"/>
      <c r="OA431" s="363"/>
      <c r="OB431" s="363"/>
      <c r="OC431" s="363"/>
      <c r="OD431" s="363"/>
      <c r="OE431" s="363"/>
      <c r="OF431" s="363"/>
      <c r="OG431" s="363"/>
      <c r="OH431" s="363"/>
      <c r="OI431" s="363"/>
      <c r="OJ431" s="363"/>
      <c r="OK431" s="363"/>
      <c r="OL431" s="363"/>
      <c r="OM431" s="363"/>
      <c r="ON431" s="363"/>
      <c r="OO431" s="363"/>
      <c r="OP431" s="363"/>
      <c r="OQ431" s="363"/>
      <c r="OR431" s="363"/>
      <c r="OS431" s="363"/>
      <c r="OT431" s="363"/>
      <c r="OU431" s="363"/>
      <c r="OV431" s="363"/>
      <c r="OW431" s="363"/>
      <c r="OX431" s="363"/>
      <c r="OY431" s="363"/>
      <c r="OZ431" s="363"/>
      <c r="PA431" s="363"/>
      <c r="PB431" s="363"/>
      <c r="PC431" s="363"/>
      <c r="PD431" s="363"/>
      <c r="PE431" s="363"/>
      <c r="PF431" s="363"/>
      <c r="PG431" s="363"/>
      <c r="PH431" s="363"/>
      <c r="PI431" s="363"/>
      <c r="PJ431" s="363"/>
      <c r="PK431" s="363"/>
      <c r="PL431" s="363"/>
      <c r="PM431" s="363"/>
      <c r="PN431" s="363"/>
      <c r="PO431" s="363"/>
      <c r="PP431" s="363"/>
      <c r="PQ431" s="363"/>
      <c r="PR431" s="363"/>
      <c r="PS431" s="363"/>
      <c r="PT431" s="363"/>
      <c r="PU431" s="363"/>
      <c r="PV431" s="363"/>
      <c r="PW431" s="363"/>
      <c r="PX431" s="363"/>
      <c r="PY431" s="363"/>
      <c r="PZ431" s="363"/>
      <c r="QA431" s="363"/>
      <c r="QB431" s="363"/>
      <c r="QC431" s="363"/>
      <c r="QD431" s="363"/>
      <c r="QE431" s="363"/>
      <c r="QF431" s="363"/>
      <c r="QG431" s="363"/>
      <c r="QH431" s="363"/>
      <c r="QI431" s="363"/>
      <c r="QJ431" s="363"/>
      <c r="QK431" s="363"/>
      <c r="QL431" s="363"/>
      <c r="QM431" s="363"/>
      <c r="QN431" s="363"/>
      <c r="QO431" s="363"/>
      <c r="QP431" s="363"/>
      <c r="QQ431" s="363"/>
      <c r="QR431" s="363"/>
      <c r="QS431" s="363"/>
      <c r="QT431" s="363"/>
      <c r="QU431" s="363"/>
      <c r="QV431" s="363"/>
      <c r="QW431" s="363"/>
      <c r="QX431" s="363"/>
      <c r="QY431" s="363"/>
      <c r="QZ431" s="363"/>
      <c r="RA431" s="363"/>
      <c r="RB431" s="363"/>
      <c r="RC431" s="363"/>
      <c r="RD431" s="363"/>
      <c r="RE431" s="363"/>
      <c r="RF431" s="363"/>
      <c r="RG431" s="363"/>
      <c r="RH431" s="363"/>
      <c r="RI431" s="363"/>
      <c r="RJ431" s="363"/>
      <c r="RK431" s="363"/>
      <c r="RL431" s="363"/>
      <c r="RM431" s="363"/>
      <c r="RN431" s="363"/>
      <c r="RO431" s="363"/>
      <c r="RP431" s="363"/>
      <c r="RQ431" s="363"/>
      <c r="RR431" s="363"/>
      <c r="RS431" s="363"/>
      <c r="RT431" s="363"/>
      <c r="RU431" s="363"/>
    </row>
    <row r="432" spans="1:489" s="393" customFormat="1" ht="54" x14ac:dyDescent="0.35">
      <c r="A432" s="364" t="s">
        <v>3434</v>
      </c>
      <c r="B432" s="356">
        <v>2</v>
      </c>
      <c r="C432" s="357" t="s">
        <v>0</v>
      </c>
      <c r="D432" s="358" t="s">
        <v>1555</v>
      </c>
      <c r="E432" s="358" t="s">
        <v>2099</v>
      </c>
      <c r="F432" s="358" t="s">
        <v>2351</v>
      </c>
      <c r="G432" s="358" t="s">
        <v>3435</v>
      </c>
      <c r="H432" s="358"/>
      <c r="I432" s="357" t="s">
        <v>3333</v>
      </c>
      <c r="J432" s="358" t="s">
        <v>3333</v>
      </c>
      <c r="K432" s="358" t="s">
        <v>3333</v>
      </c>
      <c r="L432" s="358" t="s">
        <v>3333</v>
      </c>
      <c r="M432" s="358" t="s">
        <v>199</v>
      </c>
      <c r="N432" s="358" t="s">
        <v>2106</v>
      </c>
      <c r="O432" s="358" t="s">
        <v>2172</v>
      </c>
      <c r="P432" s="358" t="s">
        <v>2172</v>
      </c>
      <c r="Q432" s="358" t="s">
        <v>2172</v>
      </c>
      <c r="R432" s="357" t="s">
        <v>3436</v>
      </c>
      <c r="S432" s="358" t="s">
        <v>2109</v>
      </c>
      <c r="T432" s="359">
        <v>45658</v>
      </c>
      <c r="U432" s="359">
        <v>46001</v>
      </c>
      <c r="V432" s="357" t="s">
        <v>3437</v>
      </c>
      <c r="W432" s="356" t="s">
        <v>2172</v>
      </c>
      <c r="X432" s="358" t="s">
        <v>206</v>
      </c>
      <c r="Y432" s="358" t="s">
        <v>206</v>
      </c>
      <c r="Z432" s="360" t="s">
        <v>206</v>
      </c>
      <c r="AA432" s="360" t="s">
        <v>206</v>
      </c>
      <c r="AB432" s="360" t="s">
        <v>206</v>
      </c>
      <c r="AC432" s="360" t="s">
        <v>206</v>
      </c>
      <c r="AD432" s="360" t="s">
        <v>2113</v>
      </c>
      <c r="AE432" s="360" t="s">
        <v>206</v>
      </c>
      <c r="AF432" s="360" t="s">
        <v>206</v>
      </c>
      <c r="AG432" s="360" t="s">
        <v>206</v>
      </c>
      <c r="AH432" s="360" t="s">
        <v>206</v>
      </c>
      <c r="AI432" s="360" t="s">
        <v>206</v>
      </c>
      <c r="AJ432" s="360" t="s">
        <v>206</v>
      </c>
      <c r="AK432" s="360" t="s">
        <v>206</v>
      </c>
      <c r="AL432" s="360" t="s">
        <v>206</v>
      </c>
      <c r="AM432" s="360" t="s">
        <v>206</v>
      </c>
      <c r="AN432" s="360" t="s">
        <v>206</v>
      </c>
      <c r="AO432" s="360" t="s">
        <v>206</v>
      </c>
      <c r="AP432" s="360" t="s">
        <v>206</v>
      </c>
      <c r="AQ432" s="360" t="s">
        <v>206</v>
      </c>
      <c r="AR432" s="360" t="s">
        <v>206</v>
      </c>
      <c r="AS432" s="360" t="s">
        <v>206</v>
      </c>
      <c r="AT432" s="360" t="s">
        <v>206</v>
      </c>
      <c r="AU432" s="360" t="s">
        <v>206</v>
      </c>
      <c r="AV432" s="360" t="s">
        <v>206</v>
      </c>
      <c r="AW432" s="360" t="s">
        <v>2113</v>
      </c>
      <c r="AX432" s="360" t="s">
        <v>206</v>
      </c>
      <c r="AY432" s="360" t="s">
        <v>206</v>
      </c>
      <c r="AZ432" s="360" t="s">
        <v>206</v>
      </c>
      <c r="BA432" s="360" t="s">
        <v>206</v>
      </c>
      <c r="BB432" s="360" t="s">
        <v>206</v>
      </c>
      <c r="BC432" s="360" t="s">
        <v>206</v>
      </c>
      <c r="BD432" s="360" t="s">
        <v>206</v>
      </c>
      <c r="BE432" s="360" t="s">
        <v>206</v>
      </c>
      <c r="BF432" s="360" t="s">
        <v>206</v>
      </c>
      <c r="BG432" s="360" t="s">
        <v>206</v>
      </c>
      <c r="BH432" s="360" t="s">
        <v>206</v>
      </c>
      <c r="BI432" s="360" t="s">
        <v>2113</v>
      </c>
      <c r="BJ432" s="357" t="s">
        <v>2114</v>
      </c>
      <c r="BK432" s="365" t="s">
        <v>199</v>
      </c>
      <c r="BL432" s="363"/>
      <c r="BM432" s="363"/>
      <c r="BN432" s="363"/>
      <c r="BO432" s="363"/>
      <c r="BP432" s="363"/>
      <c r="BQ432" s="363"/>
      <c r="BR432" s="363"/>
      <c r="BS432" s="363"/>
      <c r="BT432" s="363"/>
      <c r="BU432" s="363"/>
      <c r="BV432" s="363"/>
      <c r="BW432" s="363"/>
      <c r="BX432" s="363"/>
      <c r="BY432" s="363"/>
      <c r="BZ432" s="363"/>
      <c r="CA432" s="363"/>
      <c r="CB432" s="363"/>
      <c r="CC432" s="363"/>
      <c r="CD432" s="363"/>
      <c r="CE432" s="363"/>
      <c r="CF432" s="363"/>
      <c r="CG432" s="363"/>
      <c r="CH432" s="363"/>
      <c r="CI432" s="363"/>
      <c r="CJ432" s="363"/>
      <c r="CK432" s="363"/>
      <c r="CL432" s="363"/>
      <c r="CM432" s="363"/>
      <c r="CN432" s="363"/>
      <c r="CO432" s="363"/>
      <c r="CP432" s="363"/>
      <c r="CQ432" s="363"/>
      <c r="CR432" s="363"/>
      <c r="CS432" s="363"/>
      <c r="CT432" s="363"/>
      <c r="CU432" s="363"/>
      <c r="CV432" s="363"/>
      <c r="CW432" s="363"/>
      <c r="CX432" s="363"/>
      <c r="CY432" s="363"/>
      <c r="CZ432" s="363"/>
      <c r="DA432" s="363"/>
      <c r="DB432" s="363"/>
      <c r="DC432" s="363"/>
      <c r="DD432" s="363"/>
      <c r="DE432" s="363"/>
      <c r="DF432" s="363"/>
      <c r="DG432" s="363"/>
      <c r="DH432" s="363"/>
      <c r="DI432" s="363"/>
      <c r="DJ432" s="363"/>
      <c r="DK432" s="363"/>
      <c r="DL432" s="363"/>
      <c r="DM432" s="363"/>
      <c r="DN432" s="363"/>
      <c r="DO432" s="363"/>
      <c r="DP432" s="363"/>
      <c r="DQ432" s="363"/>
      <c r="DR432" s="363"/>
      <c r="DS432" s="363"/>
      <c r="DT432" s="363"/>
      <c r="DU432" s="363"/>
      <c r="DV432" s="363"/>
      <c r="DW432" s="363"/>
      <c r="DX432" s="363"/>
      <c r="DY432" s="363"/>
      <c r="DZ432" s="363"/>
      <c r="EA432" s="363"/>
      <c r="EB432" s="363"/>
      <c r="EC432" s="363"/>
      <c r="ED432" s="363"/>
      <c r="EE432" s="363"/>
      <c r="EF432" s="363"/>
      <c r="EG432" s="363"/>
      <c r="EH432" s="363"/>
      <c r="EI432" s="363"/>
      <c r="EJ432" s="363"/>
      <c r="EK432" s="363"/>
      <c r="EL432" s="363"/>
      <c r="EM432" s="363"/>
      <c r="EN432" s="363"/>
      <c r="EO432" s="363"/>
      <c r="EP432" s="363"/>
      <c r="EQ432" s="363"/>
      <c r="ER432" s="363"/>
      <c r="ES432" s="363"/>
      <c r="ET432" s="363"/>
      <c r="EU432" s="363"/>
      <c r="EV432" s="363"/>
      <c r="EW432" s="363"/>
      <c r="EX432" s="363"/>
      <c r="EY432" s="363"/>
      <c r="EZ432" s="363"/>
      <c r="FA432" s="363"/>
      <c r="FB432" s="363"/>
      <c r="FC432" s="363"/>
      <c r="FD432" s="363"/>
      <c r="FE432" s="363"/>
      <c r="FF432" s="363"/>
      <c r="FG432" s="363"/>
      <c r="FH432" s="363"/>
      <c r="FI432" s="363"/>
      <c r="FJ432" s="363"/>
      <c r="FK432" s="363"/>
      <c r="FL432" s="363"/>
      <c r="FM432" s="363"/>
      <c r="FN432" s="363"/>
      <c r="FO432" s="363"/>
      <c r="FP432" s="363"/>
      <c r="FQ432" s="363"/>
      <c r="FR432" s="363"/>
      <c r="FS432" s="363"/>
      <c r="FT432" s="363"/>
      <c r="FU432" s="363"/>
      <c r="FV432" s="363"/>
      <c r="FW432" s="363"/>
      <c r="FX432" s="363"/>
      <c r="FY432" s="363"/>
      <c r="FZ432" s="363"/>
      <c r="GA432" s="363"/>
      <c r="GB432" s="363"/>
      <c r="GC432" s="363"/>
      <c r="GD432" s="363"/>
      <c r="GE432" s="363"/>
      <c r="GF432" s="363"/>
      <c r="GG432" s="363"/>
      <c r="GH432" s="363"/>
      <c r="GI432" s="363"/>
      <c r="GJ432" s="363"/>
      <c r="GK432" s="363"/>
      <c r="GL432" s="363"/>
      <c r="GM432" s="363"/>
      <c r="GN432" s="363"/>
      <c r="GO432" s="363"/>
      <c r="GP432" s="363"/>
      <c r="GQ432" s="363"/>
      <c r="GR432" s="363"/>
      <c r="GS432" s="363"/>
      <c r="GT432" s="363"/>
      <c r="GU432" s="363"/>
      <c r="GV432" s="363"/>
      <c r="GW432" s="363"/>
      <c r="GX432" s="363"/>
      <c r="GY432" s="363"/>
      <c r="GZ432" s="363"/>
      <c r="HA432" s="363"/>
      <c r="HB432" s="363"/>
      <c r="HC432" s="363"/>
      <c r="HD432" s="363"/>
      <c r="HE432" s="363"/>
      <c r="HF432" s="363"/>
      <c r="HG432" s="363"/>
      <c r="HH432" s="363"/>
      <c r="HI432" s="363"/>
      <c r="HJ432" s="363"/>
      <c r="HK432" s="363"/>
      <c r="HL432" s="363"/>
      <c r="HM432" s="363"/>
      <c r="HN432" s="363"/>
      <c r="HO432" s="363"/>
      <c r="HP432" s="363"/>
      <c r="HQ432" s="363"/>
      <c r="HR432" s="363"/>
      <c r="HS432" s="363"/>
      <c r="HT432" s="363"/>
      <c r="HU432" s="363"/>
      <c r="HV432" s="363"/>
      <c r="HW432" s="363"/>
      <c r="HX432" s="363"/>
      <c r="HY432" s="363"/>
      <c r="HZ432" s="363"/>
      <c r="IA432" s="363"/>
      <c r="IB432" s="363"/>
      <c r="IC432" s="363"/>
      <c r="ID432" s="363"/>
      <c r="IE432" s="363"/>
      <c r="IF432" s="363"/>
      <c r="IG432" s="363"/>
      <c r="IH432" s="363"/>
      <c r="II432" s="363"/>
      <c r="IJ432" s="363"/>
      <c r="IK432" s="363"/>
      <c r="IL432" s="363"/>
      <c r="IM432" s="363"/>
      <c r="IN432" s="363"/>
      <c r="IO432" s="363"/>
      <c r="IP432" s="363"/>
      <c r="IQ432" s="363"/>
      <c r="IR432" s="363"/>
      <c r="IS432" s="363"/>
      <c r="IT432" s="363"/>
      <c r="IU432" s="363"/>
      <c r="IV432" s="363"/>
      <c r="IW432" s="363"/>
      <c r="IX432" s="363"/>
      <c r="IY432" s="363"/>
      <c r="IZ432" s="363"/>
      <c r="JA432" s="363"/>
      <c r="JB432" s="363"/>
      <c r="JC432" s="363"/>
      <c r="JD432" s="363"/>
      <c r="JE432" s="363"/>
      <c r="JF432" s="363"/>
      <c r="JG432" s="363"/>
      <c r="JH432" s="363"/>
      <c r="JI432" s="363"/>
      <c r="JJ432" s="363"/>
      <c r="JK432" s="363"/>
      <c r="JL432" s="363"/>
      <c r="JM432" s="363"/>
      <c r="JN432" s="363"/>
      <c r="JO432" s="363"/>
      <c r="JP432" s="363"/>
      <c r="JQ432" s="363"/>
      <c r="JR432" s="363"/>
      <c r="JS432" s="363"/>
      <c r="JT432" s="363"/>
      <c r="JU432" s="363"/>
      <c r="JV432" s="363"/>
      <c r="JW432" s="363"/>
      <c r="JX432" s="363"/>
      <c r="JY432" s="363"/>
      <c r="JZ432" s="363"/>
      <c r="KA432" s="363"/>
      <c r="KB432" s="363"/>
      <c r="KC432" s="363"/>
      <c r="KD432" s="363"/>
      <c r="KE432" s="363"/>
      <c r="KF432" s="363"/>
      <c r="KG432" s="363"/>
      <c r="KH432" s="363"/>
      <c r="KI432" s="363"/>
      <c r="KJ432" s="363"/>
      <c r="KK432" s="363"/>
      <c r="KL432" s="363"/>
      <c r="KM432" s="363"/>
      <c r="KN432" s="363"/>
      <c r="KO432" s="363"/>
      <c r="KP432" s="363"/>
      <c r="KQ432" s="363"/>
      <c r="KR432" s="363"/>
      <c r="KS432" s="363"/>
      <c r="KT432" s="363"/>
      <c r="KU432" s="363"/>
      <c r="KV432" s="363"/>
      <c r="KW432" s="363"/>
      <c r="KX432" s="363"/>
      <c r="KY432" s="363"/>
      <c r="KZ432" s="363"/>
      <c r="LA432" s="363"/>
      <c r="LB432" s="363"/>
      <c r="LC432" s="363"/>
      <c r="LD432" s="363"/>
      <c r="LE432" s="363"/>
      <c r="LF432" s="363"/>
      <c r="LG432" s="363"/>
      <c r="LH432" s="363"/>
      <c r="LI432" s="363"/>
      <c r="LJ432" s="363"/>
      <c r="LK432" s="363"/>
      <c r="LL432" s="363"/>
      <c r="LM432" s="363"/>
      <c r="LN432" s="363"/>
      <c r="LO432" s="363"/>
      <c r="LP432" s="363"/>
      <c r="LQ432" s="363"/>
      <c r="LR432" s="363"/>
      <c r="LS432" s="363"/>
      <c r="LT432" s="363"/>
      <c r="LU432" s="363"/>
      <c r="LV432" s="363"/>
      <c r="LW432" s="363"/>
      <c r="LX432" s="363"/>
      <c r="LY432" s="363"/>
      <c r="LZ432" s="363"/>
      <c r="MA432" s="363"/>
      <c r="MB432" s="363"/>
      <c r="MC432" s="363"/>
      <c r="MD432" s="363"/>
      <c r="ME432" s="363"/>
      <c r="MF432" s="363"/>
      <c r="MG432" s="363"/>
      <c r="MH432" s="363"/>
      <c r="MI432" s="363"/>
      <c r="MJ432" s="363"/>
      <c r="MK432" s="363"/>
      <c r="ML432" s="363"/>
      <c r="MM432" s="363"/>
      <c r="MN432" s="363"/>
      <c r="MO432" s="363"/>
      <c r="MP432" s="363"/>
      <c r="MQ432" s="363"/>
      <c r="MR432" s="363"/>
      <c r="MS432" s="363"/>
      <c r="MT432" s="363"/>
      <c r="MU432" s="363"/>
      <c r="MV432" s="363"/>
      <c r="MW432" s="363"/>
      <c r="MX432" s="363"/>
      <c r="MY432" s="363"/>
      <c r="MZ432" s="363"/>
      <c r="NA432" s="363"/>
      <c r="NB432" s="363"/>
      <c r="NC432" s="363"/>
      <c r="ND432" s="363"/>
      <c r="NE432" s="363"/>
      <c r="NF432" s="363"/>
      <c r="NG432" s="363"/>
      <c r="NH432" s="363"/>
      <c r="NI432" s="363"/>
      <c r="NJ432" s="363"/>
      <c r="NK432" s="363"/>
      <c r="NL432" s="363"/>
      <c r="NM432" s="363"/>
      <c r="NN432" s="363"/>
      <c r="NO432" s="363"/>
      <c r="NP432" s="363"/>
      <c r="NQ432" s="363"/>
      <c r="NR432" s="363"/>
      <c r="NS432" s="363"/>
      <c r="NT432" s="363"/>
      <c r="NU432" s="363"/>
      <c r="NV432" s="363"/>
      <c r="NW432" s="363"/>
      <c r="NX432" s="363"/>
      <c r="NY432" s="363"/>
      <c r="NZ432" s="363"/>
      <c r="OA432" s="363"/>
      <c r="OB432" s="363"/>
      <c r="OC432" s="363"/>
      <c r="OD432" s="363"/>
      <c r="OE432" s="363"/>
      <c r="OF432" s="363"/>
      <c r="OG432" s="363"/>
      <c r="OH432" s="363"/>
      <c r="OI432" s="363"/>
      <c r="OJ432" s="363"/>
      <c r="OK432" s="363"/>
      <c r="OL432" s="363"/>
      <c r="OM432" s="363"/>
      <c r="ON432" s="363"/>
      <c r="OO432" s="363"/>
      <c r="OP432" s="363"/>
      <c r="OQ432" s="363"/>
      <c r="OR432" s="363"/>
      <c r="OS432" s="363"/>
      <c r="OT432" s="363"/>
      <c r="OU432" s="363"/>
      <c r="OV432" s="363"/>
      <c r="OW432" s="363"/>
      <c r="OX432" s="363"/>
      <c r="OY432" s="363"/>
      <c r="OZ432" s="363"/>
      <c r="PA432" s="363"/>
      <c r="PB432" s="363"/>
      <c r="PC432" s="363"/>
      <c r="PD432" s="363"/>
      <c r="PE432" s="363"/>
      <c r="PF432" s="363"/>
      <c r="PG432" s="363"/>
      <c r="PH432" s="363"/>
      <c r="PI432" s="363"/>
      <c r="PJ432" s="363"/>
      <c r="PK432" s="363"/>
      <c r="PL432" s="363"/>
      <c r="PM432" s="363"/>
      <c r="PN432" s="363"/>
      <c r="PO432" s="363"/>
      <c r="PP432" s="363"/>
      <c r="PQ432" s="363"/>
      <c r="PR432" s="363"/>
      <c r="PS432" s="363"/>
      <c r="PT432" s="363"/>
      <c r="PU432" s="363"/>
      <c r="PV432" s="363"/>
      <c r="PW432" s="363"/>
      <c r="PX432" s="363"/>
      <c r="PY432" s="363"/>
      <c r="PZ432" s="363"/>
      <c r="QA432" s="363"/>
      <c r="QB432" s="363"/>
      <c r="QC432" s="363"/>
      <c r="QD432" s="363"/>
      <c r="QE432" s="363"/>
      <c r="QF432" s="363"/>
      <c r="QG432" s="363"/>
      <c r="QH432" s="363"/>
      <c r="QI432" s="363"/>
      <c r="QJ432" s="363"/>
      <c r="QK432" s="363"/>
      <c r="QL432" s="363"/>
      <c r="QM432" s="363"/>
      <c r="QN432" s="363"/>
      <c r="QO432" s="363"/>
      <c r="QP432" s="363"/>
      <c r="QQ432" s="363"/>
      <c r="QR432" s="363"/>
      <c r="QS432" s="363"/>
      <c r="QT432" s="363"/>
      <c r="QU432" s="363"/>
      <c r="QV432" s="363"/>
      <c r="QW432" s="363"/>
      <c r="QX432" s="363"/>
      <c r="QY432" s="363"/>
      <c r="QZ432" s="363"/>
      <c r="RA432" s="363"/>
      <c r="RB432" s="363"/>
      <c r="RC432" s="363"/>
      <c r="RD432" s="363"/>
      <c r="RE432" s="363"/>
      <c r="RF432" s="363"/>
      <c r="RG432" s="363"/>
      <c r="RH432" s="363"/>
      <c r="RI432" s="363"/>
      <c r="RJ432" s="363"/>
      <c r="RK432" s="363"/>
      <c r="RL432" s="363"/>
      <c r="RM432" s="363"/>
      <c r="RN432" s="363"/>
      <c r="RO432" s="363"/>
      <c r="RP432" s="363"/>
      <c r="RQ432" s="363"/>
      <c r="RR432" s="363"/>
      <c r="RS432" s="363"/>
      <c r="RT432" s="363"/>
      <c r="RU432" s="363"/>
    </row>
    <row r="433" spans="1:489" s="393" customFormat="1" ht="54" x14ac:dyDescent="0.35">
      <c r="A433" s="364" t="s">
        <v>3438</v>
      </c>
      <c r="B433" s="356">
        <v>6</v>
      </c>
      <c r="C433" s="357" t="s">
        <v>0</v>
      </c>
      <c r="D433" s="358" t="s">
        <v>1555</v>
      </c>
      <c r="E433" s="358" t="s">
        <v>2099</v>
      </c>
      <c r="F433" s="358" t="s">
        <v>2351</v>
      </c>
      <c r="G433" s="358" t="s">
        <v>3164</v>
      </c>
      <c r="H433" s="358"/>
      <c r="I433" s="357" t="s">
        <v>3333</v>
      </c>
      <c r="J433" s="358" t="s">
        <v>3333</v>
      </c>
      <c r="K433" s="358" t="s">
        <v>3333</v>
      </c>
      <c r="L433" s="358" t="s">
        <v>3333</v>
      </c>
      <c r="M433" s="358" t="s">
        <v>199</v>
      </c>
      <c r="N433" s="358" t="s">
        <v>2106</v>
      </c>
      <c r="O433" s="358" t="s">
        <v>2172</v>
      </c>
      <c r="P433" s="358" t="s">
        <v>2172</v>
      </c>
      <c r="Q433" s="358" t="s">
        <v>2172</v>
      </c>
      <c r="R433" s="357" t="s">
        <v>3439</v>
      </c>
      <c r="S433" s="358" t="s">
        <v>2109</v>
      </c>
      <c r="T433" s="359">
        <v>45658</v>
      </c>
      <c r="U433" s="359">
        <v>45688</v>
      </c>
      <c r="V433" s="357" t="s">
        <v>3440</v>
      </c>
      <c r="W433" s="366">
        <v>1</v>
      </c>
      <c r="X433" s="358" t="s">
        <v>206</v>
      </c>
      <c r="Y433" s="358" t="s">
        <v>206</v>
      </c>
      <c r="Z433" s="360" t="s">
        <v>206</v>
      </c>
      <c r="AA433" s="360" t="s">
        <v>206</v>
      </c>
      <c r="AB433" s="360" t="s">
        <v>206</v>
      </c>
      <c r="AC433" s="360" t="s">
        <v>206</v>
      </c>
      <c r="AD433" s="360" t="s">
        <v>2113</v>
      </c>
      <c r="AE433" s="360" t="s">
        <v>206</v>
      </c>
      <c r="AF433" s="360" t="s">
        <v>206</v>
      </c>
      <c r="AG433" s="360" t="s">
        <v>206</v>
      </c>
      <c r="AH433" s="360" t="s">
        <v>206</v>
      </c>
      <c r="AI433" s="360" t="s">
        <v>206</v>
      </c>
      <c r="AJ433" s="360" t="s">
        <v>206</v>
      </c>
      <c r="AK433" s="360" t="s">
        <v>206</v>
      </c>
      <c r="AL433" s="360" t="s">
        <v>206</v>
      </c>
      <c r="AM433" s="360" t="s">
        <v>206</v>
      </c>
      <c r="AN433" s="360" t="s">
        <v>206</v>
      </c>
      <c r="AO433" s="360" t="s">
        <v>206</v>
      </c>
      <c r="AP433" s="360" t="s">
        <v>206</v>
      </c>
      <c r="AQ433" s="360" t="s">
        <v>206</v>
      </c>
      <c r="AR433" s="360" t="s">
        <v>206</v>
      </c>
      <c r="AS433" s="360" t="s">
        <v>206</v>
      </c>
      <c r="AT433" s="360" t="s">
        <v>206</v>
      </c>
      <c r="AU433" s="360" t="s">
        <v>206</v>
      </c>
      <c r="AV433" s="360" t="s">
        <v>206</v>
      </c>
      <c r="AW433" s="360" t="s">
        <v>206</v>
      </c>
      <c r="AX433" s="360" t="s">
        <v>2113</v>
      </c>
      <c r="AY433" s="360" t="s">
        <v>206</v>
      </c>
      <c r="AZ433" s="360" t="s">
        <v>206</v>
      </c>
      <c r="BA433" s="360" t="s">
        <v>206</v>
      </c>
      <c r="BB433" s="360" t="s">
        <v>206</v>
      </c>
      <c r="BC433" s="360" t="s">
        <v>206</v>
      </c>
      <c r="BD433" s="360" t="s">
        <v>206</v>
      </c>
      <c r="BE433" s="360" t="s">
        <v>206</v>
      </c>
      <c r="BF433" s="360" t="s">
        <v>206</v>
      </c>
      <c r="BG433" s="360" t="s">
        <v>206</v>
      </c>
      <c r="BH433" s="360" t="s">
        <v>206</v>
      </c>
      <c r="BI433" s="360" t="s">
        <v>2113</v>
      </c>
      <c r="BJ433" s="357" t="s">
        <v>2114</v>
      </c>
      <c r="BK433" s="365" t="s">
        <v>199</v>
      </c>
      <c r="BL433" s="363"/>
      <c r="BM433" s="363"/>
      <c r="BN433" s="363"/>
      <c r="BO433" s="363"/>
      <c r="BP433" s="363"/>
      <c r="BQ433" s="363"/>
      <c r="BR433" s="363"/>
      <c r="BS433" s="363"/>
      <c r="BT433" s="363"/>
      <c r="BU433" s="363"/>
      <c r="BV433" s="363"/>
      <c r="BW433" s="363"/>
      <c r="BX433" s="363"/>
      <c r="BY433" s="363"/>
      <c r="BZ433" s="363"/>
      <c r="CA433" s="363"/>
      <c r="CB433" s="363"/>
      <c r="CC433" s="363"/>
      <c r="CD433" s="363"/>
      <c r="CE433" s="363"/>
      <c r="CF433" s="363"/>
      <c r="CG433" s="363"/>
      <c r="CH433" s="363"/>
      <c r="CI433" s="363"/>
      <c r="CJ433" s="363"/>
      <c r="CK433" s="363"/>
      <c r="CL433" s="363"/>
      <c r="CM433" s="363"/>
      <c r="CN433" s="363"/>
      <c r="CO433" s="363"/>
      <c r="CP433" s="363"/>
      <c r="CQ433" s="363"/>
      <c r="CR433" s="363"/>
      <c r="CS433" s="363"/>
      <c r="CT433" s="363"/>
      <c r="CU433" s="363"/>
      <c r="CV433" s="363"/>
      <c r="CW433" s="363"/>
      <c r="CX433" s="363"/>
      <c r="CY433" s="363"/>
      <c r="CZ433" s="363"/>
      <c r="DA433" s="363"/>
      <c r="DB433" s="363"/>
      <c r="DC433" s="363"/>
      <c r="DD433" s="363"/>
      <c r="DE433" s="363"/>
      <c r="DF433" s="363"/>
      <c r="DG433" s="363"/>
      <c r="DH433" s="363"/>
      <c r="DI433" s="363"/>
      <c r="DJ433" s="363"/>
      <c r="DK433" s="363"/>
      <c r="DL433" s="363"/>
      <c r="DM433" s="363"/>
      <c r="DN433" s="363"/>
      <c r="DO433" s="363"/>
      <c r="DP433" s="363"/>
      <c r="DQ433" s="363"/>
      <c r="DR433" s="363"/>
      <c r="DS433" s="363"/>
      <c r="DT433" s="363"/>
      <c r="DU433" s="363"/>
      <c r="DV433" s="363"/>
      <c r="DW433" s="363"/>
      <c r="DX433" s="363"/>
      <c r="DY433" s="363"/>
      <c r="DZ433" s="363"/>
      <c r="EA433" s="363"/>
      <c r="EB433" s="363"/>
      <c r="EC433" s="363"/>
      <c r="ED433" s="363"/>
      <c r="EE433" s="363"/>
      <c r="EF433" s="363"/>
      <c r="EG433" s="363"/>
      <c r="EH433" s="363"/>
      <c r="EI433" s="363"/>
      <c r="EJ433" s="363"/>
      <c r="EK433" s="363"/>
      <c r="EL433" s="363"/>
      <c r="EM433" s="363"/>
      <c r="EN433" s="363"/>
      <c r="EO433" s="363"/>
      <c r="EP433" s="363"/>
      <c r="EQ433" s="363"/>
      <c r="ER433" s="363"/>
      <c r="ES433" s="363"/>
      <c r="ET433" s="363"/>
      <c r="EU433" s="363"/>
      <c r="EV433" s="363"/>
      <c r="EW433" s="363"/>
      <c r="EX433" s="363"/>
      <c r="EY433" s="363"/>
      <c r="EZ433" s="363"/>
      <c r="FA433" s="363"/>
      <c r="FB433" s="363"/>
      <c r="FC433" s="363"/>
      <c r="FD433" s="363"/>
      <c r="FE433" s="363"/>
      <c r="FF433" s="363"/>
      <c r="FG433" s="363"/>
      <c r="FH433" s="363"/>
      <c r="FI433" s="363"/>
      <c r="FJ433" s="363"/>
      <c r="FK433" s="363"/>
      <c r="FL433" s="363"/>
      <c r="FM433" s="363"/>
      <c r="FN433" s="363"/>
      <c r="FO433" s="363"/>
      <c r="FP433" s="363"/>
      <c r="FQ433" s="363"/>
      <c r="FR433" s="363"/>
      <c r="FS433" s="363"/>
      <c r="FT433" s="363"/>
      <c r="FU433" s="363"/>
      <c r="FV433" s="363"/>
      <c r="FW433" s="363"/>
      <c r="FX433" s="363"/>
      <c r="FY433" s="363"/>
      <c r="FZ433" s="363"/>
      <c r="GA433" s="363"/>
      <c r="GB433" s="363"/>
      <c r="GC433" s="363"/>
      <c r="GD433" s="363"/>
      <c r="GE433" s="363"/>
      <c r="GF433" s="363"/>
      <c r="GG433" s="363"/>
      <c r="GH433" s="363"/>
      <c r="GI433" s="363"/>
      <c r="GJ433" s="363"/>
      <c r="GK433" s="363"/>
      <c r="GL433" s="363"/>
      <c r="GM433" s="363"/>
      <c r="GN433" s="363"/>
      <c r="GO433" s="363"/>
      <c r="GP433" s="363"/>
      <c r="GQ433" s="363"/>
      <c r="GR433" s="363"/>
      <c r="GS433" s="363"/>
      <c r="GT433" s="363"/>
      <c r="GU433" s="363"/>
      <c r="GV433" s="363"/>
      <c r="GW433" s="363"/>
      <c r="GX433" s="363"/>
      <c r="GY433" s="363"/>
      <c r="GZ433" s="363"/>
      <c r="HA433" s="363"/>
      <c r="HB433" s="363"/>
      <c r="HC433" s="363"/>
      <c r="HD433" s="363"/>
      <c r="HE433" s="363"/>
      <c r="HF433" s="363"/>
      <c r="HG433" s="363"/>
      <c r="HH433" s="363"/>
      <c r="HI433" s="363"/>
      <c r="HJ433" s="363"/>
      <c r="HK433" s="363"/>
      <c r="HL433" s="363"/>
      <c r="HM433" s="363"/>
      <c r="HN433" s="363"/>
      <c r="HO433" s="363"/>
      <c r="HP433" s="363"/>
      <c r="HQ433" s="363"/>
      <c r="HR433" s="363"/>
      <c r="HS433" s="363"/>
      <c r="HT433" s="363"/>
      <c r="HU433" s="363"/>
      <c r="HV433" s="363"/>
      <c r="HW433" s="363"/>
      <c r="HX433" s="363"/>
      <c r="HY433" s="363"/>
      <c r="HZ433" s="363"/>
      <c r="IA433" s="363"/>
      <c r="IB433" s="363"/>
      <c r="IC433" s="363"/>
      <c r="ID433" s="363"/>
      <c r="IE433" s="363"/>
      <c r="IF433" s="363"/>
      <c r="IG433" s="363"/>
      <c r="IH433" s="363"/>
      <c r="II433" s="363"/>
      <c r="IJ433" s="363"/>
      <c r="IK433" s="363"/>
      <c r="IL433" s="363"/>
      <c r="IM433" s="363"/>
      <c r="IN433" s="363"/>
      <c r="IO433" s="363"/>
      <c r="IP433" s="363"/>
      <c r="IQ433" s="363"/>
      <c r="IR433" s="363"/>
      <c r="IS433" s="363"/>
      <c r="IT433" s="363"/>
      <c r="IU433" s="363"/>
      <c r="IV433" s="363"/>
      <c r="IW433" s="363"/>
      <c r="IX433" s="363"/>
      <c r="IY433" s="363"/>
      <c r="IZ433" s="363"/>
      <c r="JA433" s="363"/>
      <c r="JB433" s="363"/>
      <c r="JC433" s="363"/>
      <c r="JD433" s="363"/>
      <c r="JE433" s="363"/>
      <c r="JF433" s="363"/>
      <c r="JG433" s="363"/>
      <c r="JH433" s="363"/>
      <c r="JI433" s="363"/>
      <c r="JJ433" s="363"/>
      <c r="JK433" s="363"/>
      <c r="JL433" s="363"/>
      <c r="JM433" s="363"/>
      <c r="JN433" s="363"/>
      <c r="JO433" s="363"/>
      <c r="JP433" s="363"/>
      <c r="JQ433" s="363"/>
      <c r="JR433" s="363"/>
      <c r="JS433" s="363"/>
      <c r="JT433" s="363"/>
      <c r="JU433" s="363"/>
      <c r="JV433" s="363"/>
      <c r="JW433" s="363"/>
      <c r="JX433" s="363"/>
      <c r="JY433" s="363"/>
      <c r="JZ433" s="363"/>
      <c r="KA433" s="363"/>
      <c r="KB433" s="363"/>
      <c r="KC433" s="363"/>
      <c r="KD433" s="363"/>
      <c r="KE433" s="363"/>
      <c r="KF433" s="363"/>
      <c r="KG433" s="363"/>
      <c r="KH433" s="363"/>
      <c r="KI433" s="363"/>
      <c r="KJ433" s="363"/>
      <c r="KK433" s="363"/>
      <c r="KL433" s="363"/>
      <c r="KM433" s="363"/>
      <c r="KN433" s="363"/>
      <c r="KO433" s="363"/>
      <c r="KP433" s="363"/>
      <c r="KQ433" s="363"/>
      <c r="KR433" s="363"/>
      <c r="KS433" s="363"/>
      <c r="KT433" s="363"/>
      <c r="KU433" s="363"/>
      <c r="KV433" s="363"/>
      <c r="KW433" s="363"/>
      <c r="KX433" s="363"/>
      <c r="KY433" s="363"/>
      <c r="KZ433" s="363"/>
      <c r="LA433" s="363"/>
      <c r="LB433" s="363"/>
      <c r="LC433" s="363"/>
      <c r="LD433" s="363"/>
      <c r="LE433" s="363"/>
      <c r="LF433" s="363"/>
      <c r="LG433" s="363"/>
      <c r="LH433" s="363"/>
      <c r="LI433" s="363"/>
      <c r="LJ433" s="363"/>
      <c r="LK433" s="363"/>
      <c r="LL433" s="363"/>
      <c r="LM433" s="363"/>
      <c r="LN433" s="363"/>
      <c r="LO433" s="363"/>
      <c r="LP433" s="363"/>
      <c r="LQ433" s="363"/>
      <c r="LR433" s="363"/>
      <c r="LS433" s="363"/>
      <c r="LT433" s="363"/>
      <c r="LU433" s="363"/>
      <c r="LV433" s="363"/>
      <c r="LW433" s="363"/>
      <c r="LX433" s="363"/>
      <c r="LY433" s="363"/>
      <c r="LZ433" s="363"/>
      <c r="MA433" s="363"/>
      <c r="MB433" s="363"/>
      <c r="MC433" s="363"/>
      <c r="MD433" s="363"/>
      <c r="ME433" s="363"/>
      <c r="MF433" s="363"/>
      <c r="MG433" s="363"/>
      <c r="MH433" s="363"/>
      <c r="MI433" s="363"/>
      <c r="MJ433" s="363"/>
      <c r="MK433" s="363"/>
      <c r="ML433" s="363"/>
      <c r="MM433" s="363"/>
      <c r="MN433" s="363"/>
      <c r="MO433" s="363"/>
      <c r="MP433" s="363"/>
      <c r="MQ433" s="363"/>
      <c r="MR433" s="363"/>
      <c r="MS433" s="363"/>
      <c r="MT433" s="363"/>
      <c r="MU433" s="363"/>
      <c r="MV433" s="363"/>
      <c r="MW433" s="363"/>
      <c r="MX433" s="363"/>
      <c r="MY433" s="363"/>
      <c r="MZ433" s="363"/>
      <c r="NA433" s="363"/>
      <c r="NB433" s="363"/>
      <c r="NC433" s="363"/>
      <c r="ND433" s="363"/>
      <c r="NE433" s="363"/>
      <c r="NF433" s="363"/>
      <c r="NG433" s="363"/>
      <c r="NH433" s="363"/>
      <c r="NI433" s="363"/>
      <c r="NJ433" s="363"/>
      <c r="NK433" s="363"/>
      <c r="NL433" s="363"/>
      <c r="NM433" s="363"/>
      <c r="NN433" s="363"/>
      <c r="NO433" s="363"/>
      <c r="NP433" s="363"/>
      <c r="NQ433" s="363"/>
      <c r="NR433" s="363"/>
      <c r="NS433" s="363"/>
      <c r="NT433" s="363"/>
      <c r="NU433" s="363"/>
      <c r="NV433" s="363"/>
      <c r="NW433" s="363"/>
      <c r="NX433" s="363"/>
      <c r="NY433" s="363"/>
      <c r="NZ433" s="363"/>
      <c r="OA433" s="363"/>
      <c r="OB433" s="363"/>
      <c r="OC433" s="363"/>
      <c r="OD433" s="363"/>
      <c r="OE433" s="363"/>
      <c r="OF433" s="363"/>
      <c r="OG433" s="363"/>
      <c r="OH433" s="363"/>
      <c r="OI433" s="363"/>
      <c r="OJ433" s="363"/>
      <c r="OK433" s="363"/>
      <c r="OL433" s="363"/>
      <c r="OM433" s="363"/>
      <c r="ON433" s="363"/>
      <c r="OO433" s="363"/>
      <c r="OP433" s="363"/>
      <c r="OQ433" s="363"/>
      <c r="OR433" s="363"/>
      <c r="OS433" s="363"/>
      <c r="OT433" s="363"/>
      <c r="OU433" s="363"/>
      <c r="OV433" s="363"/>
      <c r="OW433" s="363"/>
      <c r="OX433" s="363"/>
      <c r="OY433" s="363"/>
      <c r="OZ433" s="363"/>
      <c r="PA433" s="363"/>
      <c r="PB433" s="363"/>
      <c r="PC433" s="363"/>
      <c r="PD433" s="363"/>
      <c r="PE433" s="363"/>
      <c r="PF433" s="363"/>
      <c r="PG433" s="363"/>
      <c r="PH433" s="363"/>
      <c r="PI433" s="363"/>
      <c r="PJ433" s="363"/>
      <c r="PK433" s="363"/>
      <c r="PL433" s="363"/>
      <c r="PM433" s="363"/>
      <c r="PN433" s="363"/>
      <c r="PO433" s="363"/>
      <c r="PP433" s="363"/>
      <c r="PQ433" s="363"/>
      <c r="PR433" s="363"/>
      <c r="PS433" s="363"/>
      <c r="PT433" s="363"/>
      <c r="PU433" s="363"/>
      <c r="PV433" s="363"/>
      <c r="PW433" s="363"/>
      <c r="PX433" s="363"/>
      <c r="PY433" s="363"/>
      <c r="PZ433" s="363"/>
      <c r="QA433" s="363"/>
      <c r="QB433" s="363"/>
      <c r="QC433" s="363"/>
      <c r="QD433" s="363"/>
      <c r="QE433" s="363"/>
      <c r="QF433" s="363"/>
      <c r="QG433" s="363"/>
      <c r="QH433" s="363"/>
      <c r="QI433" s="363"/>
      <c r="QJ433" s="363"/>
      <c r="QK433" s="363"/>
      <c r="QL433" s="363"/>
      <c r="QM433" s="363"/>
      <c r="QN433" s="363"/>
      <c r="QO433" s="363"/>
      <c r="QP433" s="363"/>
      <c r="QQ433" s="363"/>
      <c r="QR433" s="363"/>
      <c r="QS433" s="363"/>
      <c r="QT433" s="363"/>
      <c r="QU433" s="363"/>
      <c r="QV433" s="363"/>
      <c r="QW433" s="363"/>
      <c r="QX433" s="363"/>
      <c r="QY433" s="363"/>
      <c r="QZ433" s="363"/>
      <c r="RA433" s="363"/>
      <c r="RB433" s="363"/>
      <c r="RC433" s="363"/>
      <c r="RD433" s="363"/>
      <c r="RE433" s="363"/>
      <c r="RF433" s="363"/>
      <c r="RG433" s="363"/>
      <c r="RH433" s="363"/>
      <c r="RI433" s="363"/>
      <c r="RJ433" s="363"/>
      <c r="RK433" s="363"/>
      <c r="RL433" s="363"/>
      <c r="RM433" s="363"/>
      <c r="RN433" s="363"/>
      <c r="RO433" s="363"/>
      <c r="RP433" s="363"/>
      <c r="RQ433" s="363"/>
      <c r="RR433" s="363"/>
      <c r="RS433" s="363"/>
      <c r="RT433" s="363"/>
      <c r="RU433" s="363"/>
    </row>
    <row r="434" spans="1:489" s="393" customFormat="1" ht="72" x14ac:dyDescent="0.35">
      <c r="A434" s="364" t="s">
        <v>3441</v>
      </c>
      <c r="B434" s="356">
        <v>26</v>
      </c>
      <c r="C434" s="357" t="s">
        <v>0</v>
      </c>
      <c r="D434" s="358" t="s">
        <v>1555</v>
      </c>
      <c r="E434" s="358" t="s">
        <v>3442</v>
      </c>
      <c r="F434" s="358" t="s">
        <v>2351</v>
      </c>
      <c r="G434" s="358" t="s">
        <v>3435</v>
      </c>
      <c r="H434" s="358" t="s">
        <v>199</v>
      </c>
      <c r="I434" s="357" t="s">
        <v>3333</v>
      </c>
      <c r="J434" s="358" t="s">
        <v>3333</v>
      </c>
      <c r="K434" s="358" t="s">
        <v>3333</v>
      </c>
      <c r="L434" s="358" t="s">
        <v>3333</v>
      </c>
      <c r="M434" s="358" t="s">
        <v>199</v>
      </c>
      <c r="N434" s="358" t="s">
        <v>2106</v>
      </c>
      <c r="O434" s="358" t="s">
        <v>206</v>
      </c>
      <c r="P434" s="358" t="s">
        <v>2107</v>
      </c>
      <c r="Q434" s="358" t="s">
        <v>206</v>
      </c>
      <c r="R434" s="357" t="s">
        <v>3443</v>
      </c>
      <c r="S434" s="358" t="s">
        <v>3444</v>
      </c>
      <c r="T434" s="359">
        <v>45717</v>
      </c>
      <c r="U434" s="359">
        <v>45961</v>
      </c>
      <c r="V434" s="357" t="s">
        <v>3445</v>
      </c>
      <c r="W434" s="356" t="s">
        <v>2172</v>
      </c>
      <c r="X434" s="358" t="s">
        <v>206</v>
      </c>
      <c r="Y434" s="358" t="s">
        <v>206</v>
      </c>
      <c r="Z434" s="360" t="s">
        <v>206</v>
      </c>
      <c r="AA434" s="360" t="s">
        <v>206</v>
      </c>
      <c r="AB434" s="360" t="s">
        <v>206</v>
      </c>
      <c r="AC434" s="360" t="s">
        <v>206</v>
      </c>
      <c r="AD434" s="360" t="s">
        <v>206</v>
      </c>
      <c r="AE434" s="360" t="s">
        <v>206</v>
      </c>
      <c r="AF434" s="360" t="s">
        <v>206</v>
      </c>
      <c r="AG434" s="360" t="s">
        <v>2113</v>
      </c>
      <c r="AH434" s="360" t="s">
        <v>206</v>
      </c>
      <c r="AI434" s="360" t="s">
        <v>206</v>
      </c>
      <c r="AJ434" s="360" t="s">
        <v>206</v>
      </c>
      <c r="AK434" s="360" t="s">
        <v>206</v>
      </c>
      <c r="AL434" s="360" t="s">
        <v>206</v>
      </c>
      <c r="AM434" s="360" t="s">
        <v>206</v>
      </c>
      <c r="AN434" s="360" t="s">
        <v>206</v>
      </c>
      <c r="AO434" s="360" t="s">
        <v>206</v>
      </c>
      <c r="AP434" s="360" t="s">
        <v>206</v>
      </c>
      <c r="AQ434" s="360" t="s">
        <v>206</v>
      </c>
      <c r="AR434" s="360" t="s">
        <v>206</v>
      </c>
      <c r="AS434" s="360" t="s">
        <v>206</v>
      </c>
      <c r="AT434" s="360" t="s">
        <v>206</v>
      </c>
      <c r="AU434" s="360" t="s">
        <v>206</v>
      </c>
      <c r="AV434" s="360" t="s">
        <v>206</v>
      </c>
      <c r="AW434" s="360" t="s">
        <v>206</v>
      </c>
      <c r="AX434" s="360" t="s">
        <v>206</v>
      </c>
      <c r="AY434" s="360" t="s">
        <v>206</v>
      </c>
      <c r="AZ434" s="360" t="s">
        <v>206</v>
      </c>
      <c r="BA434" s="360" t="s">
        <v>206</v>
      </c>
      <c r="BB434" s="360" t="s">
        <v>206</v>
      </c>
      <c r="BC434" s="360" t="s">
        <v>206</v>
      </c>
      <c r="BD434" s="360" t="s">
        <v>206</v>
      </c>
      <c r="BE434" s="360" t="s">
        <v>206</v>
      </c>
      <c r="BF434" s="360" t="s">
        <v>206</v>
      </c>
      <c r="BG434" s="360" t="s">
        <v>2113</v>
      </c>
      <c r="BH434" s="360" t="s">
        <v>206</v>
      </c>
      <c r="BI434" s="360" t="s">
        <v>206</v>
      </c>
      <c r="BJ434" s="357" t="s">
        <v>2114</v>
      </c>
      <c r="BK434" s="365" t="s">
        <v>199</v>
      </c>
      <c r="BL434" s="363"/>
      <c r="BM434" s="363"/>
      <c r="BN434" s="363"/>
      <c r="BO434" s="363"/>
      <c r="BP434" s="363"/>
      <c r="BQ434" s="363"/>
      <c r="BR434" s="363"/>
      <c r="BS434" s="363"/>
      <c r="BT434" s="363"/>
      <c r="BU434" s="363"/>
      <c r="BV434" s="363"/>
      <c r="BW434" s="363"/>
      <c r="BX434" s="363"/>
      <c r="BY434" s="363"/>
      <c r="BZ434" s="363"/>
      <c r="CA434" s="363"/>
      <c r="CB434" s="363"/>
      <c r="CC434" s="363"/>
      <c r="CD434" s="363"/>
      <c r="CE434" s="363"/>
      <c r="CF434" s="363"/>
      <c r="CG434" s="363"/>
      <c r="CH434" s="363"/>
      <c r="CI434" s="363"/>
      <c r="CJ434" s="363"/>
      <c r="CK434" s="363"/>
      <c r="CL434" s="363"/>
      <c r="CM434" s="363"/>
      <c r="CN434" s="363"/>
      <c r="CO434" s="363"/>
      <c r="CP434" s="363"/>
      <c r="CQ434" s="363"/>
      <c r="CR434" s="363"/>
      <c r="CS434" s="363"/>
      <c r="CT434" s="363"/>
      <c r="CU434" s="363"/>
      <c r="CV434" s="363"/>
      <c r="CW434" s="363"/>
      <c r="CX434" s="363"/>
      <c r="CY434" s="363"/>
      <c r="CZ434" s="363"/>
      <c r="DA434" s="363"/>
      <c r="DB434" s="363"/>
      <c r="DC434" s="363"/>
      <c r="DD434" s="363"/>
      <c r="DE434" s="363"/>
      <c r="DF434" s="363"/>
      <c r="DG434" s="363"/>
      <c r="DH434" s="363"/>
      <c r="DI434" s="363"/>
      <c r="DJ434" s="363"/>
      <c r="DK434" s="363"/>
      <c r="DL434" s="363"/>
      <c r="DM434" s="363"/>
      <c r="DN434" s="363"/>
      <c r="DO434" s="363"/>
      <c r="DP434" s="363"/>
      <c r="DQ434" s="363"/>
      <c r="DR434" s="363"/>
      <c r="DS434" s="363"/>
      <c r="DT434" s="363"/>
      <c r="DU434" s="363"/>
      <c r="DV434" s="363"/>
      <c r="DW434" s="363"/>
      <c r="DX434" s="363"/>
      <c r="DY434" s="363"/>
      <c r="DZ434" s="363"/>
      <c r="EA434" s="363"/>
      <c r="EB434" s="363"/>
      <c r="EC434" s="363"/>
      <c r="ED434" s="363"/>
      <c r="EE434" s="363"/>
      <c r="EF434" s="363"/>
      <c r="EG434" s="363"/>
      <c r="EH434" s="363"/>
      <c r="EI434" s="363"/>
      <c r="EJ434" s="363"/>
      <c r="EK434" s="363"/>
      <c r="EL434" s="363"/>
      <c r="EM434" s="363"/>
      <c r="EN434" s="363"/>
      <c r="EO434" s="363"/>
      <c r="EP434" s="363"/>
      <c r="EQ434" s="363"/>
      <c r="ER434" s="363"/>
      <c r="ES434" s="363"/>
      <c r="ET434" s="363"/>
      <c r="EU434" s="363"/>
      <c r="EV434" s="363"/>
      <c r="EW434" s="363"/>
      <c r="EX434" s="363"/>
      <c r="EY434" s="363"/>
      <c r="EZ434" s="363"/>
      <c r="FA434" s="363"/>
      <c r="FB434" s="363"/>
      <c r="FC434" s="363"/>
      <c r="FD434" s="363"/>
      <c r="FE434" s="363"/>
      <c r="FF434" s="363"/>
      <c r="FG434" s="363"/>
      <c r="FH434" s="363"/>
      <c r="FI434" s="363"/>
      <c r="FJ434" s="363"/>
      <c r="FK434" s="363"/>
      <c r="FL434" s="363"/>
      <c r="FM434" s="363"/>
      <c r="FN434" s="363"/>
      <c r="FO434" s="363"/>
      <c r="FP434" s="363"/>
      <c r="FQ434" s="363"/>
      <c r="FR434" s="363"/>
      <c r="FS434" s="363"/>
      <c r="FT434" s="363"/>
      <c r="FU434" s="363"/>
      <c r="FV434" s="363"/>
      <c r="FW434" s="363"/>
      <c r="FX434" s="363"/>
      <c r="FY434" s="363"/>
      <c r="FZ434" s="363"/>
      <c r="GA434" s="363"/>
      <c r="GB434" s="363"/>
      <c r="GC434" s="363"/>
      <c r="GD434" s="363"/>
      <c r="GE434" s="363"/>
      <c r="GF434" s="363"/>
      <c r="GG434" s="363"/>
      <c r="GH434" s="363"/>
      <c r="GI434" s="363"/>
      <c r="GJ434" s="363"/>
      <c r="GK434" s="363"/>
      <c r="GL434" s="363"/>
      <c r="GM434" s="363"/>
      <c r="GN434" s="363"/>
      <c r="GO434" s="363"/>
      <c r="GP434" s="363"/>
      <c r="GQ434" s="363"/>
      <c r="GR434" s="363"/>
      <c r="GS434" s="363"/>
      <c r="GT434" s="363"/>
      <c r="GU434" s="363"/>
      <c r="GV434" s="363"/>
      <c r="GW434" s="363"/>
      <c r="GX434" s="363"/>
      <c r="GY434" s="363"/>
      <c r="GZ434" s="363"/>
      <c r="HA434" s="363"/>
      <c r="HB434" s="363"/>
      <c r="HC434" s="363"/>
      <c r="HD434" s="363"/>
      <c r="HE434" s="363"/>
      <c r="HF434" s="363"/>
      <c r="HG434" s="363"/>
      <c r="HH434" s="363"/>
      <c r="HI434" s="363"/>
      <c r="HJ434" s="363"/>
      <c r="HK434" s="363"/>
      <c r="HL434" s="363"/>
      <c r="HM434" s="363"/>
      <c r="HN434" s="363"/>
      <c r="HO434" s="363"/>
      <c r="HP434" s="363"/>
      <c r="HQ434" s="363"/>
      <c r="HR434" s="363"/>
      <c r="HS434" s="363"/>
      <c r="HT434" s="363"/>
      <c r="HU434" s="363"/>
      <c r="HV434" s="363"/>
      <c r="HW434" s="363"/>
      <c r="HX434" s="363"/>
      <c r="HY434" s="363"/>
      <c r="HZ434" s="363"/>
      <c r="IA434" s="363"/>
      <c r="IB434" s="363"/>
      <c r="IC434" s="363"/>
      <c r="ID434" s="363"/>
      <c r="IE434" s="363"/>
      <c r="IF434" s="363"/>
      <c r="IG434" s="363"/>
      <c r="IH434" s="363"/>
      <c r="II434" s="363"/>
      <c r="IJ434" s="363"/>
      <c r="IK434" s="363"/>
      <c r="IL434" s="363"/>
      <c r="IM434" s="363"/>
      <c r="IN434" s="363"/>
      <c r="IO434" s="363"/>
      <c r="IP434" s="363"/>
      <c r="IQ434" s="363"/>
      <c r="IR434" s="363"/>
      <c r="IS434" s="363"/>
      <c r="IT434" s="363"/>
      <c r="IU434" s="363"/>
      <c r="IV434" s="363"/>
      <c r="IW434" s="363"/>
      <c r="IX434" s="363"/>
      <c r="IY434" s="363"/>
      <c r="IZ434" s="363"/>
      <c r="JA434" s="363"/>
      <c r="JB434" s="363"/>
      <c r="JC434" s="363"/>
      <c r="JD434" s="363"/>
      <c r="JE434" s="363"/>
      <c r="JF434" s="363"/>
      <c r="JG434" s="363"/>
      <c r="JH434" s="363"/>
      <c r="JI434" s="363"/>
      <c r="JJ434" s="363"/>
      <c r="JK434" s="363"/>
      <c r="JL434" s="363"/>
      <c r="JM434" s="363"/>
      <c r="JN434" s="363"/>
      <c r="JO434" s="363"/>
      <c r="JP434" s="363"/>
      <c r="JQ434" s="363"/>
      <c r="JR434" s="363"/>
      <c r="JS434" s="363"/>
      <c r="JT434" s="363"/>
      <c r="JU434" s="363"/>
      <c r="JV434" s="363"/>
      <c r="JW434" s="363"/>
      <c r="JX434" s="363"/>
      <c r="JY434" s="363"/>
      <c r="JZ434" s="363"/>
      <c r="KA434" s="363"/>
      <c r="KB434" s="363"/>
      <c r="KC434" s="363"/>
      <c r="KD434" s="363"/>
      <c r="KE434" s="363"/>
      <c r="KF434" s="363"/>
      <c r="KG434" s="363"/>
      <c r="KH434" s="363"/>
      <c r="KI434" s="363"/>
      <c r="KJ434" s="363"/>
      <c r="KK434" s="363"/>
      <c r="KL434" s="363"/>
      <c r="KM434" s="363"/>
      <c r="KN434" s="363"/>
      <c r="KO434" s="363"/>
      <c r="KP434" s="363"/>
      <c r="KQ434" s="363"/>
      <c r="KR434" s="363"/>
      <c r="KS434" s="363"/>
      <c r="KT434" s="363"/>
      <c r="KU434" s="363"/>
      <c r="KV434" s="363"/>
      <c r="KW434" s="363"/>
      <c r="KX434" s="363"/>
      <c r="KY434" s="363"/>
      <c r="KZ434" s="363"/>
      <c r="LA434" s="363"/>
      <c r="LB434" s="363"/>
      <c r="LC434" s="363"/>
      <c r="LD434" s="363"/>
      <c r="LE434" s="363"/>
      <c r="LF434" s="363"/>
      <c r="LG434" s="363"/>
      <c r="LH434" s="363"/>
      <c r="LI434" s="363"/>
      <c r="LJ434" s="363"/>
      <c r="LK434" s="363"/>
      <c r="LL434" s="363"/>
      <c r="LM434" s="363"/>
      <c r="LN434" s="363"/>
      <c r="LO434" s="363"/>
      <c r="LP434" s="363"/>
      <c r="LQ434" s="363"/>
      <c r="LR434" s="363"/>
      <c r="LS434" s="363"/>
      <c r="LT434" s="363"/>
      <c r="LU434" s="363"/>
      <c r="LV434" s="363"/>
      <c r="LW434" s="363"/>
      <c r="LX434" s="363"/>
      <c r="LY434" s="363"/>
      <c r="LZ434" s="363"/>
      <c r="MA434" s="363"/>
      <c r="MB434" s="363"/>
      <c r="MC434" s="363"/>
      <c r="MD434" s="363"/>
      <c r="ME434" s="363"/>
      <c r="MF434" s="363"/>
      <c r="MG434" s="363"/>
      <c r="MH434" s="363"/>
      <c r="MI434" s="363"/>
      <c r="MJ434" s="363"/>
      <c r="MK434" s="363"/>
      <c r="ML434" s="363"/>
      <c r="MM434" s="363"/>
      <c r="MN434" s="363"/>
      <c r="MO434" s="363"/>
      <c r="MP434" s="363"/>
      <c r="MQ434" s="363"/>
      <c r="MR434" s="363"/>
      <c r="MS434" s="363"/>
      <c r="MT434" s="363"/>
      <c r="MU434" s="363"/>
      <c r="MV434" s="363"/>
      <c r="MW434" s="363"/>
      <c r="MX434" s="363"/>
      <c r="MY434" s="363"/>
      <c r="MZ434" s="363"/>
      <c r="NA434" s="363"/>
      <c r="NB434" s="363"/>
      <c r="NC434" s="363"/>
      <c r="ND434" s="363"/>
      <c r="NE434" s="363"/>
      <c r="NF434" s="363"/>
      <c r="NG434" s="363"/>
      <c r="NH434" s="363"/>
      <c r="NI434" s="363"/>
      <c r="NJ434" s="363"/>
      <c r="NK434" s="363"/>
      <c r="NL434" s="363"/>
      <c r="NM434" s="363"/>
      <c r="NN434" s="363"/>
      <c r="NO434" s="363"/>
      <c r="NP434" s="363"/>
      <c r="NQ434" s="363"/>
      <c r="NR434" s="363"/>
      <c r="NS434" s="363"/>
      <c r="NT434" s="363"/>
      <c r="NU434" s="363"/>
      <c r="NV434" s="363"/>
      <c r="NW434" s="363"/>
      <c r="NX434" s="363"/>
      <c r="NY434" s="363"/>
      <c r="NZ434" s="363"/>
      <c r="OA434" s="363"/>
      <c r="OB434" s="363"/>
      <c r="OC434" s="363"/>
      <c r="OD434" s="363"/>
      <c r="OE434" s="363"/>
      <c r="OF434" s="363"/>
      <c r="OG434" s="363"/>
      <c r="OH434" s="363"/>
      <c r="OI434" s="363"/>
      <c r="OJ434" s="363"/>
      <c r="OK434" s="363"/>
      <c r="OL434" s="363"/>
      <c r="OM434" s="363"/>
      <c r="ON434" s="363"/>
      <c r="OO434" s="363"/>
      <c r="OP434" s="363"/>
      <c r="OQ434" s="363"/>
      <c r="OR434" s="363"/>
      <c r="OS434" s="363"/>
      <c r="OT434" s="363"/>
      <c r="OU434" s="363"/>
      <c r="OV434" s="363"/>
      <c r="OW434" s="363"/>
      <c r="OX434" s="363"/>
      <c r="OY434" s="363"/>
      <c r="OZ434" s="363"/>
      <c r="PA434" s="363"/>
      <c r="PB434" s="363"/>
      <c r="PC434" s="363"/>
      <c r="PD434" s="363"/>
      <c r="PE434" s="363"/>
      <c r="PF434" s="363"/>
      <c r="PG434" s="363"/>
      <c r="PH434" s="363"/>
      <c r="PI434" s="363"/>
      <c r="PJ434" s="363"/>
      <c r="PK434" s="363"/>
      <c r="PL434" s="363"/>
      <c r="PM434" s="363"/>
      <c r="PN434" s="363"/>
      <c r="PO434" s="363"/>
      <c r="PP434" s="363"/>
      <c r="PQ434" s="363"/>
      <c r="PR434" s="363"/>
      <c r="PS434" s="363"/>
      <c r="PT434" s="363"/>
      <c r="PU434" s="363"/>
      <c r="PV434" s="363"/>
      <c r="PW434" s="363"/>
      <c r="PX434" s="363"/>
      <c r="PY434" s="363"/>
      <c r="PZ434" s="363"/>
      <c r="QA434" s="363"/>
      <c r="QB434" s="363"/>
      <c r="QC434" s="363"/>
      <c r="QD434" s="363"/>
      <c r="QE434" s="363"/>
      <c r="QF434" s="363"/>
      <c r="QG434" s="363"/>
      <c r="QH434" s="363"/>
      <c r="QI434" s="363"/>
      <c r="QJ434" s="363"/>
      <c r="QK434" s="363"/>
      <c r="QL434" s="363"/>
      <c r="QM434" s="363"/>
      <c r="QN434" s="363"/>
      <c r="QO434" s="363"/>
      <c r="QP434" s="363"/>
      <c r="QQ434" s="363"/>
      <c r="QR434" s="363"/>
      <c r="QS434" s="363"/>
      <c r="QT434" s="363"/>
      <c r="QU434" s="363"/>
      <c r="QV434" s="363"/>
      <c r="QW434" s="363"/>
      <c r="QX434" s="363"/>
      <c r="QY434" s="363"/>
      <c r="QZ434" s="363"/>
      <c r="RA434" s="363"/>
      <c r="RB434" s="363"/>
      <c r="RC434" s="363"/>
      <c r="RD434" s="363"/>
      <c r="RE434" s="363"/>
      <c r="RF434" s="363"/>
      <c r="RG434" s="363"/>
      <c r="RH434" s="363"/>
      <c r="RI434" s="363"/>
      <c r="RJ434" s="363"/>
      <c r="RK434" s="363"/>
      <c r="RL434" s="363"/>
      <c r="RM434" s="363"/>
      <c r="RN434" s="363"/>
      <c r="RO434" s="363"/>
      <c r="RP434" s="363"/>
      <c r="RQ434" s="363"/>
      <c r="RR434" s="363"/>
      <c r="RS434" s="363"/>
      <c r="RT434" s="363"/>
      <c r="RU434" s="363"/>
    </row>
    <row r="435" spans="1:489" s="393" customFormat="1" ht="270" x14ac:dyDescent="0.35">
      <c r="A435" s="364" t="s">
        <v>3446</v>
      </c>
      <c r="B435" s="356">
        <v>27</v>
      </c>
      <c r="C435" s="357" t="s">
        <v>0</v>
      </c>
      <c r="D435" s="358" t="s">
        <v>1555</v>
      </c>
      <c r="E435" s="358" t="s">
        <v>3442</v>
      </c>
      <c r="F435" s="358" t="s">
        <v>2351</v>
      </c>
      <c r="G435" s="358" t="s">
        <v>3435</v>
      </c>
      <c r="H435" s="358" t="s">
        <v>199</v>
      </c>
      <c r="I435" s="357" t="s">
        <v>3333</v>
      </c>
      <c r="J435" s="358" t="s">
        <v>3333</v>
      </c>
      <c r="K435" s="358" t="s">
        <v>3333</v>
      </c>
      <c r="L435" s="358" t="s">
        <v>3333</v>
      </c>
      <c r="M435" s="358" t="s">
        <v>199</v>
      </c>
      <c r="N435" s="358" t="s">
        <v>2106</v>
      </c>
      <c r="O435" s="358" t="s">
        <v>206</v>
      </c>
      <c r="P435" s="358" t="s">
        <v>2107</v>
      </c>
      <c r="Q435" s="358" t="s">
        <v>206</v>
      </c>
      <c r="R435" s="357" t="s">
        <v>3447</v>
      </c>
      <c r="S435" s="358" t="s">
        <v>3444</v>
      </c>
      <c r="T435" s="359">
        <v>45869</v>
      </c>
      <c r="U435" s="359">
        <v>45991</v>
      </c>
      <c r="V435" s="402" t="s">
        <v>3448</v>
      </c>
      <c r="W435" s="369" t="s">
        <v>2172</v>
      </c>
      <c r="X435" s="358" t="s">
        <v>206</v>
      </c>
      <c r="Y435" s="358" t="s">
        <v>206</v>
      </c>
      <c r="Z435" s="360" t="s">
        <v>206</v>
      </c>
      <c r="AA435" s="360" t="s">
        <v>206</v>
      </c>
      <c r="AB435" s="360" t="s">
        <v>206</v>
      </c>
      <c r="AC435" s="360" t="s">
        <v>206</v>
      </c>
      <c r="AD435" s="360" t="s">
        <v>206</v>
      </c>
      <c r="AE435" s="360" t="s">
        <v>206</v>
      </c>
      <c r="AF435" s="360" t="s">
        <v>206</v>
      </c>
      <c r="AG435" s="360" t="s">
        <v>2113</v>
      </c>
      <c r="AH435" s="360" t="s">
        <v>206</v>
      </c>
      <c r="AI435" s="360" t="s">
        <v>206</v>
      </c>
      <c r="AJ435" s="360" t="s">
        <v>206</v>
      </c>
      <c r="AK435" s="360" t="s">
        <v>206</v>
      </c>
      <c r="AL435" s="360" t="s">
        <v>206</v>
      </c>
      <c r="AM435" s="360" t="s">
        <v>206</v>
      </c>
      <c r="AN435" s="360" t="s">
        <v>206</v>
      </c>
      <c r="AO435" s="360" t="s">
        <v>206</v>
      </c>
      <c r="AP435" s="360" t="s">
        <v>2113</v>
      </c>
      <c r="AQ435" s="360" t="s">
        <v>206</v>
      </c>
      <c r="AR435" s="360" t="s">
        <v>2113</v>
      </c>
      <c r="AS435" s="360" t="s">
        <v>206</v>
      </c>
      <c r="AT435" s="360" t="s">
        <v>2113</v>
      </c>
      <c r="AU435" s="360" t="s">
        <v>206</v>
      </c>
      <c r="AV435" s="360" t="s">
        <v>206</v>
      </c>
      <c r="AW435" s="360" t="s">
        <v>206</v>
      </c>
      <c r="AX435" s="360" t="s">
        <v>206</v>
      </c>
      <c r="AY435" s="360" t="s">
        <v>206</v>
      </c>
      <c r="AZ435" s="360" t="s">
        <v>206</v>
      </c>
      <c r="BA435" s="360" t="s">
        <v>206</v>
      </c>
      <c r="BB435" s="360" t="s">
        <v>206</v>
      </c>
      <c r="BC435" s="360" t="s">
        <v>206</v>
      </c>
      <c r="BD435" s="360" t="s">
        <v>206</v>
      </c>
      <c r="BE435" s="360" t="s">
        <v>206</v>
      </c>
      <c r="BF435" s="360" t="s">
        <v>2113</v>
      </c>
      <c r="BG435" s="360" t="s">
        <v>206</v>
      </c>
      <c r="BH435" s="360" t="s">
        <v>206</v>
      </c>
      <c r="BI435" s="360" t="s">
        <v>206</v>
      </c>
      <c r="BJ435" s="357" t="s">
        <v>2114</v>
      </c>
      <c r="BK435" s="365" t="s">
        <v>199</v>
      </c>
      <c r="BL435" s="363"/>
      <c r="BM435" s="363"/>
      <c r="BN435" s="363"/>
      <c r="BO435" s="363"/>
      <c r="BP435" s="363"/>
      <c r="BQ435" s="363"/>
      <c r="BR435" s="363"/>
      <c r="BS435" s="363"/>
      <c r="BT435" s="363"/>
      <c r="BU435" s="363"/>
      <c r="BV435" s="363"/>
      <c r="BW435" s="363"/>
      <c r="BX435" s="363"/>
      <c r="BY435" s="363"/>
      <c r="BZ435" s="363"/>
      <c r="CA435" s="363"/>
      <c r="CB435" s="363"/>
      <c r="CC435" s="363"/>
      <c r="CD435" s="363"/>
      <c r="CE435" s="363"/>
      <c r="CF435" s="363"/>
      <c r="CG435" s="363"/>
      <c r="CH435" s="363"/>
      <c r="CI435" s="363"/>
      <c r="CJ435" s="363"/>
      <c r="CK435" s="363"/>
      <c r="CL435" s="363"/>
      <c r="CM435" s="363"/>
      <c r="CN435" s="363"/>
      <c r="CO435" s="363"/>
      <c r="CP435" s="363"/>
      <c r="CQ435" s="363"/>
      <c r="CR435" s="363"/>
      <c r="CS435" s="363"/>
      <c r="CT435" s="363"/>
      <c r="CU435" s="363"/>
      <c r="CV435" s="363"/>
      <c r="CW435" s="363"/>
      <c r="CX435" s="363"/>
      <c r="CY435" s="363"/>
      <c r="CZ435" s="363"/>
      <c r="DA435" s="363"/>
      <c r="DB435" s="363"/>
      <c r="DC435" s="363"/>
      <c r="DD435" s="363"/>
      <c r="DE435" s="363"/>
      <c r="DF435" s="363"/>
      <c r="DG435" s="363"/>
      <c r="DH435" s="363"/>
      <c r="DI435" s="363"/>
      <c r="DJ435" s="363"/>
      <c r="DK435" s="363"/>
      <c r="DL435" s="363"/>
      <c r="DM435" s="363"/>
      <c r="DN435" s="363"/>
      <c r="DO435" s="363"/>
      <c r="DP435" s="363"/>
      <c r="DQ435" s="363"/>
      <c r="DR435" s="363"/>
      <c r="DS435" s="363"/>
      <c r="DT435" s="363"/>
      <c r="DU435" s="363"/>
      <c r="DV435" s="363"/>
      <c r="DW435" s="363"/>
      <c r="DX435" s="363"/>
      <c r="DY435" s="363"/>
      <c r="DZ435" s="363"/>
      <c r="EA435" s="363"/>
      <c r="EB435" s="363"/>
      <c r="EC435" s="363"/>
      <c r="ED435" s="363"/>
      <c r="EE435" s="363"/>
      <c r="EF435" s="363"/>
      <c r="EG435" s="363"/>
      <c r="EH435" s="363"/>
      <c r="EI435" s="363"/>
      <c r="EJ435" s="363"/>
      <c r="EK435" s="363"/>
      <c r="EL435" s="363"/>
      <c r="EM435" s="363"/>
      <c r="EN435" s="363"/>
      <c r="EO435" s="363"/>
      <c r="EP435" s="363"/>
      <c r="EQ435" s="363"/>
      <c r="ER435" s="363"/>
      <c r="ES435" s="363"/>
      <c r="ET435" s="363"/>
      <c r="EU435" s="363"/>
      <c r="EV435" s="363"/>
      <c r="EW435" s="363"/>
      <c r="EX435" s="363"/>
      <c r="EY435" s="363"/>
      <c r="EZ435" s="363"/>
      <c r="FA435" s="363"/>
      <c r="FB435" s="363"/>
      <c r="FC435" s="363"/>
      <c r="FD435" s="363"/>
      <c r="FE435" s="363"/>
      <c r="FF435" s="363"/>
      <c r="FG435" s="363"/>
      <c r="FH435" s="363"/>
      <c r="FI435" s="363"/>
      <c r="FJ435" s="363"/>
      <c r="FK435" s="363"/>
      <c r="FL435" s="363"/>
      <c r="FM435" s="363"/>
      <c r="FN435" s="363"/>
      <c r="FO435" s="363"/>
      <c r="FP435" s="363"/>
      <c r="FQ435" s="363"/>
      <c r="FR435" s="363"/>
      <c r="FS435" s="363"/>
      <c r="FT435" s="363"/>
      <c r="FU435" s="363"/>
      <c r="FV435" s="363"/>
      <c r="FW435" s="363"/>
      <c r="FX435" s="363"/>
      <c r="FY435" s="363"/>
      <c r="FZ435" s="363"/>
      <c r="GA435" s="363"/>
      <c r="GB435" s="363"/>
      <c r="GC435" s="363"/>
      <c r="GD435" s="363"/>
      <c r="GE435" s="363"/>
      <c r="GF435" s="363"/>
      <c r="GG435" s="363"/>
      <c r="GH435" s="363"/>
      <c r="GI435" s="363"/>
      <c r="GJ435" s="363"/>
      <c r="GK435" s="363"/>
      <c r="GL435" s="363"/>
      <c r="GM435" s="363"/>
      <c r="GN435" s="363"/>
      <c r="GO435" s="363"/>
      <c r="GP435" s="363"/>
      <c r="GQ435" s="363"/>
      <c r="GR435" s="363"/>
      <c r="GS435" s="363"/>
      <c r="GT435" s="363"/>
      <c r="GU435" s="363"/>
      <c r="GV435" s="363"/>
      <c r="GW435" s="363"/>
      <c r="GX435" s="363"/>
      <c r="GY435" s="363"/>
      <c r="GZ435" s="363"/>
      <c r="HA435" s="363"/>
      <c r="HB435" s="363"/>
      <c r="HC435" s="363"/>
      <c r="HD435" s="363"/>
      <c r="HE435" s="363"/>
      <c r="HF435" s="363"/>
      <c r="HG435" s="363"/>
      <c r="HH435" s="363"/>
      <c r="HI435" s="363"/>
      <c r="HJ435" s="363"/>
      <c r="HK435" s="363"/>
      <c r="HL435" s="363"/>
      <c r="HM435" s="363"/>
      <c r="HN435" s="363"/>
      <c r="HO435" s="363"/>
      <c r="HP435" s="363"/>
      <c r="HQ435" s="363"/>
      <c r="HR435" s="363"/>
      <c r="HS435" s="363"/>
      <c r="HT435" s="363"/>
      <c r="HU435" s="363"/>
      <c r="HV435" s="363"/>
      <c r="HW435" s="363"/>
      <c r="HX435" s="363"/>
      <c r="HY435" s="363"/>
      <c r="HZ435" s="363"/>
      <c r="IA435" s="363"/>
      <c r="IB435" s="363"/>
      <c r="IC435" s="363"/>
      <c r="ID435" s="363"/>
      <c r="IE435" s="363"/>
      <c r="IF435" s="363"/>
      <c r="IG435" s="363"/>
      <c r="IH435" s="363"/>
      <c r="II435" s="363"/>
      <c r="IJ435" s="363"/>
      <c r="IK435" s="363"/>
      <c r="IL435" s="363"/>
      <c r="IM435" s="363"/>
      <c r="IN435" s="363"/>
      <c r="IO435" s="363"/>
      <c r="IP435" s="363"/>
      <c r="IQ435" s="363"/>
      <c r="IR435" s="363"/>
      <c r="IS435" s="363"/>
      <c r="IT435" s="363"/>
      <c r="IU435" s="363"/>
      <c r="IV435" s="363"/>
      <c r="IW435" s="363"/>
      <c r="IX435" s="363"/>
      <c r="IY435" s="363"/>
      <c r="IZ435" s="363"/>
      <c r="JA435" s="363"/>
      <c r="JB435" s="363"/>
      <c r="JC435" s="363"/>
      <c r="JD435" s="363"/>
      <c r="JE435" s="363"/>
      <c r="JF435" s="363"/>
      <c r="JG435" s="363"/>
      <c r="JH435" s="363"/>
      <c r="JI435" s="363"/>
      <c r="JJ435" s="363"/>
      <c r="JK435" s="363"/>
      <c r="JL435" s="363"/>
      <c r="JM435" s="363"/>
      <c r="JN435" s="363"/>
      <c r="JO435" s="363"/>
      <c r="JP435" s="363"/>
      <c r="JQ435" s="363"/>
      <c r="JR435" s="363"/>
      <c r="JS435" s="363"/>
      <c r="JT435" s="363"/>
      <c r="JU435" s="363"/>
      <c r="JV435" s="363"/>
      <c r="JW435" s="363"/>
      <c r="JX435" s="363"/>
      <c r="JY435" s="363"/>
      <c r="JZ435" s="363"/>
      <c r="KA435" s="363"/>
      <c r="KB435" s="363"/>
      <c r="KC435" s="363"/>
      <c r="KD435" s="363"/>
      <c r="KE435" s="363"/>
      <c r="KF435" s="363"/>
      <c r="KG435" s="363"/>
      <c r="KH435" s="363"/>
      <c r="KI435" s="363"/>
      <c r="KJ435" s="363"/>
      <c r="KK435" s="363"/>
      <c r="KL435" s="363"/>
      <c r="KM435" s="363"/>
      <c r="KN435" s="363"/>
      <c r="KO435" s="363"/>
      <c r="KP435" s="363"/>
      <c r="KQ435" s="363"/>
      <c r="KR435" s="363"/>
      <c r="KS435" s="363"/>
      <c r="KT435" s="363"/>
      <c r="KU435" s="363"/>
      <c r="KV435" s="363"/>
      <c r="KW435" s="363"/>
      <c r="KX435" s="363"/>
      <c r="KY435" s="363"/>
      <c r="KZ435" s="363"/>
      <c r="LA435" s="363"/>
      <c r="LB435" s="363"/>
      <c r="LC435" s="363"/>
      <c r="LD435" s="363"/>
      <c r="LE435" s="363"/>
      <c r="LF435" s="363"/>
      <c r="LG435" s="363"/>
      <c r="LH435" s="363"/>
      <c r="LI435" s="363"/>
      <c r="LJ435" s="363"/>
      <c r="LK435" s="363"/>
      <c r="LL435" s="363"/>
      <c r="LM435" s="363"/>
      <c r="LN435" s="363"/>
      <c r="LO435" s="363"/>
      <c r="LP435" s="363"/>
      <c r="LQ435" s="363"/>
      <c r="LR435" s="363"/>
      <c r="LS435" s="363"/>
      <c r="LT435" s="363"/>
      <c r="LU435" s="363"/>
      <c r="LV435" s="363"/>
      <c r="LW435" s="363"/>
      <c r="LX435" s="363"/>
      <c r="LY435" s="363"/>
      <c r="LZ435" s="363"/>
      <c r="MA435" s="363"/>
      <c r="MB435" s="363"/>
      <c r="MC435" s="363"/>
      <c r="MD435" s="363"/>
      <c r="ME435" s="363"/>
      <c r="MF435" s="363"/>
      <c r="MG435" s="363"/>
      <c r="MH435" s="363"/>
      <c r="MI435" s="363"/>
      <c r="MJ435" s="363"/>
      <c r="MK435" s="363"/>
      <c r="ML435" s="363"/>
      <c r="MM435" s="363"/>
      <c r="MN435" s="363"/>
      <c r="MO435" s="363"/>
      <c r="MP435" s="363"/>
      <c r="MQ435" s="363"/>
      <c r="MR435" s="363"/>
      <c r="MS435" s="363"/>
      <c r="MT435" s="363"/>
      <c r="MU435" s="363"/>
      <c r="MV435" s="363"/>
      <c r="MW435" s="363"/>
      <c r="MX435" s="363"/>
      <c r="MY435" s="363"/>
      <c r="MZ435" s="363"/>
      <c r="NA435" s="363"/>
      <c r="NB435" s="363"/>
      <c r="NC435" s="363"/>
      <c r="ND435" s="363"/>
      <c r="NE435" s="363"/>
      <c r="NF435" s="363"/>
      <c r="NG435" s="363"/>
      <c r="NH435" s="363"/>
      <c r="NI435" s="363"/>
      <c r="NJ435" s="363"/>
      <c r="NK435" s="363"/>
      <c r="NL435" s="363"/>
      <c r="NM435" s="363"/>
      <c r="NN435" s="363"/>
      <c r="NO435" s="363"/>
      <c r="NP435" s="363"/>
      <c r="NQ435" s="363"/>
      <c r="NR435" s="363"/>
      <c r="NS435" s="363"/>
      <c r="NT435" s="363"/>
      <c r="NU435" s="363"/>
      <c r="NV435" s="363"/>
      <c r="NW435" s="363"/>
      <c r="NX435" s="363"/>
      <c r="NY435" s="363"/>
      <c r="NZ435" s="363"/>
      <c r="OA435" s="363"/>
      <c r="OB435" s="363"/>
      <c r="OC435" s="363"/>
      <c r="OD435" s="363"/>
      <c r="OE435" s="363"/>
      <c r="OF435" s="363"/>
      <c r="OG435" s="363"/>
      <c r="OH435" s="363"/>
      <c r="OI435" s="363"/>
      <c r="OJ435" s="363"/>
      <c r="OK435" s="363"/>
      <c r="OL435" s="363"/>
      <c r="OM435" s="363"/>
      <c r="ON435" s="363"/>
      <c r="OO435" s="363"/>
      <c r="OP435" s="363"/>
      <c r="OQ435" s="363"/>
      <c r="OR435" s="363"/>
      <c r="OS435" s="363"/>
      <c r="OT435" s="363"/>
      <c r="OU435" s="363"/>
      <c r="OV435" s="363"/>
      <c r="OW435" s="363"/>
      <c r="OX435" s="363"/>
      <c r="OY435" s="363"/>
      <c r="OZ435" s="363"/>
      <c r="PA435" s="363"/>
      <c r="PB435" s="363"/>
      <c r="PC435" s="363"/>
      <c r="PD435" s="363"/>
      <c r="PE435" s="363"/>
      <c r="PF435" s="363"/>
      <c r="PG435" s="363"/>
      <c r="PH435" s="363"/>
      <c r="PI435" s="363"/>
      <c r="PJ435" s="363"/>
      <c r="PK435" s="363"/>
      <c r="PL435" s="363"/>
      <c r="PM435" s="363"/>
      <c r="PN435" s="363"/>
      <c r="PO435" s="363"/>
      <c r="PP435" s="363"/>
      <c r="PQ435" s="363"/>
      <c r="PR435" s="363"/>
      <c r="PS435" s="363"/>
      <c r="PT435" s="363"/>
      <c r="PU435" s="363"/>
      <c r="PV435" s="363"/>
      <c r="PW435" s="363"/>
      <c r="PX435" s="363"/>
      <c r="PY435" s="363"/>
      <c r="PZ435" s="363"/>
      <c r="QA435" s="363"/>
      <c r="QB435" s="363"/>
      <c r="QC435" s="363"/>
      <c r="QD435" s="363"/>
      <c r="QE435" s="363"/>
      <c r="QF435" s="363"/>
      <c r="QG435" s="363"/>
      <c r="QH435" s="363"/>
      <c r="QI435" s="363"/>
      <c r="QJ435" s="363"/>
      <c r="QK435" s="363"/>
      <c r="QL435" s="363"/>
      <c r="QM435" s="363"/>
      <c r="QN435" s="363"/>
      <c r="QO435" s="363"/>
      <c r="QP435" s="363"/>
      <c r="QQ435" s="363"/>
      <c r="QR435" s="363"/>
      <c r="QS435" s="363"/>
      <c r="QT435" s="363"/>
      <c r="QU435" s="363"/>
      <c r="QV435" s="363"/>
      <c r="QW435" s="363"/>
      <c r="QX435" s="363"/>
      <c r="QY435" s="363"/>
      <c r="QZ435" s="363"/>
      <c r="RA435" s="363"/>
      <c r="RB435" s="363"/>
      <c r="RC435" s="363"/>
      <c r="RD435" s="363"/>
      <c r="RE435" s="363"/>
      <c r="RF435" s="363"/>
      <c r="RG435" s="363"/>
      <c r="RH435" s="363"/>
      <c r="RI435" s="363"/>
      <c r="RJ435" s="363"/>
      <c r="RK435" s="363"/>
      <c r="RL435" s="363"/>
      <c r="RM435" s="363"/>
      <c r="RN435" s="363"/>
      <c r="RO435" s="363"/>
      <c r="RP435" s="363"/>
      <c r="RQ435" s="363"/>
      <c r="RR435" s="363"/>
      <c r="RS435" s="363"/>
      <c r="RT435" s="363"/>
      <c r="RU435" s="363"/>
    </row>
    <row r="436" spans="1:489" s="393" customFormat="1" ht="108" x14ac:dyDescent="0.35">
      <c r="A436" s="364" t="s">
        <v>3449</v>
      </c>
      <c r="B436" s="356">
        <v>28</v>
      </c>
      <c r="C436" s="357" t="s">
        <v>0</v>
      </c>
      <c r="D436" s="358" t="s">
        <v>1555</v>
      </c>
      <c r="E436" s="358" t="s">
        <v>3442</v>
      </c>
      <c r="F436" s="358" t="s">
        <v>2351</v>
      </c>
      <c r="G436" s="358" t="s">
        <v>3435</v>
      </c>
      <c r="H436" s="358" t="s">
        <v>199</v>
      </c>
      <c r="I436" s="357" t="s">
        <v>3333</v>
      </c>
      <c r="J436" s="358" t="s">
        <v>3333</v>
      </c>
      <c r="K436" s="358" t="s">
        <v>3333</v>
      </c>
      <c r="L436" s="358" t="s">
        <v>3333</v>
      </c>
      <c r="M436" s="358" t="s">
        <v>199</v>
      </c>
      <c r="N436" s="358" t="s">
        <v>2106</v>
      </c>
      <c r="O436" s="358" t="s">
        <v>206</v>
      </c>
      <c r="P436" s="358" t="s">
        <v>2107</v>
      </c>
      <c r="Q436" s="358" t="s">
        <v>206</v>
      </c>
      <c r="R436" s="403" t="s">
        <v>3450</v>
      </c>
      <c r="S436" s="358" t="s">
        <v>3444</v>
      </c>
      <c r="T436" s="359" t="s">
        <v>2510</v>
      </c>
      <c r="U436" s="359">
        <v>45991</v>
      </c>
      <c r="V436" s="403" t="s">
        <v>3451</v>
      </c>
      <c r="W436" s="370" t="s">
        <v>2172</v>
      </c>
      <c r="X436" s="358" t="s">
        <v>206</v>
      </c>
      <c r="Y436" s="358" t="s">
        <v>206</v>
      </c>
      <c r="Z436" s="360" t="s">
        <v>206</v>
      </c>
      <c r="AA436" s="360" t="s">
        <v>2113</v>
      </c>
      <c r="AB436" s="360" t="s">
        <v>206</v>
      </c>
      <c r="AC436" s="360" t="s">
        <v>206</v>
      </c>
      <c r="AD436" s="360" t="s">
        <v>206</v>
      </c>
      <c r="AE436" s="360" t="s">
        <v>206</v>
      </c>
      <c r="AF436" s="360" t="s">
        <v>206</v>
      </c>
      <c r="AG436" s="360" t="s">
        <v>2113</v>
      </c>
      <c r="AH436" s="360" t="s">
        <v>206</v>
      </c>
      <c r="AI436" s="360" t="s">
        <v>206</v>
      </c>
      <c r="AJ436" s="360" t="s">
        <v>206</v>
      </c>
      <c r="AK436" s="360" t="s">
        <v>206</v>
      </c>
      <c r="AL436" s="360" t="s">
        <v>206</v>
      </c>
      <c r="AM436" s="360" t="s">
        <v>206</v>
      </c>
      <c r="AN436" s="360" t="s">
        <v>206</v>
      </c>
      <c r="AO436" s="360" t="s">
        <v>206</v>
      </c>
      <c r="AP436" s="360" t="s">
        <v>206</v>
      </c>
      <c r="AQ436" s="360" t="s">
        <v>206</v>
      </c>
      <c r="AR436" s="360" t="s">
        <v>1599</v>
      </c>
      <c r="AS436" s="360" t="s">
        <v>206</v>
      </c>
      <c r="AT436" s="360" t="s">
        <v>206</v>
      </c>
      <c r="AU436" s="360" t="s">
        <v>206</v>
      </c>
      <c r="AV436" s="360" t="s">
        <v>206</v>
      </c>
      <c r="AW436" s="360" t="s">
        <v>206</v>
      </c>
      <c r="AX436" s="360" t="s">
        <v>206</v>
      </c>
      <c r="AY436" s="360" t="s">
        <v>206</v>
      </c>
      <c r="AZ436" s="360" t="s">
        <v>206</v>
      </c>
      <c r="BA436" s="360" t="s">
        <v>206</v>
      </c>
      <c r="BB436" s="360" t="s">
        <v>206</v>
      </c>
      <c r="BC436" s="360" t="s">
        <v>206</v>
      </c>
      <c r="BD436" s="360" t="s">
        <v>206</v>
      </c>
      <c r="BE436" s="360" t="s">
        <v>206</v>
      </c>
      <c r="BF436" s="360" t="s">
        <v>2113</v>
      </c>
      <c r="BG436" s="360" t="s">
        <v>206</v>
      </c>
      <c r="BH436" s="360" t="s">
        <v>206</v>
      </c>
      <c r="BI436" s="360" t="s">
        <v>206</v>
      </c>
      <c r="BJ436" s="357" t="s">
        <v>2114</v>
      </c>
      <c r="BK436" s="365" t="s">
        <v>199</v>
      </c>
      <c r="BL436" s="363"/>
      <c r="BM436" s="363"/>
      <c r="BN436" s="363"/>
      <c r="BO436" s="363"/>
      <c r="BP436" s="363"/>
      <c r="BQ436" s="363"/>
      <c r="BR436" s="363"/>
      <c r="BS436" s="363"/>
      <c r="BT436" s="363"/>
      <c r="BU436" s="363"/>
      <c r="BV436" s="363"/>
      <c r="BW436" s="363"/>
      <c r="BX436" s="363"/>
      <c r="BY436" s="363"/>
      <c r="BZ436" s="363"/>
      <c r="CA436" s="363"/>
      <c r="CB436" s="363"/>
      <c r="CC436" s="363"/>
      <c r="CD436" s="363"/>
      <c r="CE436" s="363"/>
      <c r="CF436" s="363"/>
      <c r="CG436" s="363"/>
      <c r="CH436" s="363"/>
      <c r="CI436" s="363"/>
      <c r="CJ436" s="363"/>
      <c r="CK436" s="363"/>
      <c r="CL436" s="363"/>
      <c r="CM436" s="363"/>
      <c r="CN436" s="363"/>
      <c r="CO436" s="363"/>
      <c r="CP436" s="363"/>
      <c r="CQ436" s="363"/>
      <c r="CR436" s="363"/>
      <c r="CS436" s="363"/>
      <c r="CT436" s="363"/>
      <c r="CU436" s="363"/>
      <c r="CV436" s="363"/>
      <c r="CW436" s="363"/>
      <c r="CX436" s="363"/>
      <c r="CY436" s="363"/>
      <c r="CZ436" s="363"/>
      <c r="DA436" s="363"/>
      <c r="DB436" s="363"/>
      <c r="DC436" s="363"/>
      <c r="DD436" s="363"/>
      <c r="DE436" s="363"/>
      <c r="DF436" s="363"/>
      <c r="DG436" s="363"/>
      <c r="DH436" s="363"/>
      <c r="DI436" s="363"/>
      <c r="DJ436" s="363"/>
      <c r="DK436" s="363"/>
      <c r="DL436" s="363"/>
      <c r="DM436" s="363"/>
      <c r="DN436" s="363"/>
      <c r="DO436" s="363"/>
      <c r="DP436" s="363"/>
      <c r="DQ436" s="363"/>
      <c r="DR436" s="363"/>
      <c r="DS436" s="363"/>
      <c r="DT436" s="363"/>
      <c r="DU436" s="363"/>
      <c r="DV436" s="363"/>
      <c r="DW436" s="363"/>
      <c r="DX436" s="363"/>
      <c r="DY436" s="363"/>
      <c r="DZ436" s="363"/>
      <c r="EA436" s="363"/>
      <c r="EB436" s="363"/>
      <c r="EC436" s="363"/>
      <c r="ED436" s="363"/>
      <c r="EE436" s="363"/>
      <c r="EF436" s="363"/>
      <c r="EG436" s="363"/>
      <c r="EH436" s="363"/>
      <c r="EI436" s="363"/>
      <c r="EJ436" s="363"/>
      <c r="EK436" s="363"/>
      <c r="EL436" s="363"/>
      <c r="EM436" s="363"/>
      <c r="EN436" s="363"/>
      <c r="EO436" s="363"/>
      <c r="EP436" s="363"/>
      <c r="EQ436" s="363"/>
      <c r="ER436" s="363"/>
      <c r="ES436" s="363"/>
      <c r="ET436" s="363"/>
      <c r="EU436" s="363"/>
      <c r="EV436" s="363"/>
      <c r="EW436" s="363"/>
      <c r="EX436" s="363"/>
      <c r="EY436" s="363"/>
      <c r="EZ436" s="363"/>
      <c r="FA436" s="363"/>
      <c r="FB436" s="363"/>
      <c r="FC436" s="363"/>
      <c r="FD436" s="363"/>
      <c r="FE436" s="363"/>
      <c r="FF436" s="363"/>
      <c r="FG436" s="363"/>
      <c r="FH436" s="363"/>
      <c r="FI436" s="363"/>
      <c r="FJ436" s="363"/>
      <c r="FK436" s="363"/>
      <c r="FL436" s="363"/>
      <c r="FM436" s="363"/>
      <c r="FN436" s="363"/>
      <c r="FO436" s="363"/>
      <c r="FP436" s="363"/>
      <c r="FQ436" s="363"/>
      <c r="FR436" s="363"/>
      <c r="FS436" s="363"/>
      <c r="FT436" s="363"/>
      <c r="FU436" s="363"/>
      <c r="FV436" s="363"/>
      <c r="FW436" s="363"/>
      <c r="FX436" s="363"/>
      <c r="FY436" s="363"/>
      <c r="FZ436" s="363"/>
      <c r="GA436" s="363"/>
      <c r="GB436" s="363"/>
      <c r="GC436" s="363"/>
      <c r="GD436" s="363"/>
      <c r="GE436" s="363"/>
      <c r="GF436" s="363"/>
      <c r="GG436" s="363"/>
      <c r="GH436" s="363"/>
      <c r="GI436" s="363"/>
      <c r="GJ436" s="363"/>
      <c r="GK436" s="363"/>
      <c r="GL436" s="363"/>
      <c r="GM436" s="363"/>
      <c r="GN436" s="363"/>
      <c r="GO436" s="363"/>
      <c r="GP436" s="363"/>
      <c r="GQ436" s="363"/>
      <c r="GR436" s="363"/>
      <c r="GS436" s="363"/>
      <c r="GT436" s="363"/>
      <c r="GU436" s="363"/>
      <c r="GV436" s="363"/>
      <c r="GW436" s="363"/>
      <c r="GX436" s="363"/>
      <c r="GY436" s="363"/>
      <c r="GZ436" s="363"/>
      <c r="HA436" s="363"/>
      <c r="HB436" s="363"/>
      <c r="HC436" s="363"/>
      <c r="HD436" s="363"/>
      <c r="HE436" s="363"/>
      <c r="HF436" s="363"/>
      <c r="HG436" s="363"/>
      <c r="HH436" s="363"/>
      <c r="HI436" s="363"/>
      <c r="HJ436" s="363"/>
      <c r="HK436" s="363"/>
      <c r="HL436" s="363"/>
      <c r="HM436" s="363"/>
      <c r="HN436" s="363"/>
      <c r="HO436" s="363"/>
      <c r="HP436" s="363"/>
      <c r="HQ436" s="363"/>
      <c r="HR436" s="363"/>
      <c r="HS436" s="363"/>
      <c r="HT436" s="363"/>
      <c r="HU436" s="363"/>
      <c r="HV436" s="363"/>
      <c r="HW436" s="363"/>
      <c r="HX436" s="363"/>
      <c r="HY436" s="363"/>
      <c r="HZ436" s="363"/>
      <c r="IA436" s="363"/>
      <c r="IB436" s="363"/>
      <c r="IC436" s="363"/>
      <c r="ID436" s="363"/>
      <c r="IE436" s="363"/>
      <c r="IF436" s="363"/>
      <c r="IG436" s="363"/>
      <c r="IH436" s="363"/>
      <c r="II436" s="363"/>
      <c r="IJ436" s="363"/>
      <c r="IK436" s="363"/>
      <c r="IL436" s="363"/>
      <c r="IM436" s="363"/>
      <c r="IN436" s="363"/>
      <c r="IO436" s="363"/>
      <c r="IP436" s="363"/>
      <c r="IQ436" s="363"/>
      <c r="IR436" s="363"/>
      <c r="IS436" s="363"/>
      <c r="IT436" s="363"/>
      <c r="IU436" s="363"/>
      <c r="IV436" s="363"/>
      <c r="IW436" s="363"/>
      <c r="IX436" s="363"/>
      <c r="IY436" s="363"/>
      <c r="IZ436" s="363"/>
      <c r="JA436" s="363"/>
      <c r="JB436" s="363"/>
      <c r="JC436" s="363"/>
      <c r="JD436" s="363"/>
      <c r="JE436" s="363"/>
      <c r="JF436" s="363"/>
      <c r="JG436" s="363"/>
      <c r="JH436" s="363"/>
      <c r="JI436" s="363"/>
      <c r="JJ436" s="363"/>
      <c r="JK436" s="363"/>
      <c r="JL436" s="363"/>
      <c r="JM436" s="363"/>
      <c r="JN436" s="363"/>
      <c r="JO436" s="363"/>
      <c r="JP436" s="363"/>
      <c r="JQ436" s="363"/>
      <c r="JR436" s="363"/>
      <c r="JS436" s="363"/>
      <c r="JT436" s="363"/>
      <c r="JU436" s="363"/>
      <c r="JV436" s="363"/>
      <c r="JW436" s="363"/>
      <c r="JX436" s="363"/>
      <c r="JY436" s="363"/>
      <c r="JZ436" s="363"/>
      <c r="KA436" s="363"/>
      <c r="KB436" s="363"/>
      <c r="KC436" s="363"/>
      <c r="KD436" s="363"/>
      <c r="KE436" s="363"/>
      <c r="KF436" s="363"/>
      <c r="KG436" s="363"/>
      <c r="KH436" s="363"/>
      <c r="KI436" s="363"/>
      <c r="KJ436" s="363"/>
      <c r="KK436" s="363"/>
      <c r="KL436" s="363"/>
      <c r="KM436" s="363"/>
      <c r="KN436" s="363"/>
      <c r="KO436" s="363"/>
      <c r="KP436" s="363"/>
      <c r="KQ436" s="363"/>
      <c r="KR436" s="363"/>
      <c r="KS436" s="363"/>
      <c r="KT436" s="363"/>
      <c r="KU436" s="363"/>
      <c r="KV436" s="363"/>
      <c r="KW436" s="363"/>
      <c r="KX436" s="363"/>
      <c r="KY436" s="363"/>
      <c r="KZ436" s="363"/>
      <c r="LA436" s="363"/>
      <c r="LB436" s="363"/>
      <c r="LC436" s="363"/>
      <c r="LD436" s="363"/>
      <c r="LE436" s="363"/>
      <c r="LF436" s="363"/>
      <c r="LG436" s="363"/>
      <c r="LH436" s="363"/>
      <c r="LI436" s="363"/>
      <c r="LJ436" s="363"/>
      <c r="LK436" s="363"/>
      <c r="LL436" s="363"/>
      <c r="LM436" s="363"/>
      <c r="LN436" s="363"/>
      <c r="LO436" s="363"/>
      <c r="LP436" s="363"/>
      <c r="LQ436" s="363"/>
      <c r="LR436" s="363"/>
      <c r="LS436" s="363"/>
      <c r="LT436" s="363"/>
      <c r="LU436" s="363"/>
      <c r="LV436" s="363"/>
      <c r="LW436" s="363"/>
      <c r="LX436" s="363"/>
      <c r="LY436" s="363"/>
      <c r="LZ436" s="363"/>
      <c r="MA436" s="363"/>
      <c r="MB436" s="363"/>
      <c r="MC436" s="363"/>
      <c r="MD436" s="363"/>
      <c r="ME436" s="363"/>
      <c r="MF436" s="363"/>
      <c r="MG436" s="363"/>
      <c r="MH436" s="363"/>
      <c r="MI436" s="363"/>
      <c r="MJ436" s="363"/>
      <c r="MK436" s="363"/>
      <c r="ML436" s="363"/>
      <c r="MM436" s="363"/>
      <c r="MN436" s="363"/>
      <c r="MO436" s="363"/>
      <c r="MP436" s="363"/>
      <c r="MQ436" s="363"/>
      <c r="MR436" s="363"/>
      <c r="MS436" s="363"/>
      <c r="MT436" s="363"/>
      <c r="MU436" s="363"/>
      <c r="MV436" s="363"/>
      <c r="MW436" s="363"/>
      <c r="MX436" s="363"/>
      <c r="MY436" s="363"/>
      <c r="MZ436" s="363"/>
      <c r="NA436" s="363"/>
      <c r="NB436" s="363"/>
      <c r="NC436" s="363"/>
      <c r="ND436" s="363"/>
      <c r="NE436" s="363"/>
      <c r="NF436" s="363"/>
      <c r="NG436" s="363"/>
      <c r="NH436" s="363"/>
      <c r="NI436" s="363"/>
      <c r="NJ436" s="363"/>
      <c r="NK436" s="363"/>
      <c r="NL436" s="363"/>
      <c r="NM436" s="363"/>
      <c r="NN436" s="363"/>
      <c r="NO436" s="363"/>
      <c r="NP436" s="363"/>
      <c r="NQ436" s="363"/>
      <c r="NR436" s="363"/>
      <c r="NS436" s="363"/>
      <c r="NT436" s="363"/>
      <c r="NU436" s="363"/>
      <c r="NV436" s="363"/>
      <c r="NW436" s="363"/>
      <c r="NX436" s="363"/>
      <c r="NY436" s="363"/>
      <c r="NZ436" s="363"/>
      <c r="OA436" s="363"/>
      <c r="OB436" s="363"/>
      <c r="OC436" s="363"/>
      <c r="OD436" s="363"/>
      <c r="OE436" s="363"/>
      <c r="OF436" s="363"/>
      <c r="OG436" s="363"/>
      <c r="OH436" s="363"/>
      <c r="OI436" s="363"/>
      <c r="OJ436" s="363"/>
      <c r="OK436" s="363"/>
      <c r="OL436" s="363"/>
      <c r="OM436" s="363"/>
      <c r="ON436" s="363"/>
      <c r="OO436" s="363"/>
      <c r="OP436" s="363"/>
      <c r="OQ436" s="363"/>
      <c r="OR436" s="363"/>
      <c r="OS436" s="363"/>
      <c r="OT436" s="363"/>
      <c r="OU436" s="363"/>
      <c r="OV436" s="363"/>
      <c r="OW436" s="363"/>
      <c r="OX436" s="363"/>
      <c r="OY436" s="363"/>
      <c r="OZ436" s="363"/>
      <c r="PA436" s="363"/>
      <c r="PB436" s="363"/>
      <c r="PC436" s="363"/>
      <c r="PD436" s="363"/>
      <c r="PE436" s="363"/>
      <c r="PF436" s="363"/>
      <c r="PG436" s="363"/>
      <c r="PH436" s="363"/>
      <c r="PI436" s="363"/>
      <c r="PJ436" s="363"/>
      <c r="PK436" s="363"/>
      <c r="PL436" s="363"/>
      <c r="PM436" s="363"/>
      <c r="PN436" s="363"/>
      <c r="PO436" s="363"/>
      <c r="PP436" s="363"/>
      <c r="PQ436" s="363"/>
      <c r="PR436" s="363"/>
      <c r="PS436" s="363"/>
      <c r="PT436" s="363"/>
      <c r="PU436" s="363"/>
      <c r="PV436" s="363"/>
      <c r="PW436" s="363"/>
      <c r="PX436" s="363"/>
      <c r="PY436" s="363"/>
      <c r="PZ436" s="363"/>
      <c r="QA436" s="363"/>
      <c r="QB436" s="363"/>
      <c r="QC436" s="363"/>
      <c r="QD436" s="363"/>
      <c r="QE436" s="363"/>
      <c r="QF436" s="363"/>
      <c r="QG436" s="363"/>
      <c r="QH436" s="363"/>
      <c r="QI436" s="363"/>
      <c r="QJ436" s="363"/>
      <c r="QK436" s="363"/>
      <c r="QL436" s="363"/>
      <c r="QM436" s="363"/>
      <c r="QN436" s="363"/>
      <c r="QO436" s="363"/>
      <c r="QP436" s="363"/>
      <c r="QQ436" s="363"/>
      <c r="QR436" s="363"/>
      <c r="QS436" s="363"/>
      <c r="QT436" s="363"/>
      <c r="QU436" s="363"/>
      <c r="QV436" s="363"/>
      <c r="QW436" s="363"/>
      <c r="QX436" s="363"/>
      <c r="QY436" s="363"/>
      <c r="QZ436" s="363"/>
      <c r="RA436" s="363"/>
      <c r="RB436" s="363"/>
      <c r="RC436" s="363"/>
      <c r="RD436" s="363"/>
      <c r="RE436" s="363"/>
      <c r="RF436" s="363"/>
      <c r="RG436" s="363"/>
      <c r="RH436" s="363"/>
      <c r="RI436" s="363"/>
      <c r="RJ436" s="363"/>
      <c r="RK436" s="363"/>
      <c r="RL436" s="363"/>
      <c r="RM436" s="363"/>
      <c r="RN436" s="363"/>
      <c r="RO436" s="363"/>
      <c r="RP436" s="363"/>
      <c r="RQ436" s="363"/>
      <c r="RR436" s="363"/>
      <c r="RS436" s="363"/>
      <c r="RT436" s="363"/>
      <c r="RU436" s="363"/>
    </row>
    <row r="437" spans="1:489" s="393" customFormat="1" ht="36" x14ac:dyDescent="0.35">
      <c r="A437" s="507" t="s">
        <v>3452</v>
      </c>
      <c r="B437" s="509">
        <v>79</v>
      </c>
      <c r="C437" s="501" t="s">
        <v>99</v>
      </c>
      <c r="D437" s="505" t="s">
        <v>2166</v>
      </c>
      <c r="E437" s="505" t="s">
        <v>2167</v>
      </c>
      <c r="F437" s="505" t="s">
        <v>2100</v>
      </c>
      <c r="G437" s="505" t="s">
        <v>2185</v>
      </c>
      <c r="H437" s="505" t="s">
        <v>199</v>
      </c>
      <c r="I437" s="501" t="s">
        <v>3333</v>
      </c>
      <c r="J437" s="505" t="s">
        <v>3333</v>
      </c>
      <c r="K437" s="505" t="s">
        <v>3333</v>
      </c>
      <c r="L437" s="505" t="s">
        <v>3333</v>
      </c>
      <c r="M437" s="505" t="s">
        <v>199</v>
      </c>
      <c r="N437" s="505" t="s">
        <v>2106</v>
      </c>
      <c r="O437" s="505" t="s">
        <v>2172</v>
      </c>
      <c r="P437" s="505" t="s">
        <v>2172</v>
      </c>
      <c r="Q437" s="505" t="s">
        <v>2172</v>
      </c>
      <c r="R437" s="501" t="s">
        <v>3453</v>
      </c>
      <c r="S437" s="357" t="s">
        <v>1204</v>
      </c>
      <c r="T437" s="503">
        <v>45689</v>
      </c>
      <c r="U437" s="503">
        <v>46006</v>
      </c>
      <c r="V437" s="505" t="s">
        <v>3454</v>
      </c>
      <c r="W437" s="495" t="s">
        <v>2172</v>
      </c>
      <c r="X437" s="505" t="s">
        <v>2172</v>
      </c>
      <c r="Y437" s="505" t="s">
        <v>2172</v>
      </c>
      <c r="Z437" s="500" t="s">
        <v>2172</v>
      </c>
      <c r="AA437" s="500" t="s">
        <v>2172</v>
      </c>
      <c r="AB437" s="500" t="s">
        <v>2172</v>
      </c>
      <c r="AC437" s="500" t="s">
        <v>2172</v>
      </c>
      <c r="AD437" s="500" t="s">
        <v>2172</v>
      </c>
      <c r="AE437" s="500" t="s">
        <v>2172</v>
      </c>
      <c r="AF437" s="500" t="s">
        <v>2172</v>
      </c>
      <c r="AG437" s="500" t="s">
        <v>2113</v>
      </c>
      <c r="AH437" s="500" t="s">
        <v>2172</v>
      </c>
      <c r="AI437" s="500" t="s">
        <v>2172</v>
      </c>
      <c r="AJ437" s="500" t="s">
        <v>2172</v>
      </c>
      <c r="AK437" s="500" t="s">
        <v>2113</v>
      </c>
      <c r="AL437" s="500" t="s">
        <v>2172</v>
      </c>
      <c r="AM437" s="500" t="s">
        <v>2172</v>
      </c>
      <c r="AN437" s="500" t="s">
        <v>2172</v>
      </c>
      <c r="AO437" s="500" t="s">
        <v>2172</v>
      </c>
      <c r="AP437" s="500" t="s">
        <v>2172</v>
      </c>
      <c r="AQ437" s="500" t="s">
        <v>2172</v>
      </c>
      <c r="AR437" s="500" t="s">
        <v>2172</v>
      </c>
      <c r="AS437" s="500" t="s">
        <v>2172</v>
      </c>
      <c r="AT437" s="500" t="s">
        <v>2172</v>
      </c>
      <c r="AU437" s="500" t="s">
        <v>2172</v>
      </c>
      <c r="AV437" s="500" t="s">
        <v>2172</v>
      </c>
      <c r="AW437" s="500" t="s">
        <v>2172</v>
      </c>
      <c r="AX437" s="500" t="s">
        <v>2172</v>
      </c>
      <c r="AY437" s="500" t="s">
        <v>2172</v>
      </c>
      <c r="AZ437" s="500" t="s">
        <v>2172</v>
      </c>
      <c r="BA437" s="500" t="s">
        <v>2172</v>
      </c>
      <c r="BB437" s="500" t="s">
        <v>2172</v>
      </c>
      <c r="BC437" s="500" t="s">
        <v>2172</v>
      </c>
      <c r="BD437" s="500" t="s">
        <v>2172</v>
      </c>
      <c r="BE437" s="500" t="s">
        <v>2172</v>
      </c>
      <c r="BF437" s="500" t="s">
        <v>2172</v>
      </c>
      <c r="BG437" s="500" t="s">
        <v>2113</v>
      </c>
      <c r="BH437" s="500" t="s">
        <v>2172</v>
      </c>
      <c r="BI437" s="500" t="s">
        <v>2172</v>
      </c>
      <c r="BJ437" s="501" t="s">
        <v>2114</v>
      </c>
      <c r="BK437" s="496" t="s">
        <v>199</v>
      </c>
      <c r="BL437" s="363"/>
      <c r="BM437" s="363"/>
      <c r="BN437" s="363"/>
      <c r="BO437" s="363"/>
      <c r="BP437" s="363"/>
      <c r="BQ437" s="363"/>
      <c r="BR437" s="363"/>
      <c r="BS437" s="363"/>
      <c r="BT437" s="363"/>
      <c r="BU437" s="363"/>
      <c r="BV437" s="363"/>
      <c r="BW437" s="363"/>
      <c r="BX437" s="363"/>
      <c r="BY437" s="363"/>
      <c r="BZ437" s="363"/>
      <c r="CA437" s="363"/>
      <c r="CB437" s="363"/>
      <c r="CC437" s="363"/>
      <c r="CD437" s="363"/>
      <c r="CE437" s="363"/>
      <c r="CF437" s="363"/>
      <c r="CG437" s="363"/>
      <c r="CH437" s="363"/>
      <c r="CI437" s="363"/>
      <c r="CJ437" s="363"/>
      <c r="CK437" s="363"/>
      <c r="CL437" s="363"/>
      <c r="CM437" s="363"/>
      <c r="CN437" s="363"/>
      <c r="CO437" s="363"/>
      <c r="CP437" s="363"/>
      <c r="CQ437" s="363"/>
      <c r="CR437" s="363"/>
      <c r="CS437" s="363"/>
      <c r="CT437" s="363"/>
      <c r="CU437" s="363"/>
      <c r="CV437" s="363"/>
      <c r="CW437" s="363"/>
      <c r="CX437" s="363"/>
      <c r="CY437" s="363"/>
      <c r="CZ437" s="363"/>
      <c r="DA437" s="363"/>
      <c r="DB437" s="363"/>
      <c r="DC437" s="363"/>
      <c r="DD437" s="363"/>
      <c r="DE437" s="363"/>
      <c r="DF437" s="363"/>
      <c r="DG437" s="363"/>
      <c r="DH437" s="363"/>
      <c r="DI437" s="363"/>
      <c r="DJ437" s="363"/>
      <c r="DK437" s="363"/>
      <c r="DL437" s="363"/>
      <c r="DM437" s="363"/>
      <c r="DN437" s="363"/>
      <c r="DO437" s="363"/>
      <c r="DP437" s="363"/>
      <c r="DQ437" s="363"/>
      <c r="DR437" s="363"/>
      <c r="DS437" s="363"/>
      <c r="DT437" s="363"/>
      <c r="DU437" s="363"/>
      <c r="DV437" s="363"/>
      <c r="DW437" s="363"/>
      <c r="DX437" s="363"/>
      <c r="DY437" s="363"/>
      <c r="DZ437" s="363"/>
      <c r="EA437" s="363"/>
      <c r="EB437" s="363"/>
      <c r="EC437" s="363"/>
      <c r="ED437" s="363"/>
      <c r="EE437" s="363"/>
      <c r="EF437" s="363"/>
      <c r="EG437" s="363"/>
      <c r="EH437" s="363"/>
      <c r="EI437" s="363"/>
      <c r="EJ437" s="363"/>
      <c r="EK437" s="363"/>
      <c r="EL437" s="363"/>
      <c r="EM437" s="363"/>
      <c r="EN437" s="363"/>
      <c r="EO437" s="363"/>
      <c r="EP437" s="363"/>
      <c r="EQ437" s="363"/>
      <c r="ER437" s="363"/>
      <c r="ES437" s="363"/>
      <c r="ET437" s="363"/>
      <c r="EU437" s="363"/>
      <c r="EV437" s="363"/>
      <c r="EW437" s="363"/>
      <c r="EX437" s="363"/>
      <c r="EY437" s="363"/>
      <c r="EZ437" s="363"/>
      <c r="FA437" s="363"/>
      <c r="FB437" s="363"/>
      <c r="FC437" s="363"/>
      <c r="FD437" s="363"/>
      <c r="FE437" s="363"/>
      <c r="FF437" s="363"/>
      <c r="FG437" s="363"/>
      <c r="FH437" s="363"/>
      <c r="FI437" s="363"/>
      <c r="FJ437" s="363"/>
      <c r="FK437" s="363"/>
      <c r="FL437" s="363"/>
      <c r="FM437" s="363"/>
      <c r="FN437" s="363"/>
      <c r="FO437" s="363"/>
      <c r="FP437" s="363"/>
      <c r="FQ437" s="363"/>
      <c r="FR437" s="363"/>
      <c r="FS437" s="363"/>
      <c r="FT437" s="363"/>
      <c r="FU437" s="363"/>
      <c r="FV437" s="363"/>
      <c r="FW437" s="363"/>
      <c r="FX437" s="363"/>
      <c r="FY437" s="363"/>
      <c r="FZ437" s="363"/>
      <c r="GA437" s="363"/>
      <c r="GB437" s="363"/>
      <c r="GC437" s="363"/>
      <c r="GD437" s="363"/>
      <c r="GE437" s="363"/>
      <c r="GF437" s="363"/>
      <c r="GG437" s="363"/>
      <c r="GH437" s="363"/>
      <c r="GI437" s="363"/>
      <c r="GJ437" s="363"/>
      <c r="GK437" s="363"/>
      <c r="GL437" s="363"/>
      <c r="GM437" s="363"/>
      <c r="GN437" s="363"/>
      <c r="GO437" s="363"/>
      <c r="GP437" s="363"/>
      <c r="GQ437" s="363"/>
      <c r="GR437" s="363"/>
      <c r="GS437" s="363"/>
      <c r="GT437" s="363"/>
      <c r="GU437" s="363"/>
      <c r="GV437" s="363"/>
      <c r="GW437" s="363"/>
      <c r="GX437" s="363"/>
      <c r="GY437" s="363"/>
      <c r="GZ437" s="363"/>
      <c r="HA437" s="363"/>
      <c r="HB437" s="363"/>
      <c r="HC437" s="363"/>
      <c r="HD437" s="363"/>
      <c r="HE437" s="363"/>
      <c r="HF437" s="363"/>
      <c r="HG437" s="363"/>
      <c r="HH437" s="363"/>
      <c r="HI437" s="363"/>
      <c r="HJ437" s="363"/>
      <c r="HK437" s="363"/>
      <c r="HL437" s="363"/>
      <c r="HM437" s="363"/>
      <c r="HN437" s="363"/>
      <c r="HO437" s="363"/>
      <c r="HP437" s="363"/>
      <c r="HQ437" s="363"/>
      <c r="HR437" s="363"/>
      <c r="HS437" s="363"/>
      <c r="HT437" s="363"/>
      <c r="HU437" s="363"/>
      <c r="HV437" s="363"/>
      <c r="HW437" s="363"/>
      <c r="HX437" s="363"/>
      <c r="HY437" s="363"/>
      <c r="HZ437" s="363"/>
      <c r="IA437" s="363"/>
      <c r="IB437" s="363"/>
      <c r="IC437" s="363"/>
      <c r="ID437" s="363"/>
      <c r="IE437" s="363"/>
      <c r="IF437" s="363"/>
      <c r="IG437" s="363"/>
      <c r="IH437" s="363"/>
      <c r="II437" s="363"/>
      <c r="IJ437" s="363"/>
      <c r="IK437" s="363"/>
      <c r="IL437" s="363"/>
      <c r="IM437" s="363"/>
      <c r="IN437" s="363"/>
      <c r="IO437" s="363"/>
      <c r="IP437" s="363"/>
      <c r="IQ437" s="363"/>
      <c r="IR437" s="363"/>
      <c r="IS437" s="363"/>
      <c r="IT437" s="363"/>
      <c r="IU437" s="363"/>
      <c r="IV437" s="363"/>
      <c r="IW437" s="363"/>
      <c r="IX437" s="363"/>
      <c r="IY437" s="363"/>
      <c r="IZ437" s="363"/>
      <c r="JA437" s="363"/>
      <c r="JB437" s="363"/>
      <c r="JC437" s="363"/>
      <c r="JD437" s="363"/>
      <c r="JE437" s="363"/>
      <c r="JF437" s="363"/>
      <c r="JG437" s="363"/>
      <c r="JH437" s="363"/>
      <c r="JI437" s="363"/>
      <c r="JJ437" s="363"/>
      <c r="JK437" s="363"/>
      <c r="JL437" s="363"/>
      <c r="JM437" s="363"/>
      <c r="JN437" s="363"/>
      <c r="JO437" s="363"/>
      <c r="JP437" s="363"/>
      <c r="JQ437" s="363"/>
      <c r="JR437" s="363"/>
      <c r="JS437" s="363"/>
      <c r="JT437" s="363"/>
      <c r="JU437" s="363"/>
      <c r="JV437" s="363"/>
      <c r="JW437" s="363"/>
      <c r="JX437" s="363"/>
      <c r="JY437" s="363"/>
      <c r="JZ437" s="363"/>
      <c r="KA437" s="363"/>
      <c r="KB437" s="363"/>
      <c r="KC437" s="363"/>
      <c r="KD437" s="363"/>
      <c r="KE437" s="363"/>
      <c r="KF437" s="363"/>
      <c r="KG437" s="363"/>
      <c r="KH437" s="363"/>
      <c r="KI437" s="363"/>
      <c r="KJ437" s="363"/>
      <c r="KK437" s="363"/>
      <c r="KL437" s="363"/>
      <c r="KM437" s="363"/>
      <c r="KN437" s="363"/>
      <c r="KO437" s="363"/>
      <c r="KP437" s="363"/>
      <c r="KQ437" s="363"/>
      <c r="KR437" s="363"/>
      <c r="KS437" s="363"/>
      <c r="KT437" s="363"/>
      <c r="KU437" s="363"/>
      <c r="KV437" s="363"/>
      <c r="KW437" s="363"/>
      <c r="KX437" s="363"/>
      <c r="KY437" s="363"/>
      <c r="KZ437" s="363"/>
      <c r="LA437" s="363"/>
      <c r="LB437" s="363"/>
      <c r="LC437" s="363"/>
      <c r="LD437" s="363"/>
      <c r="LE437" s="363"/>
      <c r="LF437" s="363"/>
      <c r="LG437" s="363"/>
      <c r="LH437" s="363"/>
      <c r="LI437" s="363"/>
      <c r="LJ437" s="363"/>
      <c r="LK437" s="363"/>
      <c r="LL437" s="363"/>
      <c r="LM437" s="363"/>
      <c r="LN437" s="363"/>
      <c r="LO437" s="363"/>
      <c r="LP437" s="363"/>
      <c r="LQ437" s="363"/>
      <c r="LR437" s="363"/>
      <c r="LS437" s="363"/>
      <c r="LT437" s="363"/>
      <c r="LU437" s="363"/>
      <c r="LV437" s="363"/>
      <c r="LW437" s="363"/>
      <c r="LX437" s="363"/>
      <c r="LY437" s="363"/>
      <c r="LZ437" s="363"/>
      <c r="MA437" s="363"/>
      <c r="MB437" s="363"/>
      <c r="MC437" s="363"/>
      <c r="MD437" s="363"/>
      <c r="ME437" s="363"/>
      <c r="MF437" s="363"/>
      <c r="MG437" s="363"/>
      <c r="MH437" s="363"/>
      <c r="MI437" s="363"/>
      <c r="MJ437" s="363"/>
      <c r="MK437" s="363"/>
      <c r="ML437" s="363"/>
      <c r="MM437" s="363"/>
      <c r="MN437" s="363"/>
      <c r="MO437" s="363"/>
      <c r="MP437" s="363"/>
      <c r="MQ437" s="363"/>
      <c r="MR437" s="363"/>
      <c r="MS437" s="363"/>
      <c r="MT437" s="363"/>
      <c r="MU437" s="363"/>
      <c r="MV437" s="363"/>
      <c r="MW437" s="363"/>
      <c r="MX437" s="363"/>
      <c r="MY437" s="363"/>
      <c r="MZ437" s="363"/>
      <c r="NA437" s="363"/>
      <c r="NB437" s="363"/>
      <c r="NC437" s="363"/>
      <c r="ND437" s="363"/>
      <c r="NE437" s="363"/>
      <c r="NF437" s="363"/>
      <c r="NG437" s="363"/>
      <c r="NH437" s="363"/>
      <c r="NI437" s="363"/>
      <c r="NJ437" s="363"/>
      <c r="NK437" s="363"/>
      <c r="NL437" s="363"/>
      <c r="NM437" s="363"/>
      <c r="NN437" s="363"/>
      <c r="NO437" s="363"/>
      <c r="NP437" s="363"/>
      <c r="NQ437" s="363"/>
      <c r="NR437" s="363"/>
      <c r="NS437" s="363"/>
      <c r="NT437" s="363"/>
      <c r="NU437" s="363"/>
      <c r="NV437" s="363"/>
      <c r="NW437" s="363"/>
      <c r="NX437" s="363"/>
      <c r="NY437" s="363"/>
      <c r="NZ437" s="363"/>
      <c r="OA437" s="363"/>
      <c r="OB437" s="363"/>
      <c r="OC437" s="363"/>
      <c r="OD437" s="363"/>
      <c r="OE437" s="363"/>
      <c r="OF437" s="363"/>
      <c r="OG437" s="363"/>
      <c r="OH437" s="363"/>
      <c r="OI437" s="363"/>
      <c r="OJ437" s="363"/>
      <c r="OK437" s="363"/>
      <c r="OL437" s="363"/>
      <c r="OM437" s="363"/>
      <c r="ON437" s="363"/>
      <c r="OO437" s="363"/>
      <c r="OP437" s="363"/>
      <c r="OQ437" s="363"/>
      <c r="OR437" s="363"/>
      <c r="OS437" s="363"/>
      <c r="OT437" s="363"/>
      <c r="OU437" s="363"/>
      <c r="OV437" s="363"/>
      <c r="OW437" s="363"/>
      <c r="OX437" s="363"/>
      <c r="OY437" s="363"/>
      <c r="OZ437" s="363"/>
      <c r="PA437" s="363"/>
      <c r="PB437" s="363"/>
      <c r="PC437" s="363"/>
      <c r="PD437" s="363"/>
      <c r="PE437" s="363"/>
      <c r="PF437" s="363"/>
      <c r="PG437" s="363"/>
      <c r="PH437" s="363"/>
      <c r="PI437" s="363"/>
      <c r="PJ437" s="363"/>
      <c r="PK437" s="363"/>
      <c r="PL437" s="363"/>
      <c r="PM437" s="363"/>
      <c r="PN437" s="363"/>
      <c r="PO437" s="363"/>
      <c r="PP437" s="363"/>
      <c r="PQ437" s="363"/>
      <c r="PR437" s="363"/>
      <c r="PS437" s="363"/>
      <c r="PT437" s="363"/>
      <c r="PU437" s="363"/>
      <c r="PV437" s="363"/>
      <c r="PW437" s="363"/>
      <c r="PX437" s="363"/>
      <c r="PY437" s="363"/>
      <c r="PZ437" s="363"/>
      <c r="QA437" s="363"/>
      <c r="QB437" s="363"/>
      <c r="QC437" s="363"/>
      <c r="QD437" s="363"/>
      <c r="QE437" s="363"/>
      <c r="QF437" s="363"/>
      <c r="QG437" s="363"/>
      <c r="QH437" s="363"/>
      <c r="QI437" s="363"/>
      <c r="QJ437" s="363"/>
      <c r="QK437" s="363"/>
      <c r="QL437" s="363"/>
      <c r="QM437" s="363"/>
      <c r="QN437" s="363"/>
      <c r="QO437" s="363"/>
      <c r="QP437" s="363"/>
      <c r="QQ437" s="363"/>
      <c r="QR437" s="363"/>
      <c r="QS437" s="363"/>
      <c r="QT437" s="363"/>
      <c r="QU437" s="363"/>
      <c r="QV437" s="363"/>
      <c r="QW437" s="363"/>
      <c r="QX437" s="363"/>
      <c r="QY437" s="363"/>
      <c r="QZ437" s="363"/>
      <c r="RA437" s="363"/>
      <c r="RB437" s="363"/>
      <c r="RC437" s="363"/>
      <c r="RD437" s="363"/>
      <c r="RE437" s="363"/>
      <c r="RF437" s="363"/>
      <c r="RG437" s="363"/>
      <c r="RH437" s="363"/>
      <c r="RI437" s="363"/>
      <c r="RJ437" s="363"/>
      <c r="RK437" s="363"/>
      <c r="RL437" s="363"/>
      <c r="RM437" s="363"/>
      <c r="RN437" s="363"/>
      <c r="RO437" s="363"/>
      <c r="RP437" s="363"/>
      <c r="RQ437" s="363"/>
      <c r="RR437" s="363"/>
      <c r="RS437" s="363"/>
      <c r="RT437" s="363"/>
      <c r="RU437" s="363"/>
    </row>
    <row r="438" spans="1:489" s="393" customFormat="1" ht="72" x14ac:dyDescent="0.35">
      <c r="A438" s="507"/>
      <c r="B438" s="509"/>
      <c r="C438" s="501"/>
      <c r="D438" s="505"/>
      <c r="E438" s="505"/>
      <c r="F438" s="505"/>
      <c r="G438" s="505"/>
      <c r="H438" s="505"/>
      <c r="I438" s="501"/>
      <c r="J438" s="505"/>
      <c r="K438" s="505"/>
      <c r="L438" s="505"/>
      <c r="M438" s="505"/>
      <c r="N438" s="505"/>
      <c r="O438" s="505"/>
      <c r="P438" s="505"/>
      <c r="Q438" s="505"/>
      <c r="R438" s="501"/>
      <c r="S438" s="357" t="s">
        <v>3455</v>
      </c>
      <c r="T438" s="503"/>
      <c r="U438" s="503"/>
      <c r="V438" s="505"/>
      <c r="W438" s="488"/>
      <c r="X438" s="505"/>
      <c r="Y438" s="505"/>
      <c r="Z438" s="500"/>
      <c r="AA438" s="500"/>
      <c r="AB438" s="500"/>
      <c r="AC438" s="500"/>
      <c r="AD438" s="500"/>
      <c r="AE438" s="500"/>
      <c r="AF438" s="500"/>
      <c r="AG438" s="500"/>
      <c r="AH438" s="500"/>
      <c r="AI438" s="500"/>
      <c r="AJ438" s="500"/>
      <c r="AK438" s="500"/>
      <c r="AL438" s="500"/>
      <c r="AM438" s="500"/>
      <c r="AN438" s="500"/>
      <c r="AO438" s="500"/>
      <c r="AP438" s="500"/>
      <c r="AQ438" s="500"/>
      <c r="AR438" s="500"/>
      <c r="AS438" s="500"/>
      <c r="AT438" s="500"/>
      <c r="AU438" s="500"/>
      <c r="AV438" s="500"/>
      <c r="AW438" s="500"/>
      <c r="AX438" s="500"/>
      <c r="AY438" s="500"/>
      <c r="AZ438" s="500"/>
      <c r="BA438" s="500"/>
      <c r="BB438" s="500"/>
      <c r="BC438" s="500"/>
      <c r="BD438" s="500"/>
      <c r="BE438" s="500"/>
      <c r="BF438" s="500"/>
      <c r="BG438" s="500"/>
      <c r="BH438" s="500"/>
      <c r="BI438" s="500"/>
      <c r="BJ438" s="501"/>
      <c r="BK438" s="496"/>
      <c r="BL438" s="363"/>
      <c r="BM438" s="363"/>
      <c r="BN438" s="363"/>
      <c r="BO438" s="363"/>
      <c r="BP438" s="363"/>
      <c r="BQ438" s="363"/>
      <c r="BR438" s="363"/>
      <c r="BS438" s="363"/>
      <c r="BT438" s="363"/>
      <c r="BU438" s="363"/>
      <c r="BV438" s="363"/>
      <c r="BW438" s="363"/>
      <c r="BX438" s="363"/>
      <c r="BY438" s="363"/>
      <c r="BZ438" s="363"/>
      <c r="CA438" s="363"/>
      <c r="CB438" s="363"/>
      <c r="CC438" s="363"/>
      <c r="CD438" s="363"/>
      <c r="CE438" s="363"/>
      <c r="CF438" s="363"/>
      <c r="CG438" s="363"/>
      <c r="CH438" s="363"/>
      <c r="CI438" s="363"/>
      <c r="CJ438" s="363"/>
      <c r="CK438" s="363"/>
      <c r="CL438" s="363"/>
      <c r="CM438" s="363"/>
      <c r="CN438" s="363"/>
      <c r="CO438" s="363"/>
      <c r="CP438" s="363"/>
      <c r="CQ438" s="363"/>
      <c r="CR438" s="363"/>
      <c r="CS438" s="363"/>
      <c r="CT438" s="363"/>
      <c r="CU438" s="363"/>
      <c r="CV438" s="363"/>
      <c r="CW438" s="363"/>
      <c r="CX438" s="363"/>
      <c r="CY438" s="363"/>
      <c r="CZ438" s="363"/>
      <c r="DA438" s="363"/>
      <c r="DB438" s="363"/>
      <c r="DC438" s="363"/>
      <c r="DD438" s="363"/>
      <c r="DE438" s="363"/>
      <c r="DF438" s="363"/>
      <c r="DG438" s="363"/>
      <c r="DH438" s="363"/>
      <c r="DI438" s="363"/>
      <c r="DJ438" s="363"/>
      <c r="DK438" s="363"/>
      <c r="DL438" s="363"/>
      <c r="DM438" s="363"/>
      <c r="DN438" s="363"/>
      <c r="DO438" s="363"/>
      <c r="DP438" s="363"/>
      <c r="DQ438" s="363"/>
      <c r="DR438" s="363"/>
      <c r="DS438" s="363"/>
      <c r="DT438" s="363"/>
      <c r="DU438" s="363"/>
      <c r="DV438" s="363"/>
      <c r="DW438" s="363"/>
      <c r="DX438" s="363"/>
      <c r="DY438" s="363"/>
      <c r="DZ438" s="363"/>
      <c r="EA438" s="363"/>
      <c r="EB438" s="363"/>
      <c r="EC438" s="363"/>
      <c r="ED438" s="363"/>
      <c r="EE438" s="363"/>
      <c r="EF438" s="363"/>
      <c r="EG438" s="363"/>
      <c r="EH438" s="363"/>
      <c r="EI438" s="363"/>
      <c r="EJ438" s="363"/>
      <c r="EK438" s="363"/>
      <c r="EL438" s="363"/>
      <c r="EM438" s="363"/>
      <c r="EN438" s="363"/>
      <c r="EO438" s="363"/>
      <c r="EP438" s="363"/>
      <c r="EQ438" s="363"/>
      <c r="ER438" s="363"/>
      <c r="ES438" s="363"/>
      <c r="ET438" s="363"/>
      <c r="EU438" s="363"/>
      <c r="EV438" s="363"/>
      <c r="EW438" s="363"/>
      <c r="EX438" s="363"/>
      <c r="EY438" s="363"/>
      <c r="EZ438" s="363"/>
      <c r="FA438" s="363"/>
      <c r="FB438" s="363"/>
      <c r="FC438" s="363"/>
      <c r="FD438" s="363"/>
      <c r="FE438" s="363"/>
      <c r="FF438" s="363"/>
      <c r="FG438" s="363"/>
      <c r="FH438" s="363"/>
      <c r="FI438" s="363"/>
      <c r="FJ438" s="363"/>
      <c r="FK438" s="363"/>
      <c r="FL438" s="363"/>
      <c r="FM438" s="363"/>
      <c r="FN438" s="363"/>
      <c r="FO438" s="363"/>
      <c r="FP438" s="363"/>
      <c r="FQ438" s="363"/>
      <c r="FR438" s="363"/>
      <c r="FS438" s="363"/>
      <c r="FT438" s="363"/>
      <c r="FU438" s="363"/>
      <c r="FV438" s="363"/>
      <c r="FW438" s="363"/>
      <c r="FX438" s="363"/>
      <c r="FY438" s="363"/>
      <c r="FZ438" s="363"/>
      <c r="GA438" s="363"/>
      <c r="GB438" s="363"/>
      <c r="GC438" s="363"/>
      <c r="GD438" s="363"/>
      <c r="GE438" s="363"/>
      <c r="GF438" s="363"/>
      <c r="GG438" s="363"/>
      <c r="GH438" s="363"/>
      <c r="GI438" s="363"/>
      <c r="GJ438" s="363"/>
      <c r="GK438" s="363"/>
      <c r="GL438" s="363"/>
      <c r="GM438" s="363"/>
      <c r="GN438" s="363"/>
      <c r="GO438" s="363"/>
      <c r="GP438" s="363"/>
      <c r="GQ438" s="363"/>
      <c r="GR438" s="363"/>
      <c r="GS438" s="363"/>
      <c r="GT438" s="363"/>
      <c r="GU438" s="363"/>
      <c r="GV438" s="363"/>
      <c r="GW438" s="363"/>
      <c r="GX438" s="363"/>
      <c r="GY438" s="363"/>
      <c r="GZ438" s="363"/>
      <c r="HA438" s="363"/>
      <c r="HB438" s="363"/>
      <c r="HC438" s="363"/>
      <c r="HD438" s="363"/>
      <c r="HE438" s="363"/>
      <c r="HF438" s="363"/>
      <c r="HG438" s="363"/>
      <c r="HH438" s="363"/>
      <c r="HI438" s="363"/>
      <c r="HJ438" s="363"/>
      <c r="HK438" s="363"/>
      <c r="HL438" s="363"/>
      <c r="HM438" s="363"/>
      <c r="HN438" s="363"/>
      <c r="HO438" s="363"/>
      <c r="HP438" s="363"/>
      <c r="HQ438" s="363"/>
      <c r="HR438" s="363"/>
      <c r="HS438" s="363"/>
      <c r="HT438" s="363"/>
      <c r="HU438" s="363"/>
      <c r="HV438" s="363"/>
      <c r="HW438" s="363"/>
      <c r="HX438" s="363"/>
      <c r="HY438" s="363"/>
      <c r="HZ438" s="363"/>
      <c r="IA438" s="363"/>
      <c r="IB438" s="363"/>
      <c r="IC438" s="363"/>
      <c r="ID438" s="363"/>
      <c r="IE438" s="363"/>
      <c r="IF438" s="363"/>
      <c r="IG438" s="363"/>
      <c r="IH438" s="363"/>
      <c r="II438" s="363"/>
      <c r="IJ438" s="363"/>
      <c r="IK438" s="363"/>
      <c r="IL438" s="363"/>
      <c r="IM438" s="363"/>
      <c r="IN438" s="363"/>
      <c r="IO438" s="363"/>
      <c r="IP438" s="363"/>
      <c r="IQ438" s="363"/>
      <c r="IR438" s="363"/>
      <c r="IS438" s="363"/>
      <c r="IT438" s="363"/>
      <c r="IU438" s="363"/>
      <c r="IV438" s="363"/>
      <c r="IW438" s="363"/>
      <c r="IX438" s="363"/>
      <c r="IY438" s="363"/>
      <c r="IZ438" s="363"/>
      <c r="JA438" s="363"/>
      <c r="JB438" s="363"/>
      <c r="JC438" s="363"/>
      <c r="JD438" s="363"/>
      <c r="JE438" s="363"/>
      <c r="JF438" s="363"/>
      <c r="JG438" s="363"/>
      <c r="JH438" s="363"/>
      <c r="JI438" s="363"/>
      <c r="JJ438" s="363"/>
      <c r="JK438" s="363"/>
      <c r="JL438" s="363"/>
      <c r="JM438" s="363"/>
      <c r="JN438" s="363"/>
      <c r="JO438" s="363"/>
      <c r="JP438" s="363"/>
      <c r="JQ438" s="363"/>
      <c r="JR438" s="363"/>
      <c r="JS438" s="363"/>
      <c r="JT438" s="363"/>
      <c r="JU438" s="363"/>
      <c r="JV438" s="363"/>
      <c r="JW438" s="363"/>
      <c r="JX438" s="363"/>
      <c r="JY438" s="363"/>
      <c r="JZ438" s="363"/>
      <c r="KA438" s="363"/>
      <c r="KB438" s="363"/>
      <c r="KC438" s="363"/>
      <c r="KD438" s="363"/>
      <c r="KE438" s="363"/>
      <c r="KF438" s="363"/>
      <c r="KG438" s="363"/>
      <c r="KH438" s="363"/>
      <c r="KI438" s="363"/>
      <c r="KJ438" s="363"/>
      <c r="KK438" s="363"/>
      <c r="KL438" s="363"/>
      <c r="KM438" s="363"/>
      <c r="KN438" s="363"/>
      <c r="KO438" s="363"/>
      <c r="KP438" s="363"/>
      <c r="KQ438" s="363"/>
      <c r="KR438" s="363"/>
      <c r="KS438" s="363"/>
      <c r="KT438" s="363"/>
      <c r="KU438" s="363"/>
      <c r="KV438" s="363"/>
      <c r="KW438" s="363"/>
      <c r="KX438" s="363"/>
      <c r="KY438" s="363"/>
      <c r="KZ438" s="363"/>
      <c r="LA438" s="363"/>
      <c r="LB438" s="363"/>
      <c r="LC438" s="363"/>
      <c r="LD438" s="363"/>
      <c r="LE438" s="363"/>
      <c r="LF438" s="363"/>
      <c r="LG438" s="363"/>
      <c r="LH438" s="363"/>
      <c r="LI438" s="363"/>
      <c r="LJ438" s="363"/>
      <c r="LK438" s="363"/>
      <c r="LL438" s="363"/>
      <c r="LM438" s="363"/>
      <c r="LN438" s="363"/>
      <c r="LO438" s="363"/>
      <c r="LP438" s="363"/>
      <c r="LQ438" s="363"/>
      <c r="LR438" s="363"/>
      <c r="LS438" s="363"/>
      <c r="LT438" s="363"/>
      <c r="LU438" s="363"/>
      <c r="LV438" s="363"/>
      <c r="LW438" s="363"/>
      <c r="LX438" s="363"/>
      <c r="LY438" s="363"/>
      <c r="LZ438" s="363"/>
      <c r="MA438" s="363"/>
      <c r="MB438" s="363"/>
      <c r="MC438" s="363"/>
      <c r="MD438" s="363"/>
      <c r="ME438" s="363"/>
      <c r="MF438" s="363"/>
      <c r="MG438" s="363"/>
      <c r="MH438" s="363"/>
      <c r="MI438" s="363"/>
      <c r="MJ438" s="363"/>
      <c r="MK438" s="363"/>
      <c r="ML438" s="363"/>
      <c r="MM438" s="363"/>
      <c r="MN438" s="363"/>
      <c r="MO438" s="363"/>
      <c r="MP438" s="363"/>
      <c r="MQ438" s="363"/>
      <c r="MR438" s="363"/>
      <c r="MS438" s="363"/>
      <c r="MT438" s="363"/>
      <c r="MU438" s="363"/>
      <c r="MV438" s="363"/>
      <c r="MW438" s="363"/>
      <c r="MX438" s="363"/>
      <c r="MY438" s="363"/>
      <c r="MZ438" s="363"/>
      <c r="NA438" s="363"/>
      <c r="NB438" s="363"/>
      <c r="NC438" s="363"/>
      <c r="ND438" s="363"/>
      <c r="NE438" s="363"/>
      <c r="NF438" s="363"/>
      <c r="NG438" s="363"/>
      <c r="NH438" s="363"/>
      <c r="NI438" s="363"/>
      <c r="NJ438" s="363"/>
      <c r="NK438" s="363"/>
      <c r="NL438" s="363"/>
      <c r="NM438" s="363"/>
      <c r="NN438" s="363"/>
      <c r="NO438" s="363"/>
      <c r="NP438" s="363"/>
      <c r="NQ438" s="363"/>
      <c r="NR438" s="363"/>
      <c r="NS438" s="363"/>
      <c r="NT438" s="363"/>
      <c r="NU438" s="363"/>
      <c r="NV438" s="363"/>
      <c r="NW438" s="363"/>
      <c r="NX438" s="363"/>
      <c r="NY438" s="363"/>
      <c r="NZ438" s="363"/>
      <c r="OA438" s="363"/>
      <c r="OB438" s="363"/>
      <c r="OC438" s="363"/>
      <c r="OD438" s="363"/>
      <c r="OE438" s="363"/>
      <c r="OF438" s="363"/>
      <c r="OG438" s="363"/>
      <c r="OH438" s="363"/>
      <c r="OI438" s="363"/>
      <c r="OJ438" s="363"/>
      <c r="OK438" s="363"/>
      <c r="OL438" s="363"/>
      <c r="OM438" s="363"/>
      <c r="ON438" s="363"/>
      <c r="OO438" s="363"/>
      <c r="OP438" s="363"/>
      <c r="OQ438" s="363"/>
      <c r="OR438" s="363"/>
      <c r="OS438" s="363"/>
      <c r="OT438" s="363"/>
      <c r="OU438" s="363"/>
      <c r="OV438" s="363"/>
      <c r="OW438" s="363"/>
      <c r="OX438" s="363"/>
      <c r="OY438" s="363"/>
      <c r="OZ438" s="363"/>
      <c r="PA438" s="363"/>
      <c r="PB438" s="363"/>
      <c r="PC438" s="363"/>
      <c r="PD438" s="363"/>
      <c r="PE438" s="363"/>
      <c r="PF438" s="363"/>
      <c r="PG438" s="363"/>
      <c r="PH438" s="363"/>
      <c r="PI438" s="363"/>
      <c r="PJ438" s="363"/>
      <c r="PK438" s="363"/>
      <c r="PL438" s="363"/>
      <c r="PM438" s="363"/>
      <c r="PN438" s="363"/>
      <c r="PO438" s="363"/>
      <c r="PP438" s="363"/>
      <c r="PQ438" s="363"/>
      <c r="PR438" s="363"/>
      <c r="PS438" s="363"/>
      <c r="PT438" s="363"/>
      <c r="PU438" s="363"/>
      <c r="PV438" s="363"/>
      <c r="PW438" s="363"/>
      <c r="PX438" s="363"/>
      <c r="PY438" s="363"/>
      <c r="PZ438" s="363"/>
      <c r="QA438" s="363"/>
      <c r="QB438" s="363"/>
      <c r="QC438" s="363"/>
      <c r="QD438" s="363"/>
      <c r="QE438" s="363"/>
      <c r="QF438" s="363"/>
      <c r="QG438" s="363"/>
      <c r="QH438" s="363"/>
      <c r="QI438" s="363"/>
      <c r="QJ438" s="363"/>
      <c r="QK438" s="363"/>
      <c r="QL438" s="363"/>
      <c r="QM438" s="363"/>
      <c r="QN438" s="363"/>
      <c r="QO438" s="363"/>
      <c r="QP438" s="363"/>
      <c r="QQ438" s="363"/>
      <c r="QR438" s="363"/>
      <c r="QS438" s="363"/>
      <c r="QT438" s="363"/>
      <c r="QU438" s="363"/>
      <c r="QV438" s="363"/>
      <c r="QW438" s="363"/>
      <c r="QX438" s="363"/>
      <c r="QY438" s="363"/>
      <c r="QZ438" s="363"/>
      <c r="RA438" s="363"/>
      <c r="RB438" s="363"/>
      <c r="RC438" s="363"/>
      <c r="RD438" s="363"/>
      <c r="RE438" s="363"/>
      <c r="RF438" s="363"/>
      <c r="RG438" s="363"/>
      <c r="RH438" s="363"/>
      <c r="RI438" s="363"/>
      <c r="RJ438" s="363"/>
      <c r="RK438" s="363"/>
      <c r="RL438" s="363"/>
      <c r="RM438" s="363"/>
      <c r="RN438" s="363"/>
      <c r="RO438" s="363"/>
      <c r="RP438" s="363"/>
      <c r="RQ438" s="363"/>
      <c r="RR438" s="363"/>
      <c r="RS438" s="363"/>
      <c r="RT438" s="363"/>
      <c r="RU438" s="363"/>
    </row>
    <row r="439" spans="1:489" s="393" customFormat="1" ht="36" x14ac:dyDescent="0.35">
      <c r="A439" s="507" t="s">
        <v>3456</v>
      </c>
      <c r="B439" s="509">
        <v>80</v>
      </c>
      <c r="C439" s="501" t="s">
        <v>99</v>
      </c>
      <c r="D439" s="505" t="s">
        <v>2166</v>
      </c>
      <c r="E439" s="505" t="s">
        <v>2167</v>
      </c>
      <c r="F439" s="505" t="s">
        <v>2100</v>
      </c>
      <c r="G439" s="505" t="s">
        <v>2185</v>
      </c>
      <c r="H439" s="505" t="s">
        <v>199</v>
      </c>
      <c r="I439" s="501" t="s">
        <v>3333</v>
      </c>
      <c r="J439" s="505" t="s">
        <v>3333</v>
      </c>
      <c r="K439" s="505" t="s">
        <v>3333</v>
      </c>
      <c r="L439" s="505" t="s">
        <v>3333</v>
      </c>
      <c r="M439" s="505" t="s">
        <v>199</v>
      </c>
      <c r="N439" s="505" t="s">
        <v>2106</v>
      </c>
      <c r="O439" s="505" t="s">
        <v>2172</v>
      </c>
      <c r="P439" s="505" t="s">
        <v>2172</v>
      </c>
      <c r="Q439" s="505" t="s">
        <v>2172</v>
      </c>
      <c r="R439" s="505" t="s">
        <v>3457</v>
      </c>
      <c r="S439" s="357" t="s">
        <v>1204</v>
      </c>
      <c r="T439" s="503">
        <v>45689</v>
      </c>
      <c r="U439" s="503">
        <v>46006</v>
      </c>
      <c r="V439" s="505" t="s">
        <v>3458</v>
      </c>
      <c r="W439" s="495" t="s">
        <v>2172</v>
      </c>
      <c r="X439" s="505" t="s">
        <v>2172</v>
      </c>
      <c r="Y439" s="505" t="s">
        <v>2172</v>
      </c>
      <c r="Z439" s="500" t="s">
        <v>2172</v>
      </c>
      <c r="AA439" s="500" t="s">
        <v>3459</v>
      </c>
      <c r="AB439" s="500" t="s">
        <v>3459</v>
      </c>
      <c r="AC439" s="500" t="s">
        <v>3459</v>
      </c>
      <c r="AD439" s="500" t="s">
        <v>3459</v>
      </c>
      <c r="AE439" s="500" t="s">
        <v>3459</v>
      </c>
      <c r="AF439" s="500" t="s">
        <v>3459</v>
      </c>
      <c r="AG439" s="500" t="s">
        <v>2113</v>
      </c>
      <c r="AH439" s="500" t="s">
        <v>3459</v>
      </c>
      <c r="AI439" s="500" t="s">
        <v>3459</v>
      </c>
      <c r="AJ439" s="500" t="s">
        <v>3459</v>
      </c>
      <c r="AK439" s="500" t="s">
        <v>2113</v>
      </c>
      <c r="AL439" s="500" t="s">
        <v>3459</v>
      </c>
      <c r="AM439" s="500" t="s">
        <v>3459</v>
      </c>
      <c r="AN439" s="500" t="s">
        <v>3459</v>
      </c>
      <c r="AO439" s="500" t="s">
        <v>3459</v>
      </c>
      <c r="AP439" s="500" t="s">
        <v>3459</v>
      </c>
      <c r="AQ439" s="500" t="s">
        <v>3459</v>
      </c>
      <c r="AR439" s="500" t="s">
        <v>3459</v>
      </c>
      <c r="AS439" s="500" t="s">
        <v>3459</v>
      </c>
      <c r="AT439" s="500" t="s">
        <v>3459</v>
      </c>
      <c r="AU439" s="500" t="s">
        <v>3459</v>
      </c>
      <c r="AV439" s="500" t="s">
        <v>3459</v>
      </c>
      <c r="AW439" s="500" t="s">
        <v>3459</v>
      </c>
      <c r="AX439" s="500" t="s">
        <v>3459</v>
      </c>
      <c r="AY439" s="500" t="s">
        <v>3459</v>
      </c>
      <c r="AZ439" s="500" t="s">
        <v>3459</v>
      </c>
      <c r="BA439" s="500" t="s">
        <v>3459</v>
      </c>
      <c r="BB439" s="500" t="s">
        <v>3459</v>
      </c>
      <c r="BC439" s="500" t="s">
        <v>3459</v>
      </c>
      <c r="BD439" s="500" t="s">
        <v>3459</v>
      </c>
      <c r="BE439" s="500" t="s">
        <v>3459</v>
      </c>
      <c r="BF439" s="500" t="s">
        <v>3459</v>
      </c>
      <c r="BG439" s="500" t="s">
        <v>2113</v>
      </c>
      <c r="BH439" s="500" t="s">
        <v>3459</v>
      </c>
      <c r="BI439" s="500" t="s">
        <v>2113</v>
      </c>
      <c r="BJ439" s="501" t="s">
        <v>2114</v>
      </c>
      <c r="BK439" s="496" t="s">
        <v>199</v>
      </c>
      <c r="BL439" s="363"/>
      <c r="BM439" s="363"/>
      <c r="BN439" s="363"/>
      <c r="BO439" s="363"/>
      <c r="BP439" s="363"/>
      <c r="BQ439" s="363"/>
      <c r="BR439" s="363"/>
      <c r="BS439" s="363"/>
      <c r="BT439" s="363"/>
      <c r="BU439" s="363"/>
      <c r="BV439" s="363"/>
      <c r="BW439" s="363"/>
      <c r="BX439" s="363"/>
      <c r="BY439" s="363"/>
      <c r="BZ439" s="363"/>
      <c r="CA439" s="363"/>
      <c r="CB439" s="363"/>
      <c r="CC439" s="363"/>
      <c r="CD439" s="363"/>
      <c r="CE439" s="363"/>
      <c r="CF439" s="363"/>
      <c r="CG439" s="363"/>
      <c r="CH439" s="363"/>
      <c r="CI439" s="363"/>
      <c r="CJ439" s="363"/>
      <c r="CK439" s="363"/>
      <c r="CL439" s="363"/>
      <c r="CM439" s="363"/>
      <c r="CN439" s="363"/>
      <c r="CO439" s="363"/>
      <c r="CP439" s="363"/>
      <c r="CQ439" s="363"/>
      <c r="CR439" s="363"/>
      <c r="CS439" s="363"/>
      <c r="CT439" s="363"/>
      <c r="CU439" s="363"/>
      <c r="CV439" s="363"/>
      <c r="CW439" s="363"/>
      <c r="CX439" s="363"/>
      <c r="CY439" s="363"/>
      <c r="CZ439" s="363"/>
      <c r="DA439" s="363"/>
      <c r="DB439" s="363"/>
      <c r="DC439" s="363"/>
      <c r="DD439" s="363"/>
      <c r="DE439" s="363"/>
      <c r="DF439" s="363"/>
      <c r="DG439" s="363"/>
      <c r="DH439" s="363"/>
      <c r="DI439" s="363"/>
      <c r="DJ439" s="363"/>
      <c r="DK439" s="363"/>
      <c r="DL439" s="363"/>
      <c r="DM439" s="363"/>
      <c r="DN439" s="363"/>
      <c r="DO439" s="363"/>
      <c r="DP439" s="363"/>
      <c r="DQ439" s="363"/>
      <c r="DR439" s="363"/>
      <c r="DS439" s="363"/>
      <c r="DT439" s="363"/>
      <c r="DU439" s="363"/>
      <c r="DV439" s="363"/>
      <c r="DW439" s="363"/>
      <c r="DX439" s="363"/>
      <c r="DY439" s="363"/>
      <c r="DZ439" s="363"/>
      <c r="EA439" s="363"/>
      <c r="EB439" s="363"/>
      <c r="EC439" s="363"/>
      <c r="ED439" s="363"/>
      <c r="EE439" s="363"/>
      <c r="EF439" s="363"/>
      <c r="EG439" s="363"/>
      <c r="EH439" s="363"/>
      <c r="EI439" s="363"/>
      <c r="EJ439" s="363"/>
      <c r="EK439" s="363"/>
      <c r="EL439" s="363"/>
      <c r="EM439" s="363"/>
      <c r="EN439" s="363"/>
      <c r="EO439" s="363"/>
      <c r="EP439" s="363"/>
      <c r="EQ439" s="363"/>
      <c r="ER439" s="363"/>
      <c r="ES439" s="363"/>
      <c r="ET439" s="363"/>
      <c r="EU439" s="363"/>
      <c r="EV439" s="363"/>
      <c r="EW439" s="363"/>
      <c r="EX439" s="363"/>
      <c r="EY439" s="363"/>
      <c r="EZ439" s="363"/>
      <c r="FA439" s="363"/>
      <c r="FB439" s="363"/>
      <c r="FC439" s="363"/>
      <c r="FD439" s="363"/>
      <c r="FE439" s="363"/>
      <c r="FF439" s="363"/>
      <c r="FG439" s="363"/>
      <c r="FH439" s="363"/>
      <c r="FI439" s="363"/>
      <c r="FJ439" s="363"/>
      <c r="FK439" s="363"/>
      <c r="FL439" s="363"/>
      <c r="FM439" s="363"/>
      <c r="FN439" s="363"/>
      <c r="FO439" s="363"/>
      <c r="FP439" s="363"/>
      <c r="FQ439" s="363"/>
      <c r="FR439" s="363"/>
      <c r="FS439" s="363"/>
      <c r="FT439" s="363"/>
      <c r="FU439" s="363"/>
      <c r="FV439" s="363"/>
      <c r="FW439" s="363"/>
      <c r="FX439" s="363"/>
      <c r="FY439" s="363"/>
      <c r="FZ439" s="363"/>
      <c r="GA439" s="363"/>
      <c r="GB439" s="363"/>
      <c r="GC439" s="363"/>
      <c r="GD439" s="363"/>
      <c r="GE439" s="363"/>
      <c r="GF439" s="363"/>
      <c r="GG439" s="363"/>
      <c r="GH439" s="363"/>
      <c r="GI439" s="363"/>
      <c r="GJ439" s="363"/>
      <c r="GK439" s="363"/>
      <c r="GL439" s="363"/>
      <c r="GM439" s="363"/>
      <c r="GN439" s="363"/>
      <c r="GO439" s="363"/>
      <c r="GP439" s="363"/>
      <c r="GQ439" s="363"/>
      <c r="GR439" s="363"/>
      <c r="GS439" s="363"/>
      <c r="GT439" s="363"/>
      <c r="GU439" s="363"/>
      <c r="GV439" s="363"/>
      <c r="GW439" s="363"/>
      <c r="GX439" s="363"/>
      <c r="GY439" s="363"/>
      <c r="GZ439" s="363"/>
      <c r="HA439" s="363"/>
      <c r="HB439" s="363"/>
      <c r="HC439" s="363"/>
      <c r="HD439" s="363"/>
      <c r="HE439" s="363"/>
      <c r="HF439" s="363"/>
      <c r="HG439" s="363"/>
      <c r="HH439" s="363"/>
      <c r="HI439" s="363"/>
      <c r="HJ439" s="363"/>
      <c r="HK439" s="363"/>
      <c r="HL439" s="363"/>
      <c r="HM439" s="363"/>
      <c r="HN439" s="363"/>
      <c r="HO439" s="363"/>
      <c r="HP439" s="363"/>
      <c r="HQ439" s="363"/>
      <c r="HR439" s="363"/>
      <c r="HS439" s="363"/>
      <c r="HT439" s="363"/>
      <c r="HU439" s="363"/>
      <c r="HV439" s="363"/>
      <c r="HW439" s="363"/>
      <c r="HX439" s="363"/>
      <c r="HY439" s="363"/>
      <c r="HZ439" s="363"/>
      <c r="IA439" s="363"/>
      <c r="IB439" s="363"/>
      <c r="IC439" s="363"/>
      <c r="ID439" s="363"/>
      <c r="IE439" s="363"/>
      <c r="IF439" s="363"/>
      <c r="IG439" s="363"/>
      <c r="IH439" s="363"/>
      <c r="II439" s="363"/>
      <c r="IJ439" s="363"/>
      <c r="IK439" s="363"/>
      <c r="IL439" s="363"/>
      <c r="IM439" s="363"/>
      <c r="IN439" s="363"/>
      <c r="IO439" s="363"/>
      <c r="IP439" s="363"/>
      <c r="IQ439" s="363"/>
      <c r="IR439" s="363"/>
      <c r="IS439" s="363"/>
      <c r="IT439" s="363"/>
      <c r="IU439" s="363"/>
      <c r="IV439" s="363"/>
      <c r="IW439" s="363"/>
      <c r="IX439" s="363"/>
      <c r="IY439" s="363"/>
      <c r="IZ439" s="363"/>
      <c r="JA439" s="363"/>
      <c r="JB439" s="363"/>
      <c r="JC439" s="363"/>
      <c r="JD439" s="363"/>
      <c r="JE439" s="363"/>
      <c r="JF439" s="363"/>
      <c r="JG439" s="363"/>
      <c r="JH439" s="363"/>
      <c r="JI439" s="363"/>
      <c r="JJ439" s="363"/>
      <c r="JK439" s="363"/>
      <c r="JL439" s="363"/>
      <c r="JM439" s="363"/>
      <c r="JN439" s="363"/>
      <c r="JO439" s="363"/>
      <c r="JP439" s="363"/>
      <c r="JQ439" s="363"/>
      <c r="JR439" s="363"/>
      <c r="JS439" s="363"/>
      <c r="JT439" s="363"/>
      <c r="JU439" s="363"/>
      <c r="JV439" s="363"/>
      <c r="JW439" s="363"/>
      <c r="JX439" s="363"/>
      <c r="JY439" s="363"/>
      <c r="JZ439" s="363"/>
      <c r="KA439" s="363"/>
      <c r="KB439" s="363"/>
      <c r="KC439" s="363"/>
      <c r="KD439" s="363"/>
      <c r="KE439" s="363"/>
      <c r="KF439" s="363"/>
      <c r="KG439" s="363"/>
      <c r="KH439" s="363"/>
      <c r="KI439" s="363"/>
      <c r="KJ439" s="363"/>
      <c r="KK439" s="363"/>
      <c r="KL439" s="363"/>
      <c r="KM439" s="363"/>
      <c r="KN439" s="363"/>
      <c r="KO439" s="363"/>
      <c r="KP439" s="363"/>
      <c r="KQ439" s="363"/>
      <c r="KR439" s="363"/>
      <c r="KS439" s="363"/>
      <c r="KT439" s="363"/>
      <c r="KU439" s="363"/>
      <c r="KV439" s="363"/>
      <c r="KW439" s="363"/>
      <c r="KX439" s="363"/>
      <c r="KY439" s="363"/>
      <c r="KZ439" s="363"/>
      <c r="LA439" s="363"/>
      <c r="LB439" s="363"/>
      <c r="LC439" s="363"/>
      <c r="LD439" s="363"/>
      <c r="LE439" s="363"/>
      <c r="LF439" s="363"/>
      <c r="LG439" s="363"/>
      <c r="LH439" s="363"/>
      <c r="LI439" s="363"/>
      <c r="LJ439" s="363"/>
      <c r="LK439" s="363"/>
      <c r="LL439" s="363"/>
      <c r="LM439" s="363"/>
      <c r="LN439" s="363"/>
      <c r="LO439" s="363"/>
      <c r="LP439" s="363"/>
      <c r="LQ439" s="363"/>
      <c r="LR439" s="363"/>
      <c r="LS439" s="363"/>
      <c r="LT439" s="363"/>
      <c r="LU439" s="363"/>
      <c r="LV439" s="363"/>
      <c r="LW439" s="363"/>
      <c r="LX439" s="363"/>
      <c r="LY439" s="363"/>
      <c r="LZ439" s="363"/>
      <c r="MA439" s="363"/>
      <c r="MB439" s="363"/>
      <c r="MC439" s="363"/>
      <c r="MD439" s="363"/>
      <c r="ME439" s="363"/>
      <c r="MF439" s="363"/>
      <c r="MG439" s="363"/>
      <c r="MH439" s="363"/>
      <c r="MI439" s="363"/>
      <c r="MJ439" s="363"/>
      <c r="MK439" s="363"/>
      <c r="ML439" s="363"/>
      <c r="MM439" s="363"/>
      <c r="MN439" s="363"/>
      <c r="MO439" s="363"/>
      <c r="MP439" s="363"/>
      <c r="MQ439" s="363"/>
      <c r="MR439" s="363"/>
      <c r="MS439" s="363"/>
      <c r="MT439" s="363"/>
      <c r="MU439" s="363"/>
      <c r="MV439" s="363"/>
      <c r="MW439" s="363"/>
      <c r="MX439" s="363"/>
      <c r="MY439" s="363"/>
      <c r="MZ439" s="363"/>
      <c r="NA439" s="363"/>
      <c r="NB439" s="363"/>
      <c r="NC439" s="363"/>
      <c r="ND439" s="363"/>
      <c r="NE439" s="363"/>
      <c r="NF439" s="363"/>
      <c r="NG439" s="363"/>
      <c r="NH439" s="363"/>
      <c r="NI439" s="363"/>
      <c r="NJ439" s="363"/>
      <c r="NK439" s="363"/>
      <c r="NL439" s="363"/>
      <c r="NM439" s="363"/>
      <c r="NN439" s="363"/>
      <c r="NO439" s="363"/>
      <c r="NP439" s="363"/>
      <c r="NQ439" s="363"/>
      <c r="NR439" s="363"/>
      <c r="NS439" s="363"/>
      <c r="NT439" s="363"/>
      <c r="NU439" s="363"/>
      <c r="NV439" s="363"/>
      <c r="NW439" s="363"/>
      <c r="NX439" s="363"/>
      <c r="NY439" s="363"/>
      <c r="NZ439" s="363"/>
      <c r="OA439" s="363"/>
      <c r="OB439" s="363"/>
      <c r="OC439" s="363"/>
      <c r="OD439" s="363"/>
      <c r="OE439" s="363"/>
      <c r="OF439" s="363"/>
      <c r="OG439" s="363"/>
      <c r="OH439" s="363"/>
      <c r="OI439" s="363"/>
      <c r="OJ439" s="363"/>
      <c r="OK439" s="363"/>
      <c r="OL439" s="363"/>
      <c r="OM439" s="363"/>
      <c r="ON439" s="363"/>
      <c r="OO439" s="363"/>
      <c r="OP439" s="363"/>
      <c r="OQ439" s="363"/>
      <c r="OR439" s="363"/>
      <c r="OS439" s="363"/>
      <c r="OT439" s="363"/>
      <c r="OU439" s="363"/>
      <c r="OV439" s="363"/>
      <c r="OW439" s="363"/>
      <c r="OX439" s="363"/>
      <c r="OY439" s="363"/>
      <c r="OZ439" s="363"/>
      <c r="PA439" s="363"/>
      <c r="PB439" s="363"/>
      <c r="PC439" s="363"/>
      <c r="PD439" s="363"/>
      <c r="PE439" s="363"/>
      <c r="PF439" s="363"/>
      <c r="PG439" s="363"/>
      <c r="PH439" s="363"/>
      <c r="PI439" s="363"/>
      <c r="PJ439" s="363"/>
      <c r="PK439" s="363"/>
      <c r="PL439" s="363"/>
      <c r="PM439" s="363"/>
      <c r="PN439" s="363"/>
      <c r="PO439" s="363"/>
      <c r="PP439" s="363"/>
      <c r="PQ439" s="363"/>
      <c r="PR439" s="363"/>
      <c r="PS439" s="363"/>
      <c r="PT439" s="363"/>
      <c r="PU439" s="363"/>
      <c r="PV439" s="363"/>
      <c r="PW439" s="363"/>
      <c r="PX439" s="363"/>
      <c r="PY439" s="363"/>
      <c r="PZ439" s="363"/>
      <c r="QA439" s="363"/>
      <c r="QB439" s="363"/>
      <c r="QC439" s="363"/>
      <c r="QD439" s="363"/>
      <c r="QE439" s="363"/>
      <c r="QF439" s="363"/>
      <c r="QG439" s="363"/>
      <c r="QH439" s="363"/>
      <c r="QI439" s="363"/>
      <c r="QJ439" s="363"/>
      <c r="QK439" s="363"/>
      <c r="QL439" s="363"/>
      <c r="QM439" s="363"/>
      <c r="QN439" s="363"/>
      <c r="QO439" s="363"/>
      <c r="QP439" s="363"/>
      <c r="QQ439" s="363"/>
      <c r="QR439" s="363"/>
      <c r="QS439" s="363"/>
      <c r="QT439" s="363"/>
      <c r="QU439" s="363"/>
      <c r="QV439" s="363"/>
      <c r="QW439" s="363"/>
      <c r="QX439" s="363"/>
      <c r="QY439" s="363"/>
      <c r="QZ439" s="363"/>
      <c r="RA439" s="363"/>
      <c r="RB439" s="363"/>
      <c r="RC439" s="363"/>
      <c r="RD439" s="363"/>
      <c r="RE439" s="363"/>
      <c r="RF439" s="363"/>
      <c r="RG439" s="363"/>
      <c r="RH439" s="363"/>
      <c r="RI439" s="363"/>
      <c r="RJ439" s="363"/>
      <c r="RK439" s="363"/>
      <c r="RL439" s="363"/>
      <c r="RM439" s="363"/>
      <c r="RN439" s="363"/>
      <c r="RO439" s="363"/>
      <c r="RP439" s="363"/>
      <c r="RQ439" s="363"/>
      <c r="RR439" s="363"/>
      <c r="RS439" s="363"/>
      <c r="RT439" s="363"/>
      <c r="RU439" s="363"/>
    </row>
    <row r="440" spans="1:489" s="393" customFormat="1" ht="72" x14ac:dyDescent="0.35">
      <c r="A440" s="507"/>
      <c r="B440" s="509"/>
      <c r="C440" s="501"/>
      <c r="D440" s="505"/>
      <c r="E440" s="505"/>
      <c r="F440" s="505"/>
      <c r="G440" s="505"/>
      <c r="H440" s="505"/>
      <c r="I440" s="501"/>
      <c r="J440" s="505"/>
      <c r="K440" s="505"/>
      <c r="L440" s="505"/>
      <c r="M440" s="505"/>
      <c r="N440" s="505"/>
      <c r="O440" s="505"/>
      <c r="P440" s="505"/>
      <c r="Q440" s="505"/>
      <c r="R440" s="505"/>
      <c r="S440" s="357" t="s">
        <v>3455</v>
      </c>
      <c r="T440" s="503"/>
      <c r="U440" s="503"/>
      <c r="V440" s="505"/>
      <c r="W440" s="487"/>
      <c r="X440" s="505"/>
      <c r="Y440" s="505"/>
      <c r="Z440" s="500"/>
      <c r="AA440" s="500"/>
      <c r="AB440" s="500"/>
      <c r="AC440" s="500"/>
      <c r="AD440" s="500"/>
      <c r="AE440" s="500"/>
      <c r="AF440" s="500"/>
      <c r="AG440" s="500"/>
      <c r="AH440" s="500"/>
      <c r="AI440" s="500"/>
      <c r="AJ440" s="500"/>
      <c r="AK440" s="500"/>
      <c r="AL440" s="500"/>
      <c r="AM440" s="500"/>
      <c r="AN440" s="500"/>
      <c r="AO440" s="500"/>
      <c r="AP440" s="500"/>
      <c r="AQ440" s="500"/>
      <c r="AR440" s="500"/>
      <c r="AS440" s="500"/>
      <c r="AT440" s="500"/>
      <c r="AU440" s="500"/>
      <c r="AV440" s="500"/>
      <c r="AW440" s="500"/>
      <c r="AX440" s="500"/>
      <c r="AY440" s="500"/>
      <c r="AZ440" s="500"/>
      <c r="BA440" s="500"/>
      <c r="BB440" s="500"/>
      <c r="BC440" s="500"/>
      <c r="BD440" s="500"/>
      <c r="BE440" s="500"/>
      <c r="BF440" s="500"/>
      <c r="BG440" s="500"/>
      <c r="BH440" s="500"/>
      <c r="BI440" s="500"/>
      <c r="BJ440" s="501"/>
      <c r="BK440" s="496"/>
      <c r="BL440" s="363"/>
      <c r="BM440" s="363"/>
      <c r="BN440" s="363"/>
      <c r="BO440" s="363"/>
      <c r="BP440" s="363"/>
      <c r="BQ440" s="363"/>
      <c r="BR440" s="363"/>
      <c r="BS440" s="363"/>
      <c r="BT440" s="363"/>
      <c r="BU440" s="363"/>
      <c r="BV440" s="363"/>
      <c r="BW440" s="363"/>
      <c r="BX440" s="363"/>
      <c r="BY440" s="363"/>
      <c r="BZ440" s="363"/>
      <c r="CA440" s="363"/>
      <c r="CB440" s="363"/>
      <c r="CC440" s="363"/>
      <c r="CD440" s="363"/>
      <c r="CE440" s="363"/>
      <c r="CF440" s="363"/>
      <c r="CG440" s="363"/>
      <c r="CH440" s="363"/>
      <c r="CI440" s="363"/>
      <c r="CJ440" s="363"/>
      <c r="CK440" s="363"/>
      <c r="CL440" s="363"/>
      <c r="CM440" s="363"/>
      <c r="CN440" s="363"/>
      <c r="CO440" s="363"/>
      <c r="CP440" s="363"/>
      <c r="CQ440" s="363"/>
      <c r="CR440" s="363"/>
      <c r="CS440" s="363"/>
      <c r="CT440" s="363"/>
      <c r="CU440" s="363"/>
      <c r="CV440" s="363"/>
      <c r="CW440" s="363"/>
      <c r="CX440" s="363"/>
      <c r="CY440" s="363"/>
      <c r="CZ440" s="363"/>
      <c r="DA440" s="363"/>
      <c r="DB440" s="363"/>
      <c r="DC440" s="363"/>
      <c r="DD440" s="363"/>
      <c r="DE440" s="363"/>
      <c r="DF440" s="363"/>
      <c r="DG440" s="363"/>
      <c r="DH440" s="363"/>
      <c r="DI440" s="363"/>
      <c r="DJ440" s="363"/>
      <c r="DK440" s="363"/>
      <c r="DL440" s="363"/>
      <c r="DM440" s="363"/>
      <c r="DN440" s="363"/>
      <c r="DO440" s="363"/>
      <c r="DP440" s="363"/>
      <c r="DQ440" s="363"/>
      <c r="DR440" s="363"/>
      <c r="DS440" s="363"/>
      <c r="DT440" s="363"/>
      <c r="DU440" s="363"/>
      <c r="DV440" s="363"/>
      <c r="DW440" s="363"/>
      <c r="DX440" s="363"/>
      <c r="DY440" s="363"/>
      <c r="DZ440" s="363"/>
      <c r="EA440" s="363"/>
      <c r="EB440" s="363"/>
      <c r="EC440" s="363"/>
      <c r="ED440" s="363"/>
      <c r="EE440" s="363"/>
      <c r="EF440" s="363"/>
      <c r="EG440" s="363"/>
      <c r="EH440" s="363"/>
      <c r="EI440" s="363"/>
      <c r="EJ440" s="363"/>
      <c r="EK440" s="363"/>
      <c r="EL440" s="363"/>
      <c r="EM440" s="363"/>
      <c r="EN440" s="363"/>
      <c r="EO440" s="363"/>
      <c r="EP440" s="363"/>
      <c r="EQ440" s="363"/>
      <c r="ER440" s="363"/>
      <c r="ES440" s="363"/>
      <c r="ET440" s="363"/>
      <c r="EU440" s="363"/>
      <c r="EV440" s="363"/>
      <c r="EW440" s="363"/>
      <c r="EX440" s="363"/>
      <c r="EY440" s="363"/>
      <c r="EZ440" s="363"/>
      <c r="FA440" s="363"/>
      <c r="FB440" s="363"/>
      <c r="FC440" s="363"/>
      <c r="FD440" s="363"/>
      <c r="FE440" s="363"/>
      <c r="FF440" s="363"/>
      <c r="FG440" s="363"/>
      <c r="FH440" s="363"/>
      <c r="FI440" s="363"/>
      <c r="FJ440" s="363"/>
      <c r="FK440" s="363"/>
      <c r="FL440" s="363"/>
      <c r="FM440" s="363"/>
      <c r="FN440" s="363"/>
      <c r="FO440" s="363"/>
      <c r="FP440" s="363"/>
      <c r="FQ440" s="363"/>
      <c r="FR440" s="363"/>
      <c r="FS440" s="363"/>
      <c r="FT440" s="363"/>
      <c r="FU440" s="363"/>
      <c r="FV440" s="363"/>
      <c r="FW440" s="363"/>
      <c r="FX440" s="363"/>
      <c r="FY440" s="363"/>
      <c r="FZ440" s="363"/>
      <c r="GA440" s="363"/>
      <c r="GB440" s="363"/>
      <c r="GC440" s="363"/>
      <c r="GD440" s="363"/>
      <c r="GE440" s="363"/>
      <c r="GF440" s="363"/>
      <c r="GG440" s="363"/>
      <c r="GH440" s="363"/>
      <c r="GI440" s="363"/>
      <c r="GJ440" s="363"/>
      <c r="GK440" s="363"/>
      <c r="GL440" s="363"/>
      <c r="GM440" s="363"/>
      <c r="GN440" s="363"/>
      <c r="GO440" s="363"/>
      <c r="GP440" s="363"/>
      <c r="GQ440" s="363"/>
      <c r="GR440" s="363"/>
      <c r="GS440" s="363"/>
      <c r="GT440" s="363"/>
      <c r="GU440" s="363"/>
      <c r="GV440" s="363"/>
      <c r="GW440" s="363"/>
      <c r="GX440" s="363"/>
      <c r="GY440" s="363"/>
      <c r="GZ440" s="363"/>
      <c r="HA440" s="363"/>
      <c r="HB440" s="363"/>
      <c r="HC440" s="363"/>
      <c r="HD440" s="363"/>
      <c r="HE440" s="363"/>
      <c r="HF440" s="363"/>
      <c r="HG440" s="363"/>
      <c r="HH440" s="363"/>
      <c r="HI440" s="363"/>
      <c r="HJ440" s="363"/>
      <c r="HK440" s="363"/>
      <c r="HL440" s="363"/>
      <c r="HM440" s="363"/>
      <c r="HN440" s="363"/>
      <c r="HO440" s="363"/>
      <c r="HP440" s="363"/>
      <c r="HQ440" s="363"/>
      <c r="HR440" s="363"/>
      <c r="HS440" s="363"/>
      <c r="HT440" s="363"/>
      <c r="HU440" s="363"/>
      <c r="HV440" s="363"/>
      <c r="HW440" s="363"/>
      <c r="HX440" s="363"/>
      <c r="HY440" s="363"/>
      <c r="HZ440" s="363"/>
      <c r="IA440" s="363"/>
      <c r="IB440" s="363"/>
      <c r="IC440" s="363"/>
      <c r="ID440" s="363"/>
      <c r="IE440" s="363"/>
      <c r="IF440" s="363"/>
      <c r="IG440" s="363"/>
      <c r="IH440" s="363"/>
      <c r="II440" s="363"/>
      <c r="IJ440" s="363"/>
      <c r="IK440" s="363"/>
      <c r="IL440" s="363"/>
      <c r="IM440" s="363"/>
      <c r="IN440" s="363"/>
      <c r="IO440" s="363"/>
      <c r="IP440" s="363"/>
      <c r="IQ440" s="363"/>
      <c r="IR440" s="363"/>
      <c r="IS440" s="363"/>
      <c r="IT440" s="363"/>
      <c r="IU440" s="363"/>
      <c r="IV440" s="363"/>
      <c r="IW440" s="363"/>
      <c r="IX440" s="363"/>
      <c r="IY440" s="363"/>
      <c r="IZ440" s="363"/>
      <c r="JA440" s="363"/>
      <c r="JB440" s="363"/>
      <c r="JC440" s="363"/>
      <c r="JD440" s="363"/>
      <c r="JE440" s="363"/>
      <c r="JF440" s="363"/>
      <c r="JG440" s="363"/>
      <c r="JH440" s="363"/>
      <c r="JI440" s="363"/>
      <c r="JJ440" s="363"/>
      <c r="JK440" s="363"/>
      <c r="JL440" s="363"/>
      <c r="JM440" s="363"/>
      <c r="JN440" s="363"/>
      <c r="JO440" s="363"/>
      <c r="JP440" s="363"/>
      <c r="JQ440" s="363"/>
      <c r="JR440" s="363"/>
      <c r="JS440" s="363"/>
      <c r="JT440" s="363"/>
      <c r="JU440" s="363"/>
      <c r="JV440" s="363"/>
      <c r="JW440" s="363"/>
      <c r="JX440" s="363"/>
      <c r="JY440" s="363"/>
      <c r="JZ440" s="363"/>
      <c r="KA440" s="363"/>
      <c r="KB440" s="363"/>
      <c r="KC440" s="363"/>
      <c r="KD440" s="363"/>
      <c r="KE440" s="363"/>
      <c r="KF440" s="363"/>
      <c r="KG440" s="363"/>
      <c r="KH440" s="363"/>
      <c r="KI440" s="363"/>
      <c r="KJ440" s="363"/>
      <c r="KK440" s="363"/>
      <c r="KL440" s="363"/>
      <c r="KM440" s="363"/>
      <c r="KN440" s="363"/>
      <c r="KO440" s="363"/>
      <c r="KP440" s="363"/>
      <c r="KQ440" s="363"/>
      <c r="KR440" s="363"/>
      <c r="KS440" s="363"/>
      <c r="KT440" s="363"/>
      <c r="KU440" s="363"/>
      <c r="KV440" s="363"/>
      <c r="KW440" s="363"/>
      <c r="KX440" s="363"/>
      <c r="KY440" s="363"/>
      <c r="KZ440" s="363"/>
      <c r="LA440" s="363"/>
      <c r="LB440" s="363"/>
      <c r="LC440" s="363"/>
      <c r="LD440" s="363"/>
      <c r="LE440" s="363"/>
      <c r="LF440" s="363"/>
      <c r="LG440" s="363"/>
      <c r="LH440" s="363"/>
      <c r="LI440" s="363"/>
      <c r="LJ440" s="363"/>
      <c r="LK440" s="363"/>
      <c r="LL440" s="363"/>
      <c r="LM440" s="363"/>
      <c r="LN440" s="363"/>
      <c r="LO440" s="363"/>
      <c r="LP440" s="363"/>
      <c r="LQ440" s="363"/>
      <c r="LR440" s="363"/>
      <c r="LS440" s="363"/>
      <c r="LT440" s="363"/>
      <c r="LU440" s="363"/>
      <c r="LV440" s="363"/>
      <c r="LW440" s="363"/>
      <c r="LX440" s="363"/>
      <c r="LY440" s="363"/>
      <c r="LZ440" s="363"/>
      <c r="MA440" s="363"/>
      <c r="MB440" s="363"/>
      <c r="MC440" s="363"/>
      <c r="MD440" s="363"/>
      <c r="ME440" s="363"/>
      <c r="MF440" s="363"/>
      <c r="MG440" s="363"/>
      <c r="MH440" s="363"/>
      <c r="MI440" s="363"/>
      <c r="MJ440" s="363"/>
      <c r="MK440" s="363"/>
      <c r="ML440" s="363"/>
      <c r="MM440" s="363"/>
      <c r="MN440" s="363"/>
      <c r="MO440" s="363"/>
      <c r="MP440" s="363"/>
      <c r="MQ440" s="363"/>
      <c r="MR440" s="363"/>
      <c r="MS440" s="363"/>
      <c r="MT440" s="363"/>
      <c r="MU440" s="363"/>
      <c r="MV440" s="363"/>
      <c r="MW440" s="363"/>
      <c r="MX440" s="363"/>
      <c r="MY440" s="363"/>
      <c r="MZ440" s="363"/>
      <c r="NA440" s="363"/>
      <c r="NB440" s="363"/>
      <c r="NC440" s="363"/>
      <c r="ND440" s="363"/>
      <c r="NE440" s="363"/>
      <c r="NF440" s="363"/>
      <c r="NG440" s="363"/>
      <c r="NH440" s="363"/>
      <c r="NI440" s="363"/>
      <c r="NJ440" s="363"/>
      <c r="NK440" s="363"/>
      <c r="NL440" s="363"/>
      <c r="NM440" s="363"/>
      <c r="NN440" s="363"/>
      <c r="NO440" s="363"/>
      <c r="NP440" s="363"/>
      <c r="NQ440" s="363"/>
      <c r="NR440" s="363"/>
      <c r="NS440" s="363"/>
      <c r="NT440" s="363"/>
      <c r="NU440" s="363"/>
      <c r="NV440" s="363"/>
      <c r="NW440" s="363"/>
      <c r="NX440" s="363"/>
      <c r="NY440" s="363"/>
      <c r="NZ440" s="363"/>
      <c r="OA440" s="363"/>
      <c r="OB440" s="363"/>
      <c r="OC440" s="363"/>
      <c r="OD440" s="363"/>
      <c r="OE440" s="363"/>
      <c r="OF440" s="363"/>
      <c r="OG440" s="363"/>
      <c r="OH440" s="363"/>
      <c r="OI440" s="363"/>
      <c r="OJ440" s="363"/>
      <c r="OK440" s="363"/>
      <c r="OL440" s="363"/>
      <c r="OM440" s="363"/>
      <c r="ON440" s="363"/>
      <c r="OO440" s="363"/>
      <c r="OP440" s="363"/>
      <c r="OQ440" s="363"/>
      <c r="OR440" s="363"/>
      <c r="OS440" s="363"/>
      <c r="OT440" s="363"/>
      <c r="OU440" s="363"/>
      <c r="OV440" s="363"/>
      <c r="OW440" s="363"/>
      <c r="OX440" s="363"/>
      <c r="OY440" s="363"/>
      <c r="OZ440" s="363"/>
      <c r="PA440" s="363"/>
      <c r="PB440" s="363"/>
      <c r="PC440" s="363"/>
      <c r="PD440" s="363"/>
      <c r="PE440" s="363"/>
      <c r="PF440" s="363"/>
      <c r="PG440" s="363"/>
      <c r="PH440" s="363"/>
      <c r="PI440" s="363"/>
      <c r="PJ440" s="363"/>
      <c r="PK440" s="363"/>
      <c r="PL440" s="363"/>
      <c r="PM440" s="363"/>
      <c r="PN440" s="363"/>
      <c r="PO440" s="363"/>
      <c r="PP440" s="363"/>
      <c r="PQ440" s="363"/>
      <c r="PR440" s="363"/>
      <c r="PS440" s="363"/>
      <c r="PT440" s="363"/>
      <c r="PU440" s="363"/>
      <c r="PV440" s="363"/>
      <c r="PW440" s="363"/>
      <c r="PX440" s="363"/>
      <c r="PY440" s="363"/>
      <c r="PZ440" s="363"/>
      <c r="QA440" s="363"/>
      <c r="QB440" s="363"/>
      <c r="QC440" s="363"/>
      <c r="QD440" s="363"/>
      <c r="QE440" s="363"/>
      <c r="QF440" s="363"/>
      <c r="QG440" s="363"/>
      <c r="QH440" s="363"/>
      <c r="QI440" s="363"/>
      <c r="QJ440" s="363"/>
      <c r="QK440" s="363"/>
      <c r="QL440" s="363"/>
      <c r="QM440" s="363"/>
      <c r="QN440" s="363"/>
      <c r="QO440" s="363"/>
      <c r="QP440" s="363"/>
      <c r="QQ440" s="363"/>
      <c r="QR440" s="363"/>
      <c r="QS440" s="363"/>
      <c r="QT440" s="363"/>
      <c r="QU440" s="363"/>
      <c r="QV440" s="363"/>
      <c r="QW440" s="363"/>
      <c r="QX440" s="363"/>
      <c r="QY440" s="363"/>
      <c r="QZ440" s="363"/>
      <c r="RA440" s="363"/>
      <c r="RB440" s="363"/>
      <c r="RC440" s="363"/>
      <c r="RD440" s="363"/>
      <c r="RE440" s="363"/>
      <c r="RF440" s="363"/>
      <c r="RG440" s="363"/>
      <c r="RH440" s="363"/>
      <c r="RI440" s="363"/>
      <c r="RJ440" s="363"/>
      <c r="RK440" s="363"/>
      <c r="RL440" s="363"/>
      <c r="RM440" s="363"/>
      <c r="RN440" s="363"/>
      <c r="RO440" s="363"/>
      <c r="RP440" s="363"/>
      <c r="RQ440" s="363"/>
      <c r="RR440" s="363"/>
      <c r="RS440" s="363"/>
      <c r="RT440" s="363"/>
      <c r="RU440" s="363"/>
    </row>
    <row r="441" spans="1:489" s="393" customFormat="1" ht="36" x14ac:dyDescent="0.35">
      <c r="A441" s="507"/>
      <c r="B441" s="509"/>
      <c r="C441" s="501"/>
      <c r="D441" s="505"/>
      <c r="E441" s="505"/>
      <c r="F441" s="505"/>
      <c r="G441" s="505"/>
      <c r="H441" s="505"/>
      <c r="I441" s="501"/>
      <c r="J441" s="505"/>
      <c r="K441" s="505"/>
      <c r="L441" s="505"/>
      <c r="M441" s="505"/>
      <c r="N441" s="505"/>
      <c r="O441" s="505"/>
      <c r="P441" s="505"/>
      <c r="Q441" s="505"/>
      <c r="R441" s="505"/>
      <c r="S441" s="357" t="s">
        <v>3460</v>
      </c>
      <c r="T441" s="503"/>
      <c r="U441" s="503"/>
      <c r="V441" s="505"/>
      <c r="W441" s="488"/>
      <c r="X441" s="505"/>
      <c r="Y441" s="505"/>
      <c r="Z441" s="500"/>
      <c r="AA441" s="500"/>
      <c r="AB441" s="500"/>
      <c r="AC441" s="500"/>
      <c r="AD441" s="500"/>
      <c r="AE441" s="500"/>
      <c r="AF441" s="500"/>
      <c r="AG441" s="500"/>
      <c r="AH441" s="500"/>
      <c r="AI441" s="500"/>
      <c r="AJ441" s="500"/>
      <c r="AK441" s="500"/>
      <c r="AL441" s="500"/>
      <c r="AM441" s="500"/>
      <c r="AN441" s="500"/>
      <c r="AO441" s="500"/>
      <c r="AP441" s="500"/>
      <c r="AQ441" s="500"/>
      <c r="AR441" s="500"/>
      <c r="AS441" s="500"/>
      <c r="AT441" s="500"/>
      <c r="AU441" s="500"/>
      <c r="AV441" s="500"/>
      <c r="AW441" s="500"/>
      <c r="AX441" s="500"/>
      <c r="AY441" s="500"/>
      <c r="AZ441" s="500"/>
      <c r="BA441" s="500"/>
      <c r="BB441" s="500"/>
      <c r="BC441" s="500"/>
      <c r="BD441" s="500"/>
      <c r="BE441" s="500"/>
      <c r="BF441" s="500"/>
      <c r="BG441" s="500"/>
      <c r="BH441" s="500"/>
      <c r="BI441" s="500"/>
      <c r="BJ441" s="501"/>
      <c r="BK441" s="496"/>
      <c r="BL441" s="363"/>
      <c r="BM441" s="363"/>
      <c r="BN441" s="363"/>
      <c r="BO441" s="363"/>
      <c r="BP441" s="363"/>
      <c r="BQ441" s="363"/>
      <c r="BR441" s="363"/>
      <c r="BS441" s="363"/>
      <c r="BT441" s="363"/>
      <c r="BU441" s="363"/>
      <c r="BV441" s="363"/>
      <c r="BW441" s="363"/>
      <c r="BX441" s="363"/>
      <c r="BY441" s="363"/>
      <c r="BZ441" s="363"/>
      <c r="CA441" s="363"/>
      <c r="CB441" s="363"/>
      <c r="CC441" s="363"/>
      <c r="CD441" s="363"/>
      <c r="CE441" s="363"/>
      <c r="CF441" s="363"/>
      <c r="CG441" s="363"/>
      <c r="CH441" s="363"/>
      <c r="CI441" s="363"/>
      <c r="CJ441" s="363"/>
      <c r="CK441" s="363"/>
      <c r="CL441" s="363"/>
      <c r="CM441" s="363"/>
      <c r="CN441" s="363"/>
      <c r="CO441" s="363"/>
      <c r="CP441" s="363"/>
      <c r="CQ441" s="363"/>
      <c r="CR441" s="363"/>
      <c r="CS441" s="363"/>
      <c r="CT441" s="363"/>
      <c r="CU441" s="363"/>
      <c r="CV441" s="363"/>
      <c r="CW441" s="363"/>
      <c r="CX441" s="363"/>
      <c r="CY441" s="363"/>
      <c r="CZ441" s="363"/>
      <c r="DA441" s="363"/>
      <c r="DB441" s="363"/>
      <c r="DC441" s="363"/>
      <c r="DD441" s="363"/>
      <c r="DE441" s="363"/>
      <c r="DF441" s="363"/>
      <c r="DG441" s="363"/>
      <c r="DH441" s="363"/>
      <c r="DI441" s="363"/>
      <c r="DJ441" s="363"/>
      <c r="DK441" s="363"/>
      <c r="DL441" s="363"/>
      <c r="DM441" s="363"/>
      <c r="DN441" s="363"/>
      <c r="DO441" s="363"/>
      <c r="DP441" s="363"/>
      <c r="DQ441" s="363"/>
      <c r="DR441" s="363"/>
      <c r="DS441" s="363"/>
      <c r="DT441" s="363"/>
      <c r="DU441" s="363"/>
      <c r="DV441" s="363"/>
      <c r="DW441" s="363"/>
      <c r="DX441" s="363"/>
      <c r="DY441" s="363"/>
      <c r="DZ441" s="363"/>
      <c r="EA441" s="363"/>
      <c r="EB441" s="363"/>
      <c r="EC441" s="363"/>
      <c r="ED441" s="363"/>
      <c r="EE441" s="363"/>
      <c r="EF441" s="363"/>
      <c r="EG441" s="363"/>
      <c r="EH441" s="363"/>
      <c r="EI441" s="363"/>
      <c r="EJ441" s="363"/>
      <c r="EK441" s="363"/>
      <c r="EL441" s="363"/>
      <c r="EM441" s="363"/>
      <c r="EN441" s="363"/>
      <c r="EO441" s="363"/>
      <c r="EP441" s="363"/>
      <c r="EQ441" s="363"/>
      <c r="ER441" s="363"/>
      <c r="ES441" s="363"/>
      <c r="ET441" s="363"/>
      <c r="EU441" s="363"/>
      <c r="EV441" s="363"/>
      <c r="EW441" s="363"/>
      <c r="EX441" s="363"/>
      <c r="EY441" s="363"/>
      <c r="EZ441" s="363"/>
      <c r="FA441" s="363"/>
      <c r="FB441" s="363"/>
      <c r="FC441" s="363"/>
      <c r="FD441" s="363"/>
      <c r="FE441" s="363"/>
      <c r="FF441" s="363"/>
      <c r="FG441" s="363"/>
      <c r="FH441" s="363"/>
      <c r="FI441" s="363"/>
      <c r="FJ441" s="363"/>
      <c r="FK441" s="363"/>
      <c r="FL441" s="363"/>
      <c r="FM441" s="363"/>
      <c r="FN441" s="363"/>
      <c r="FO441" s="363"/>
      <c r="FP441" s="363"/>
      <c r="FQ441" s="363"/>
      <c r="FR441" s="363"/>
      <c r="FS441" s="363"/>
      <c r="FT441" s="363"/>
      <c r="FU441" s="363"/>
      <c r="FV441" s="363"/>
      <c r="FW441" s="363"/>
      <c r="FX441" s="363"/>
      <c r="FY441" s="363"/>
      <c r="FZ441" s="363"/>
      <c r="GA441" s="363"/>
      <c r="GB441" s="363"/>
      <c r="GC441" s="363"/>
      <c r="GD441" s="363"/>
      <c r="GE441" s="363"/>
      <c r="GF441" s="363"/>
      <c r="GG441" s="363"/>
      <c r="GH441" s="363"/>
      <c r="GI441" s="363"/>
      <c r="GJ441" s="363"/>
      <c r="GK441" s="363"/>
      <c r="GL441" s="363"/>
      <c r="GM441" s="363"/>
      <c r="GN441" s="363"/>
      <c r="GO441" s="363"/>
      <c r="GP441" s="363"/>
      <c r="GQ441" s="363"/>
      <c r="GR441" s="363"/>
      <c r="GS441" s="363"/>
      <c r="GT441" s="363"/>
      <c r="GU441" s="363"/>
      <c r="GV441" s="363"/>
      <c r="GW441" s="363"/>
      <c r="GX441" s="363"/>
      <c r="GY441" s="363"/>
      <c r="GZ441" s="363"/>
      <c r="HA441" s="363"/>
      <c r="HB441" s="363"/>
      <c r="HC441" s="363"/>
      <c r="HD441" s="363"/>
      <c r="HE441" s="363"/>
      <c r="HF441" s="363"/>
      <c r="HG441" s="363"/>
      <c r="HH441" s="363"/>
      <c r="HI441" s="363"/>
      <c r="HJ441" s="363"/>
      <c r="HK441" s="363"/>
      <c r="HL441" s="363"/>
      <c r="HM441" s="363"/>
      <c r="HN441" s="363"/>
      <c r="HO441" s="363"/>
      <c r="HP441" s="363"/>
      <c r="HQ441" s="363"/>
      <c r="HR441" s="363"/>
      <c r="HS441" s="363"/>
      <c r="HT441" s="363"/>
      <c r="HU441" s="363"/>
      <c r="HV441" s="363"/>
      <c r="HW441" s="363"/>
      <c r="HX441" s="363"/>
      <c r="HY441" s="363"/>
      <c r="HZ441" s="363"/>
      <c r="IA441" s="363"/>
      <c r="IB441" s="363"/>
      <c r="IC441" s="363"/>
      <c r="ID441" s="363"/>
      <c r="IE441" s="363"/>
      <c r="IF441" s="363"/>
      <c r="IG441" s="363"/>
      <c r="IH441" s="363"/>
      <c r="II441" s="363"/>
      <c r="IJ441" s="363"/>
      <c r="IK441" s="363"/>
      <c r="IL441" s="363"/>
      <c r="IM441" s="363"/>
      <c r="IN441" s="363"/>
      <c r="IO441" s="363"/>
      <c r="IP441" s="363"/>
      <c r="IQ441" s="363"/>
      <c r="IR441" s="363"/>
      <c r="IS441" s="363"/>
      <c r="IT441" s="363"/>
      <c r="IU441" s="363"/>
      <c r="IV441" s="363"/>
      <c r="IW441" s="363"/>
      <c r="IX441" s="363"/>
      <c r="IY441" s="363"/>
      <c r="IZ441" s="363"/>
      <c r="JA441" s="363"/>
      <c r="JB441" s="363"/>
      <c r="JC441" s="363"/>
      <c r="JD441" s="363"/>
      <c r="JE441" s="363"/>
      <c r="JF441" s="363"/>
      <c r="JG441" s="363"/>
      <c r="JH441" s="363"/>
      <c r="JI441" s="363"/>
      <c r="JJ441" s="363"/>
      <c r="JK441" s="363"/>
      <c r="JL441" s="363"/>
      <c r="JM441" s="363"/>
      <c r="JN441" s="363"/>
      <c r="JO441" s="363"/>
      <c r="JP441" s="363"/>
      <c r="JQ441" s="363"/>
      <c r="JR441" s="363"/>
      <c r="JS441" s="363"/>
      <c r="JT441" s="363"/>
      <c r="JU441" s="363"/>
      <c r="JV441" s="363"/>
      <c r="JW441" s="363"/>
      <c r="JX441" s="363"/>
      <c r="JY441" s="363"/>
      <c r="JZ441" s="363"/>
      <c r="KA441" s="363"/>
      <c r="KB441" s="363"/>
      <c r="KC441" s="363"/>
      <c r="KD441" s="363"/>
      <c r="KE441" s="363"/>
      <c r="KF441" s="363"/>
      <c r="KG441" s="363"/>
      <c r="KH441" s="363"/>
      <c r="KI441" s="363"/>
      <c r="KJ441" s="363"/>
      <c r="KK441" s="363"/>
      <c r="KL441" s="363"/>
      <c r="KM441" s="363"/>
      <c r="KN441" s="363"/>
      <c r="KO441" s="363"/>
      <c r="KP441" s="363"/>
      <c r="KQ441" s="363"/>
      <c r="KR441" s="363"/>
      <c r="KS441" s="363"/>
      <c r="KT441" s="363"/>
      <c r="KU441" s="363"/>
      <c r="KV441" s="363"/>
      <c r="KW441" s="363"/>
      <c r="KX441" s="363"/>
      <c r="KY441" s="363"/>
      <c r="KZ441" s="363"/>
      <c r="LA441" s="363"/>
      <c r="LB441" s="363"/>
      <c r="LC441" s="363"/>
      <c r="LD441" s="363"/>
      <c r="LE441" s="363"/>
      <c r="LF441" s="363"/>
      <c r="LG441" s="363"/>
      <c r="LH441" s="363"/>
      <c r="LI441" s="363"/>
      <c r="LJ441" s="363"/>
      <c r="LK441" s="363"/>
      <c r="LL441" s="363"/>
      <c r="LM441" s="363"/>
      <c r="LN441" s="363"/>
      <c r="LO441" s="363"/>
      <c r="LP441" s="363"/>
      <c r="LQ441" s="363"/>
      <c r="LR441" s="363"/>
      <c r="LS441" s="363"/>
      <c r="LT441" s="363"/>
      <c r="LU441" s="363"/>
      <c r="LV441" s="363"/>
      <c r="LW441" s="363"/>
      <c r="LX441" s="363"/>
      <c r="LY441" s="363"/>
      <c r="LZ441" s="363"/>
      <c r="MA441" s="363"/>
      <c r="MB441" s="363"/>
      <c r="MC441" s="363"/>
      <c r="MD441" s="363"/>
      <c r="ME441" s="363"/>
      <c r="MF441" s="363"/>
      <c r="MG441" s="363"/>
      <c r="MH441" s="363"/>
      <c r="MI441" s="363"/>
      <c r="MJ441" s="363"/>
      <c r="MK441" s="363"/>
      <c r="ML441" s="363"/>
      <c r="MM441" s="363"/>
      <c r="MN441" s="363"/>
      <c r="MO441" s="363"/>
      <c r="MP441" s="363"/>
      <c r="MQ441" s="363"/>
      <c r="MR441" s="363"/>
      <c r="MS441" s="363"/>
      <c r="MT441" s="363"/>
      <c r="MU441" s="363"/>
      <c r="MV441" s="363"/>
      <c r="MW441" s="363"/>
      <c r="MX441" s="363"/>
      <c r="MY441" s="363"/>
      <c r="MZ441" s="363"/>
      <c r="NA441" s="363"/>
      <c r="NB441" s="363"/>
      <c r="NC441" s="363"/>
      <c r="ND441" s="363"/>
      <c r="NE441" s="363"/>
      <c r="NF441" s="363"/>
      <c r="NG441" s="363"/>
      <c r="NH441" s="363"/>
      <c r="NI441" s="363"/>
      <c r="NJ441" s="363"/>
      <c r="NK441" s="363"/>
      <c r="NL441" s="363"/>
      <c r="NM441" s="363"/>
      <c r="NN441" s="363"/>
      <c r="NO441" s="363"/>
      <c r="NP441" s="363"/>
      <c r="NQ441" s="363"/>
      <c r="NR441" s="363"/>
      <c r="NS441" s="363"/>
      <c r="NT441" s="363"/>
      <c r="NU441" s="363"/>
      <c r="NV441" s="363"/>
      <c r="NW441" s="363"/>
      <c r="NX441" s="363"/>
      <c r="NY441" s="363"/>
      <c r="NZ441" s="363"/>
      <c r="OA441" s="363"/>
      <c r="OB441" s="363"/>
      <c r="OC441" s="363"/>
      <c r="OD441" s="363"/>
      <c r="OE441" s="363"/>
      <c r="OF441" s="363"/>
      <c r="OG441" s="363"/>
      <c r="OH441" s="363"/>
      <c r="OI441" s="363"/>
      <c r="OJ441" s="363"/>
      <c r="OK441" s="363"/>
      <c r="OL441" s="363"/>
      <c r="OM441" s="363"/>
      <c r="ON441" s="363"/>
      <c r="OO441" s="363"/>
      <c r="OP441" s="363"/>
      <c r="OQ441" s="363"/>
      <c r="OR441" s="363"/>
      <c r="OS441" s="363"/>
      <c r="OT441" s="363"/>
      <c r="OU441" s="363"/>
      <c r="OV441" s="363"/>
      <c r="OW441" s="363"/>
      <c r="OX441" s="363"/>
      <c r="OY441" s="363"/>
      <c r="OZ441" s="363"/>
      <c r="PA441" s="363"/>
      <c r="PB441" s="363"/>
      <c r="PC441" s="363"/>
      <c r="PD441" s="363"/>
      <c r="PE441" s="363"/>
      <c r="PF441" s="363"/>
      <c r="PG441" s="363"/>
      <c r="PH441" s="363"/>
      <c r="PI441" s="363"/>
      <c r="PJ441" s="363"/>
      <c r="PK441" s="363"/>
      <c r="PL441" s="363"/>
      <c r="PM441" s="363"/>
      <c r="PN441" s="363"/>
      <c r="PO441" s="363"/>
      <c r="PP441" s="363"/>
      <c r="PQ441" s="363"/>
      <c r="PR441" s="363"/>
      <c r="PS441" s="363"/>
      <c r="PT441" s="363"/>
      <c r="PU441" s="363"/>
      <c r="PV441" s="363"/>
      <c r="PW441" s="363"/>
      <c r="PX441" s="363"/>
      <c r="PY441" s="363"/>
      <c r="PZ441" s="363"/>
      <c r="QA441" s="363"/>
      <c r="QB441" s="363"/>
      <c r="QC441" s="363"/>
      <c r="QD441" s="363"/>
      <c r="QE441" s="363"/>
      <c r="QF441" s="363"/>
      <c r="QG441" s="363"/>
      <c r="QH441" s="363"/>
      <c r="QI441" s="363"/>
      <c r="QJ441" s="363"/>
      <c r="QK441" s="363"/>
      <c r="QL441" s="363"/>
      <c r="QM441" s="363"/>
      <c r="QN441" s="363"/>
      <c r="QO441" s="363"/>
      <c r="QP441" s="363"/>
      <c r="QQ441" s="363"/>
      <c r="QR441" s="363"/>
      <c r="QS441" s="363"/>
      <c r="QT441" s="363"/>
      <c r="QU441" s="363"/>
      <c r="QV441" s="363"/>
      <c r="QW441" s="363"/>
      <c r="QX441" s="363"/>
      <c r="QY441" s="363"/>
      <c r="QZ441" s="363"/>
      <c r="RA441" s="363"/>
      <c r="RB441" s="363"/>
      <c r="RC441" s="363"/>
      <c r="RD441" s="363"/>
      <c r="RE441" s="363"/>
      <c r="RF441" s="363"/>
      <c r="RG441" s="363"/>
      <c r="RH441" s="363"/>
      <c r="RI441" s="363"/>
      <c r="RJ441" s="363"/>
      <c r="RK441" s="363"/>
      <c r="RL441" s="363"/>
      <c r="RM441" s="363"/>
      <c r="RN441" s="363"/>
      <c r="RO441" s="363"/>
      <c r="RP441" s="363"/>
      <c r="RQ441" s="363"/>
      <c r="RR441" s="363"/>
      <c r="RS441" s="363"/>
      <c r="RT441" s="363"/>
      <c r="RU441" s="363"/>
    </row>
    <row r="442" spans="1:489" s="393" customFormat="1" ht="36" x14ac:dyDescent="0.35">
      <c r="A442" s="507" t="s">
        <v>3461</v>
      </c>
      <c r="B442" s="509">
        <v>81</v>
      </c>
      <c r="C442" s="501" t="s">
        <v>99</v>
      </c>
      <c r="D442" s="505" t="s">
        <v>2166</v>
      </c>
      <c r="E442" s="505" t="s">
        <v>2167</v>
      </c>
      <c r="F442" s="505" t="s">
        <v>2100</v>
      </c>
      <c r="G442" s="505" t="s">
        <v>2185</v>
      </c>
      <c r="H442" s="505" t="s">
        <v>199</v>
      </c>
      <c r="I442" s="501" t="s">
        <v>3333</v>
      </c>
      <c r="J442" s="505" t="s">
        <v>3333</v>
      </c>
      <c r="K442" s="505" t="s">
        <v>3333</v>
      </c>
      <c r="L442" s="505" t="s">
        <v>3333</v>
      </c>
      <c r="M442" s="505" t="s">
        <v>199</v>
      </c>
      <c r="N442" s="505" t="s">
        <v>2106</v>
      </c>
      <c r="O442" s="505" t="s">
        <v>2172</v>
      </c>
      <c r="P442" s="505" t="s">
        <v>2172</v>
      </c>
      <c r="Q442" s="505" t="s">
        <v>2172</v>
      </c>
      <c r="R442" s="505" t="s">
        <v>3462</v>
      </c>
      <c r="S442" s="357" t="s">
        <v>1204</v>
      </c>
      <c r="T442" s="503">
        <v>45689</v>
      </c>
      <c r="U442" s="503">
        <v>46006</v>
      </c>
      <c r="V442" s="505" t="s">
        <v>3463</v>
      </c>
      <c r="W442" s="495" t="s">
        <v>2172</v>
      </c>
      <c r="X442" s="505" t="s">
        <v>2172</v>
      </c>
      <c r="Y442" s="505" t="s">
        <v>2172</v>
      </c>
      <c r="Z442" s="500" t="s">
        <v>2172</v>
      </c>
      <c r="AA442" s="500" t="s">
        <v>3459</v>
      </c>
      <c r="AB442" s="500" t="s">
        <v>3459</v>
      </c>
      <c r="AC442" s="500" t="s">
        <v>3459</v>
      </c>
      <c r="AD442" s="500" t="s">
        <v>3459</v>
      </c>
      <c r="AE442" s="500" t="s">
        <v>3459</v>
      </c>
      <c r="AF442" s="500" t="s">
        <v>3459</v>
      </c>
      <c r="AG442" s="500" t="s">
        <v>2113</v>
      </c>
      <c r="AH442" s="500" t="s">
        <v>3459</v>
      </c>
      <c r="AI442" s="500" t="s">
        <v>3459</v>
      </c>
      <c r="AJ442" s="500" t="s">
        <v>3459</v>
      </c>
      <c r="AK442" s="500" t="s">
        <v>2113</v>
      </c>
      <c r="AL442" s="500" t="s">
        <v>3459</v>
      </c>
      <c r="AM442" s="500" t="s">
        <v>3459</v>
      </c>
      <c r="AN442" s="500" t="s">
        <v>3459</v>
      </c>
      <c r="AO442" s="500" t="s">
        <v>3459</v>
      </c>
      <c r="AP442" s="500" t="s">
        <v>3459</v>
      </c>
      <c r="AQ442" s="500" t="s">
        <v>3459</v>
      </c>
      <c r="AR442" s="500" t="s">
        <v>3459</v>
      </c>
      <c r="AS442" s="500" t="s">
        <v>3459</v>
      </c>
      <c r="AT442" s="500" t="s">
        <v>3459</v>
      </c>
      <c r="AU442" s="500" t="s">
        <v>3459</v>
      </c>
      <c r="AV442" s="500" t="s">
        <v>3459</v>
      </c>
      <c r="AW442" s="500" t="s">
        <v>3459</v>
      </c>
      <c r="AX442" s="500" t="s">
        <v>3459</v>
      </c>
      <c r="AY442" s="500" t="s">
        <v>3459</v>
      </c>
      <c r="AZ442" s="500" t="s">
        <v>3459</v>
      </c>
      <c r="BA442" s="500" t="s">
        <v>3459</v>
      </c>
      <c r="BB442" s="500" t="s">
        <v>3459</v>
      </c>
      <c r="BC442" s="500" t="s">
        <v>3459</v>
      </c>
      <c r="BD442" s="500" t="s">
        <v>3459</v>
      </c>
      <c r="BE442" s="500" t="s">
        <v>3459</v>
      </c>
      <c r="BF442" s="500" t="s">
        <v>3459</v>
      </c>
      <c r="BG442" s="500" t="s">
        <v>2113</v>
      </c>
      <c r="BH442" s="500" t="s">
        <v>3459</v>
      </c>
      <c r="BI442" s="500" t="s">
        <v>2113</v>
      </c>
      <c r="BJ442" s="501" t="s">
        <v>2114</v>
      </c>
      <c r="BK442" s="496" t="s">
        <v>199</v>
      </c>
      <c r="BL442" s="363"/>
      <c r="BM442" s="363"/>
      <c r="BN442" s="363"/>
      <c r="BO442" s="363"/>
      <c r="BP442" s="363"/>
      <c r="BQ442" s="363"/>
      <c r="BR442" s="363"/>
      <c r="BS442" s="363"/>
      <c r="BT442" s="363"/>
      <c r="BU442" s="363"/>
      <c r="BV442" s="363"/>
      <c r="BW442" s="363"/>
      <c r="BX442" s="363"/>
      <c r="BY442" s="363"/>
      <c r="BZ442" s="363"/>
      <c r="CA442" s="363"/>
      <c r="CB442" s="363"/>
      <c r="CC442" s="363"/>
      <c r="CD442" s="363"/>
      <c r="CE442" s="363"/>
      <c r="CF442" s="363"/>
      <c r="CG442" s="363"/>
      <c r="CH442" s="363"/>
      <c r="CI442" s="363"/>
      <c r="CJ442" s="363"/>
      <c r="CK442" s="363"/>
      <c r="CL442" s="363"/>
      <c r="CM442" s="363"/>
      <c r="CN442" s="363"/>
      <c r="CO442" s="363"/>
      <c r="CP442" s="363"/>
      <c r="CQ442" s="363"/>
      <c r="CR442" s="363"/>
      <c r="CS442" s="363"/>
      <c r="CT442" s="363"/>
      <c r="CU442" s="363"/>
      <c r="CV442" s="363"/>
      <c r="CW442" s="363"/>
      <c r="CX442" s="363"/>
      <c r="CY442" s="363"/>
      <c r="CZ442" s="363"/>
      <c r="DA442" s="363"/>
      <c r="DB442" s="363"/>
      <c r="DC442" s="363"/>
      <c r="DD442" s="363"/>
      <c r="DE442" s="363"/>
      <c r="DF442" s="363"/>
      <c r="DG442" s="363"/>
      <c r="DH442" s="363"/>
      <c r="DI442" s="363"/>
      <c r="DJ442" s="363"/>
      <c r="DK442" s="363"/>
      <c r="DL442" s="363"/>
      <c r="DM442" s="363"/>
      <c r="DN442" s="363"/>
      <c r="DO442" s="363"/>
      <c r="DP442" s="363"/>
      <c r="DQ442" s="363"/>
      <c r="DR442" s="363"/>
      <c r="DS442" s="363"/>
      <c r="DT442" s="363"/>
      <c r="DU442" s="363"/>
      <c r="DV442" s="363"/>
      <c r="DW442" s="363"/>
      <c r="DX442" s="363"/>
      <c r="DY442" s="363"/>
      <c r="DZ442" s="363"/>
      <c r="EA442" s="363"/>
      <c r="EB442" s="363"/>
      <c r="EC442" s="363"/>
      <c r="ED442" s="363"/>
      <c r="EE442" s="363"/>
      <c r="EF442" s="363"/>
      <c r="EG442" s="363"/>
      <c r="EH442" s="363"/>
      <c r="EI442" s="363"/>
      <c r="EJ442" s="363"/>
      <c r="EK442" s="363"/>
      <c r="EL442" s="363"/>
      <c r="EM442" s="363"/>
      <c r="EN442" s="363"/>
      <c r="EO442" s="363"/>
      <c r="EP442" s="363"/>
      <c r="EQ442" s="363"/>
      <c r="ER442" s="363"/>
      <c r="ES442" s="363"/>
      <c r="ET442" s="363"/>
      <c r="EU442" s="363"/>
      <c r="EV442" s="363"/>
      <c r="EW442" s="363"/>
      <c r="EX442" s="363"/>
      <c r="EY442" s="363"/>
      <c r="EZ442" s="363"/>
      <c r="FA442" s="363"/>
      <c r="FB442" s="363"/>
      <c r="FC442" s="363"/>
      <c r="FD442" s="363"/>
      <c r="FE442" s="363"/>
      <c r="FF442" s="363"/>
      <c r="FG442" s="363"/>
      <c r="FH442" s="363"/>
      <c r="FI442" s="363"/>
      <c r="FJ442" s="363"/>
      <c r="FK442" s="363"/>
      <c r="FL442" s="363"/>
      <c r="FM442" s="363"/>
      <c r="FN442" s="363"/>
      <c r="FO442" s="363"/>
      <c r="FP442" s="363"/>
      <c r="FQ442" s="363"/>
      <c r="FR442" s="363"/>
      <c r="FS442" s="363"/>
      <c r="FT442" s="363"/>
      <c r="FU442" s="363"/>
      <c r="FV442" s="363"/>
      <c r="FW442" s="363"/>
      <c r="FX442" s="363"/>
      <c r="FY442" s="363"/>
      <c r="FZ442" s="363"/>
      <c r="GA442" s="363"/>
      <c r="GB442" s="363"/>
      <c r="GC442" s="363"/>
      <c r="GD442" s="363"/>
      <c r="GE442" s="363"/>
      <c r="GF442" s="363"/>
      <c r="GG442" s="363"/>
      <c r="GH442" s="363"/>
      <c r="GI442" s="363"/>
      <c r="GJ442" s="363"/>
      <c r="GK442" s="363"/>
      <c r="GL442" s="363"/>
      <c r="GM442" s="363"/>
      <c r="GN442" s="363"/>
      <c r="GO442" s="363"/>
      <c r="GP442" s="363"/>
      <c r="GQ442" s="363"/>
      <c r="GR442" s="363"/>
      <c r="GS442" s="363"/>
      <c r="GT442" s="363"/>
      <c r="GU442" s="363"/>
      <c r="GV442" s="363"/>
      <c r="GW442" s="363"/>
      <c r="GX442" s="363"/>
      <c r="GY442" s="363"/>
      <c r="GZ442" s="363"/>
      <c r="HA442" s="363"/>
      <c r="HB442" s="363"/>
      <c r="HC442" s="363"/>
      <c r="HD442" s="363"/>
      <c r="HE442" s="363"/>
      <c r="HF442" s="363"/>
      <c r="HG442" s="363"/>
      <c r="HH442" s="363"/>
      <c r="HI442" s="363"/>
      <c r="HJ442" s="363"/>
      <c r="HK442" s="363"/>
      <c r="HL442" s="363"/>
      <c r="HM442" s="363"/>
      <c r="HN442" s="363"/>
      <c r="HO442" s="363"/>
      <c r="HP442" s="363"/>
      <c r="HQ442" s="363"/>
      <c r="HR442" s="363"/>
      <c r="HS442" s="363"/>
      <c r="HT442" s="363"/>
      <c r="HU442" s="363"/>
      <c r="HV442" s="363"/>
      <c r="HW442" s="363"/>
      <c r="HX442" s="363"/>
      <c r="HY442" s="363"/>
      <c r="HZ442" s="363"/>
      <c r="IA442" s="363"/>
      <c r="IB442" s="363"/>
      <c r="IC442" s="363"/>
      <c r="ID442" s="363"/>
      <c r="IE442" s="363"/>
      <c r="IF442" s="363"/>
      <c r="IG442" s="363"/>
      <c r="IH442" s="363"/>
      <c r="II442" s="363"/>
      <c r="IJ442" s="363"/>
      <c r="IK442" s="363"/>
      <c r="IL442" s="363"/>
      <c r="IM442" s="363"/>
      <c r="IN442" s="363"/>
      <c r="IO442" s="363"/>
      <c r="IP442" s="363"/>
      <c r="IQ442" s="363"/>
      <c r="IR442" s="363"/>
      <c r="IS442" s="363"/>
      <c r="IT442" s="363"/>
      <c r="IU442" s="363"/>
      <c r="IV442" s="363"/>
      <c r="IW442" s="363"/>
      <c r="IX442" s="363"/>
      <c r="IY442" s="363"/>
      <c r="IZ442" s="363"/>
      <c r="JA442" s="363"/>
      <c r="JB442" s="363"/>
      <c r="JC442" s="363"/>
      <c r="JD442" s="363"/>
      <c r="JE442" s="363"/>
      <c r="JF442" s="363"/>
      <c r="JG442" s="363"/>
      <c r="JH442" s="363"/>
      <c r="JI442" s="363"/>
      <c r="JJ442" s="363"/>
      <c r="JK442" s="363"/>
      <c r="JL442" s="363"/>
      <c r="JM442" s="363"/>
      <c r="JN442" s="363"/>
      <c r="JO442" s="363"/>
      <c r="JP442" s="363"/>
      <c r="JQ442" s="363"/>
      <c r="JR442" s="363"/>
      <c r="JS442" s="363"/>
      <c r="JT442" s="363"/>
      <c r="JU442" s="363"/>
      <c r="JV442" s="363"/>
      <c r="JW442" s="363"/>
      <c r="JX442" s="363"/>
      <c r="JY442" s="363"/>
      <c r="JZ442" s="363"/>
      <c r="KA442" s="363"/>
      <c r="KB442" s="363"/>
      <c r="KC442" s="363"/>
      <c r="KD442" s="363"/>
      <c r="KE442" s="363"/>
      <c r="KF442" s="363"/>
      <c r="KG442" s="363"/>
      <c r="KH442" s="363"/>
      <c r="KI442" s="363"/>
      <c r="KJ442" s="363"/>
      <c r="KK442" s="363"/>
      <c r="KL442" s="363"/>
      <c r="KM442" s="363"/>
      <c r="KN442" s="363"/>
      <c r="KO442" s="363"/>
      <c r="KP442" s="363"/>
      <c r="KQ442" s="363"/>
      <c r="KR442" s="363"/>
      <c r="KS442" s="363"/>
      <c r="KT442" s="363"/>
      <c r="KU442" s="363"/>
      <c r="KV442" s="363"/>
      <c r="KW442" s="363"/>
      <c r="KX442" s="363"/>
      <c r="KY442" s="363"/>
      <c r="KZ442" s="363"/>
      <c r="LA442" s="363"/>
      <c r="LB442" s="363"/>
      <c r="LC442" s="363"/>
      <c r="LD442" s="363"/>
      <c r="LE442" s="363"/>
      <c r="LF442" s="363"/>
      <c r="LG442" s="363"/>
      <c r="LH442" s="363"/>
      <c r="LI442" s="363"/>
      <c r="LJ442" s="363"/>
      <c r="LK442" s="363"/>
      <c r="LL442" s="363"/>
      <c r="LM442" s="363"/>
      <c r="LN442" s="363"/>
      <c r="LO442" s="363"/>
      <c r="LP442" s="363"/>
      <c r="LQ442" s="363"/>
      <c r="LR442" s="363"/>
      <c r="LS442" s="363"/>
      <c r="LT442" s="363"/>
      <c r="LU442" s="363"/>
      <c r="LV442" s="363"/>
      <c r="LW442" s="363"/>
      <c r="LX442" s="363"/>
      <c r="LY442" s="363"/>
      <c r="LZ442" s="363"/>
      <c r="MA442" s="363"/>
      <c r="MB442" s="363"/>
      <c r="MC442" s="363"/>
      <c r="MD442" s="363"/>
      <c r="ME442" s="363"/>
      <c r="MF442" s="363"/>
      <c r="MG442" s="363"/>
      <c r="MH442" s="363"/>
      <c r="MI442" s="363"/>
      <c r="MJ442" s="363"/>
      <c r="MK442" s="363"/>
      <c r="ML442" s="363"/>
      <c r="MM442" s="363"/>
      <c r="MN442" s="363"/>
      <c r="MO442" s="363"/>
      <c r="MP442" s="363"/>
      <c r="MQ442" s="363"/>
      <c r="MR442" s="363"/>
      <c r="MS442" s="363"/>
      <c r="MT442" s="363"/>
      <c r="MU442" s="363"/>
      <c r="MV442" s="363"/>
      <c r="MW442" s="363"/>
      <c r="MX442" s="363"/>
      <c r="MY442" s="363"/>
      <c r="MZ442" s="363"/>
      <c r="NA442" s="363"/>
      <c r="NB442" s="363"/>
      <c r="NC442" s="363"/>
      <c r="ND442" s="363"/>
      <c r="NE442" s="363"/>
      <c r="NF442" s="363"/>
      <c r="NG442" s="363"/>
      <c r="NH442" s="363"/>
      <c r="NI442" s="363"/>
      <c r="NJ442" s="363"/>
      <c r="NK442" s="363"/>
      <c r="NL442" s="363"/>
      <c r="NM442" s="363"/>
      <c r="NN442" s="363"/>
      <c r="NO442" s="363"/>
      <c r="NP442" s="363"/>
      <c r="NQ442" s="363"/>
      <c r="NR442" s="363"/>
      <c r="NS442" s="363"/>
      <c r="NT442" s="363"/>
      <c r="NU442" s="363"/>
      <c r="NV442" s="363"/>
      <c r="NW442" s="363"/>
      <c r="NX442" s="363"/>
      <c r="NY442" s="363"/>
      <c r="NZ442" s="363"/>
      <c r="OA442" s="363"/>
      <c r="OB442" s="363"/>
      <c r="OC442" s="363"/>
      <c r="OD442" s="363"/>
      <c r="OE442" s="363"/>
      <c r="OF442" s="363"/>
      <c r="OG442" s="363"/>
      <c r="OH442" s="363"/>
      <c r="OI442" s="363"/>
      <c r="OJ442" s="363"/>
      <c r="OK442" s="363"/>
      <c r="OL442" s="363"/>
      <c r="OM442" s="363"/>
      <c r="ON442" s="363"/>
      <c r="OO442" s="363"/>
      <c r="OP442" s="363"/>
      <c r="OQ442" s="363"/>
      <c r="OR442" s="363"/>
      <c r="OS442" s="363"/>
      <c r="OT442" s="363"/>
      <c r="OU442" s="363"/>
      <c r="OV442" s="363"/>
      <c r="OW442" s="363"/>
      <c r="OX442" s="363"/>
      <c r="OY442" s="363"/>
      <c r="OZ442" s="363"/>
      <c r="PA442" s="363"/>
      <c r="PB442" s="363"/>
      <c r="PC442" s="363"/>
      <c r="PD442" s="363"/>
      <c r="PE442" s="363"/>
      <c r="PF442" s="363"/>
      <c r="PG442" s="363"/>
      <c r="PH442" s="363"/>
      <c r="PI442" s="363"/>
      <c r="PJ442" s="363"/>
      <c r="PK442" s="363"/>
      <c r="PL442" s="363"/>
      <c r="PM442" s="363"/>
      <c r="PN442" s="363"/>
      <c r="PO442" s="363"/>
      <c r="PP442" s="363"/>
      <c r="PQ442" s="363"/>
      <c r="PR442" s="363"/>
      <c r="PS442" s="363"/>
      <c r="PT442" s="363"/>
      <c r="PU442" s="363"/>
      <c r="PV442" s="363"/>
      <c r="PW442" s="363"/>
      <c r="PX442" s="363"/>
      <c r="PY442" s="363"/>
      <c r="PZ442" s="363"/>
      <c r="QA442" s="363"/>
      <c r="QB442" s="363"/>
      <c r="QC442" s="363"/>
      <c r="QD442" s="363"/>
      <c r="QE442" s="363"/>
      <c r="QF442" s="363"/>
      <c r="QG442" s="363"/>
      <c r="QH442" s="363"/>
      <c r="QI442" s="363"/>
      <c r="QJ442" s="363"/>
      <c r="QK442" s="363"/>
      <c r="QL442" s="363"/>
      <c r="QM442" s="363"/>
      <c r="QN442" s="363"/>
      <c r="QO442" s="363"/>
      <c r="QP442" s="363"/>
      <c r="QQ442" s="363"/>
      <c r="QR442" s="363"/>
      <c r="QS442" s="363"/>
      <c r="QT442" s="363"/>
      <c r="QU442" s="363"/>
      <c r="QV442" s="363"/>
      <c r="QW442" s="363"/>
      <c r="QX442" s="363"/>
      <c r="QY442" s="363"/>
      <c r="QZ442" s="363"/>
      <c r="RA442" s="363"/>
      <c r="RB442" s="363"/>
      <c r="RC442" s="363"/>
      <c r="RD442" s="363"/>
      <c r="RE442" s="363"/>
      <c r="RF442" s="363"/>
      <c r="RG442" s="363"/>
      <c r="RH442" s="363"/>
      <c r="RI442" s="363"/>
      <c r="RJ442" s="363"/>
      <c r="RK442" s="363"/>
      <c r="RL442" s="363"/>
      <c r="RM442" s="363"/>
      <c r="RN442" s="363"/>
      <c r="RO442" s="363"/>
      <c r="RP442" s="363"/>
      <c r="RQ442" s="363"/>
      <c r="RR442" s="363"/>
      <c r="RS442" s="363"/>
      <c r="RT442" s="363"/>
      <c r="RU442" s="363"/>
    </row>
    <row r="443" spans="1:489" s="393" customFormat="1" ht="72" x14ac:dyDescent="0.35">
      <c r="A443" s="507"/>
      <c r="B443" s="509"/>
      <c r="C443" s="501"/>
      <c r="D443" s="505"/>
      <c r="E443" s="505"/>
      <c r="F443" s="505"/>
      <c r="G443" s="505"/>
      <c r="H443" s="505"/>
      <c r="I443" s="501"/>
      <c r="J443" s="505"/>
      <c r="K443" s="505"/>
      <c r="L443" s="505"/>
      <c r="M443" s="505"/>
      <c r="N443" s="505"/>
      <c r="O443" s="505"/>
      <c r="P443" s="505"/>
      <c r="Q443" s="505"/>
      <c r="R443" s="505"/>
      <c r="S443" s="357" t="s">
        <v>3455</v>
      </c>
      <c r="T443" s="503"/>
      <c r="U443" s="503"/>
      <c r="V443" s="505"/>
      <c r="W443" s="487"/>
      <c r="X443" s="505"/>
      <c r="Y443" s="505"/>
      <c r="Z443" s="500"/>
      <c r="AA443" s="500"/>
      <c r="AB443" s="500"/>
      <c r="AC443" s="500"/>
      <c r="AD443" s="500"/>
      <c r="AE443" s="500"/>
      <c r="AF443" s="500"/>
      <c r="AG443" s="500"/>
      <c r="AH443" s="500"/>
      <c r="AI443" s="500"/>
      <c r="AJ443" s="500"/>
      <c r="AK443" s="500"/>
      <c r="AL443" s="500"/>
      <c r="AM443" s="500"/>
      <c r="AN443" s="500"/>
      <c r="AO443" s="500"/>
      <c r="AP443" s="500"/>
      <c r="AQ443" s="500"/>
      <c r="AR443" s="500"/>
      <c r="AS443" s="500"/>
      <c r="AT443" s="500"/>
      <c r="AU443" s="500"/>
      <c r="AV443" s="500"/>
      <c r="AW443" s="500"/>
      <c r="AX443" s="500"/>
      <c r="AY443" s="500"/>
      <c r="AZ443" s="500"/>
      <c r="BA443" s="500"/>
      <c r="BB443" s="500"/>
      <c r="BC443" s="500"/>
      <c r="BD443" s="500"/>
      <c r="BE443" s="500"/>
      <c r="BF443" s="500"/>
      <c r="BG443" s="500"/>
      <c r="BH443" s="500"/>
      <c r="BI443" s="500"/>
      <c r="BJ443" s="501"/>
      <c r="BK443" s="496"/>
      <c r="BL443" s="363"/>
      <c r="BM443" s="363"/>
      <c r="BN443" s="363"/>
      <c r="BO443" s="363"/>
      <c r="BP443" s="363"/>
      <c r="BQ443" s="363"/>
      <c r="BR443" s="363"/>
      <c r="BS443" s="363"/>
      <c r="BT443" s="363"/>
      <c r="BU443" s="363"/>
      <c r="BV443" s="363"/>
      <c r="BW443" s="363"/>
      <c r="BX443" s="363"/>
      <c r="BY443" s="363"/>
      <c r="BZ443" s="363"/>
      <c r="CA443" s="363"/>
      <c r="CB443" s="363"/>
      <c r="CC443" s="363"/>
      <c r="CD443" s="363"/>
      <c r="CE443" s="363"/>
      <c r="CF443" s="363"/>
      <c r="CG443" s="363"/>
      <c r="CH443" s="363"/>
      <c r="CI443" s="363"/>
      <c r="CJ443" s="363"/>
      <c r="CK443" s="363"/>
      <c r="CL443" s="363"/>
      <c r="CM443" s="363"/>
      <c r="CN443" s="363"/>
      <c r="CO443" s="363"/>
      <c r="CP443" s="363"/>
      <c r="CQ443" s="363"/>
      <c r="CR443" s="363"/>
      <c r="CS443" s="363"/>
      <c r="CT443" s="363"/>
      <c r="CU443" s="363"/>
      <c r="CV443" s="363"/>
      <c r="CW443" s="363"/>
      <c r="CX443" s="363"/>
      <c r="CY443" s="363"/>
      <c r="CZ443" s="363"/>
      <c r="DA443" s="363"/>
      <c r="DB443" s="363"/>
      <c r="DC443" s="363"/>
      <c r="DD443" s="363"/>
      <c r="DE443" s="363"/>
      <c r="DF443" s="363"/>
      <c r="DG443" s="363"/>
      <c r="DH443" s="363"/>
      <c r="DI443" s="363"/>
      <c r="DJ443" s="363"/>
      <c r="DK443" s="363"/>
      <c r="DL443" s="363"/>
      <c r="DM443" s="363"/>
      <c r="DN443" s="363"/>
      <c r="DO443" s="363"/>
      <c r="DP443" s="363"/>
      <c r="DQ443" s="363"/>
      <c r="DR443" s="363"/>
      <c r="DS443" s="363"/>
      <c r="DT443" s="363"/>
      <c r="DU443" s="363"/>
      <c r="DV443" s="363"/>
      <c r="DW443" s="363"/>
      <c r="DX443" s="363"/>
      <c r="DY443" s="363"/>
      <c r="DZ443" s="363"/>
      <c r="EA443" s="363"/>
      <c r="EB443" s="363"/>
      <c r="EC443" s="363"/>
      <c r="ED443" s="363"/>
      <c r="EE443" s="363"/>
      <c r="EF443" s="363"/>
      <c r="EG443" s="363"/>
      <c r="EH443" s="363"/>
      <c r="EI443" s="363"/>
      <c r="EJ443" s="363"/>
      <c r="EK443" s="363"/>
      <c r="EL443" s="363"/>
      <c r="EM443" s="363"/>
      <c r="EN443" s="363"/>
      <c r="EO443" s="363"/>
      <c r="EP443" s="363"/>
      <c r="EQ443" s="363"/>
      <c r="ER443" s="363"/>
      <c r="ES443" s="363"/>
      <c r="ET443" s="363"/>
      <c r="EU443" s="363"/>
      <c r="EV443" s="363"/>
      <c r="EW443" s="363"/>
      <c r="EX443" s="363"/>
      <c r="EY443" s="363"/>
      <c r="EZ443" s="363"/>
      <c r="FA443" s="363"/>
      <c r="FB443" s="363"/>
      <c r="FC443" s="363"/>
      <c r="FD443" s="363"/>
      <c r="FE443" s="363"/>
      <c r="FF443" s="363"/>
      <c r="FG443" s="363"/>
      <c r="FH443" s="363"/>
      <c r="FI443" s="363"/>
      <c r="FJ443" s="363"/>
      <c r="FK443" s="363"/>
      <c r="FL443" s="363"/>
      <c r="FM443" s="363"/>
      <c r="FN443" s="363"/>
      <c r="FO443" s="363"/>
      <c r="FP443" s="363"/>
      <c r="FQ443" s="363"/>
      <c r="FR443" s="363"/>
      <c r="FS443" s="363"/>
      <c r="FT443" s="363"/>
      <c r="FU443" s="363"/>
      <c r="FV443" s="363"/>
      <c r="FW443" s="363"/>
      <c r="FX443" s="363"/>
      <c r="FY443" s="363"/>
      <c r="FZ443" s="363"/>
      <c r="GA443" s="363"/>
      <c r="GB443" s="363"/>
      <c r="GC443" s="363"/>
      <c r="GD443" s="363"/>
      <c r="GE443" s="363"/>
      <c r="GF443" s="363"/>
      <c r="GG443" s="363"/>
      <c r="GH443" s="363"/>
      <c r="GI443" s="363"/>
      <c r="GJ443" s="363"/>
      <c r="GK443" s="363"/>
      <c r="GL443" s="363"/>
      <c r="GM443" s="363"/>
      <c r="GN443" s="363"/>
      <c r="GO443" s="363"/>
      <c r="GP443" s="363"/>
      <c r="GQ443" s="363"/>
      <c r="GR443" s="363"/>
      <c r="GS443" s="363"/>
      <c r="GT443" s="363"/>
      <c r="GU443" s="363"/>
      <c r="GV443" s="363"/>
      <c r="GW443" s="363"/>
      <c r="GX443" s="363"/>
      <c r="GY443" s="363"/>
      <c r="GZ443" s="363"/>
      <c r="HA443" s="363"/>
      <c r="HB443" s="363"/>
      <c r="HC443" s="363"/>
      <c r="HD443" s="363"/>
      <c r="HE443" s="363"/>
      <c r="HF443" s="363"/>
      <c r="HG443" s="363"/>
      <c r="HH443" s="363"/>
      <c r="HI443" s="363"/>
      <c r="HJ443" s="363"/>
      <c r="HK443" s="363"/>
      <c r="HL443" s="363"/>
      <c r="HM443" s="363"/>
      <c r="HN443" s="363"/>
      <c r="HO443" s="363"/>
      <c r="HP443" s="363"/>
      <c r="HQ443" s="363"/>
      <c r="HR443" s="363"/>
      <c r="HS443" s="363"/>
      <c r="HT443" s="363"/>
      <c r="HU443" s="363"/>
      <c r="HV443" s="363"/>
      <c r="HW443" s="363"/>
      <c r="HX443" s="363"/>
      <c r="HY443" s="363"/>
      <c r="HZ443" s="363"/>
      <c r="IA443" s="363"/>
      <c r="IB443" s="363"/>
      <c r="IC443" s="363"/>
      <c r="ID443" s="363"/>
      <c r="IE443" s="363"/>
      <c r="IF443" s="363"/>
      <c r="IG443" s="363"/>
      <c r="IH443" s="363"/>
      <c r="II443" s="363"/>
      <c r="IJ443" s="363"/>
      <c r="IK443" s="363"/>
      <c r="IL443" s="363"/>
      <c r="IM443" s="363"/>
      <c r="IN443" s="363"/>
      <c r="IO443" s="363"/>
      <c r="IP443" s="363"/>
      <c r="IQ443" s="363"/>
      <c r="IR443" s="363"/>
      <c r="IS443" s="363"/>
      <c r="IT443" s="363"/>
      <c r="IU443" s="363"/>
      <c r="IV443" s="363"/>
      <c r="IW443" s="363"/>
      <c r="IX443" s="363"/>
      <c r="IY443" s="363"/>
      <c r="IZ443" s="363"/>
      <c r="JA443" s="363"/>
      <c r="JB443" s="363"/>
      <c r="JC443" s="363"/>
      <c r="JD443" s="363"/>
      <c r="JE443" s="363"/>
      <c r="JF443" s="363"/>
      <c r="JG443" s="363"/>
      <c r="JH443" s="363"/>
      <c r="JI443" s="363"/>
      <c r="JJ443" s="363"/>
      <c r="JK443" s="363"/>
      <c r="JL443" s="363"/>
      <c r="JM443" s="363"/>
      <c r="JN443" s="363"/>
      <c r="JO443" s="363"/>
      <c r="JP443" s="363"/>
      <c r="JQ443" s="363"/>
      <c r="JR443" s="363"/>
      <c r="JS443" s="363"/>
      <c r="JT443" s="363"/>
      <c r="JU443" s="363"/>
      <c r="JV443" s="363"/>
      <c r="JW443" s="363"/>
      <c r="JX443" s="363"/>
      <c r="JY443" s="363"/>
      <c r="JZ443" s="363"/>
      <c r="KA443" s="363"/>
      <c r="KB443" s="363"/>
      <c r="KC443" s="363"/>
      <c r="KD443" s="363"/>
      <c r="KE443" s="363"/>
      <c r="KF443" s="363"/>
      <c r="KG443" s="363"/>
      <c r="KH443" s="363"/>
      <c r="KI443" s="363"/>
      <c r="KJ443" s="363"/>
      <c r="KK443" s="363"/>
      <c r="KL443" s="363"/>
      <c r="KM443" s="363"/>
      <c r="KN443" s="363"/>
      <c r="KO443" s="363"/>
      <c r="KP443" s="363"/>
      <c r="KQ443" s="363"/>
      <c r="KR443" s="363"/>
      <c r="KS443" s="363"/>
      <c r="KT443" s="363"/>
      <c r="KU443" s="363"/>
      <c r="KV443" s="363"/>
      <c r="KW443" s="363"/>
      <c r="KX443" s="363"/>
      <c r="KY443" s="363"/>
      <c r="KZ443" s="363"/>
      <c r="LA443" s="363"/>
      <c r="LB443" s="363"/>
      <c r="LC443" s="363"/>
      <c r="LD443" s="363"/>
      <c r="LE443" s="363"/>
      <c r="LF443" s="363"/>
      <c r="LG443" s="363"/>
      <c r="LH443" s="363"/>
      <c r="LI443" s="363"/>
      <c r="LJ443" s="363"/>
      <c r="LK443" s="363"/>
      <c r="LL443" s="363"/>
      <c r="LM443" s="363"/>
      <c r="LN443" s="363"/>
      <c r="LO443" s="363"/>
      <c r="LP443" s="363"/>
      <c r="LQ443" s="363"/>
      <c r="LR443" s="363"/>
      <c r="LS443" s="363"/>
      <c r="LT443" s="363"/>
      <c r="LU443" s="363"/>
      <c r="LV443" s="363"/>
      <c r="LW443" s="363"/>
      <c r="LX443" s="363"/>
      <c r="LY443" s="363"/>
      <c r="LZ443" s="363"/>
      <c r="MA443" s="363"/>
      <c r="MB443" s="363"/>
      <c r="MC443" s="363"/>
      <c r="MD443" s="363"/>
      <c r="ME443" s="363"/>
      <c r="MF443" s="363"/>
      <c r="MG443" s="363"/>
      <c r="MH443" s="363"/>
      <c r="MI443" s="363"/>
      <c r="MJ443" s="363"/>
      <c r="MK443" s="363"/>
      <c r="ML443" s="363"/>
      <c r="MM443" s="363"/>
      <c r="MN443" s="363"/>
      <c r="MO443" s="363"/>
      <c r="MP443" s="363"/>
      <c r="MQ443" s="363"/>
      <c r="MR443" s="363"/>
      <c r="MS443" s="363"/>
      <c r="MT443" s="363"/>
      <c r="MU443" s="363"/>
      <c r="MV443" s="363"/>
      <c r="MW443" s="363"/>
      <c r="MX443" s="363"/>
      <c r="MY443" s="363"/>
      <c r="MZ443" s="363"/>
      <c r="NA443" s="363"/>
      <c r="NB443" s="363"/>
      <c r="NC443" s="363"/>
      <c r="ND443" s="363"/>
      <c r="NE443" s="363"/>
      <c r="NF443" s="363"/>
      <c r="NG443" s="363"/>
      <c r="NH443" s="363"/>
      <c r="NI443" s="363"/>
      <c r="NJ443" s="363"/>
      <c r="NK443" s="363"/>
      <c r="NL443" s="363"/>
      <c r="NM443" s="363"/>
      <c r="NN443" s="363"/>
      <c r="NO443" s="363"/>
      <c r="NP443" s="363"/>
      <c r="NQ443" s="363"/>
      <c r="NR443" s="363"/>
      <c r="NS443" s="363"/>
      <c r="NT443" s="363"/>
      <c r="NU443" s="363"/>
      <c r="NV443" s="363"/>
      <c r="NW443" s="363"/>
      <c r="NX443" s="363"/>
      <c r="NY443" s="363"/>
      <c r="NZ443" s="363"/>
      <c r="OA443" s="363"/>
      <c r="OB443" s="363"/>
      <c r="OC443" s="363"/>
      <c r="OD443" s="363"/>
      <c r="OE443" s="363"/>
      <c r="OF443" s="363"/>
      <c r="OG443" s="363"/>
      <c r="OH443" s="363"/>
      <c r="OI443" s="363"/>
      <c r="OJ443" s="363"/>
      <c r="OK443" s="363"/>
      <c r="OL443" s="363"/>
      <c r="OM443" s="363"/>
      <c r="ON443" s="363"/>
      <c r="OO443" s="363"/>
      <c r="OP443" s="363"/>
      <c r="OQ443" s="363"/>
      <c r="OR443" s="363"/>
      <c r="OS443" s="363"/>
      <c r="OT443" s="363"/>
      <c r="OU443" s="363"/>
      <c r="OV443" s="363"/>
      <c r="OW443" s="363"/>
      <c r="OX443" s="363"/>
      <c r="OY443" s="363"/>
      <c r="OZ443" s="363"/>
      <c r="PA443" s="363"/>
      <c r="PB443" s="363"/>
      <c r="PC443" s="363"/>
      <c r="PD443" s="363"/>
      <c r="PE443" s="363"/>
      <c r="PF443" s="363"/>
      <c r="PG443" s="363"/>
      <c r="PH443" s="363"/>
      <c r="PI443" s="363"/>
      <c r="PJ443" s="363"/>
      <c r="PK443" s="363"/>
      <c r="PL443" s="363"/>
      <c r="PM443" s="363"/>
      <c r="PN443" s="363"/>
      <c r="PO443" s="363"/>
      <c r="PP443" s="363"/>
      <c r="PQ443" s="363"/>
      <c r="PR443" s="363"/>
      <c r="PS443" s="363"/>
      <c r="PT443" s="363"/>
      <c r="PU443" s="363"/>
      <c r="PV443" s="363"/>
      <c r="PW443" s="363"/>
      <c r="PX443" s="363"/>
      <c r="PY443" s="363"/>
      <c r="PZ443" s="363"/>
      <c r="QA443" s="363"/>
      <c r="QB443" s="363"/>
      <c r="QC443" s="363"/>
      <c r="QD443" s="363"/>
      <c r="QE443" s="363"/>
      <c r="QF443" s="363"/>
      <c r="QG443" s="363"/>
      <c r="QH443" s="363"/>
      <c r="QI443" s="363"/>
      <c r="QJ443" s="363"/>
      <c r="QK443" s="363"/>
      <c r="QL443" s="363"/>
      <c r="QM443" s="363"/>
      <c r="QN443" s="363"/>
      <c r="QO443" s="363"/>
      <c r="QP443" s="363"/>
      <c r="QQ443" s="363"/>
      <c r="QR443" s="363"/>
      <c r="QS443" s="363"/>
      <c r="QT443" s="363"/>
      <c r="QU443" s="363"/>
      <c r="QV443" s="363"/>
      <c r="QW443" s="363"/>
      <c r="QX443" s="363"/>
      <c r="QY443" s="363"/>
      <c r="QZ443" s="363"/>
      <c r="RA443" s="363"/>
      <c r="RB443" s="363"/>
      <c r="RC443" s="363"/>
      <c r="RD443" s="363"/>
      <c r="RE443" s="363"/>
      <c r="RF443" s="363"/>
      <c r="RG443" s="363"/>
      <c r="RH443" s="363"/>
      <c r="RI443" s="363"/>
      <c r="RJ443" s="363"/>
      <c r="RK443" s="363"/>
      <c r="RL443" s="363"/>
      <c r="RM443" s="363"/>
      <c r="RN443" s="363"/>
      <c r="RO443" s="363"/>
      <c r="RP443" s="363"/>
      <c r="RQ443" s="363"/>
      <c r="RR443" s="363"/>
      <c r="RS443" s="363"/>
      <c r="RT443" s="363"/>
      <c r="RU443" s="363"/>
    </row>
    <row r="444" spans="1:489" s="393" customFormat="1" ht="36" x14ac:dyDescent="0.35">
      <c r="A444" s="508"/>
      <c r="B444" s="489"/>
      <c r="C444" s="502"/>
      <c r="D444" s="506"/>
      <c r="E444" s="506"/>
      <c r="F444" s="506"/>
      <c r="G444" s="506"/>
      <c r="H444" s="506"/>
      <c r="I444" s="502"/>
      <c r="J444" s="506"/>
      <c r="K444" s="506"/>
      <c r="L444" s="506"/>
      <c r="M444" s="506"/>
      <c r="N444" s="506"/>
      <c r="O444" s="506"/>
      <c r="P444" s="506"/>
      <c r="Q444" s="506"/>
      <c r="R444" s="506"/>
      <c r="S444" s="402" t="s">
        <v>3460</v>
      </c>
      <c r="T444" s="504"/>
      <c r="U444" s="504"/>
      <c r="V444" s="506"/>
      <c r="W444" s="487"/>
      <c r="X444" s="506"/>
      <c r="Y444" s="506"/>
      <c r="Z444" s="495"/>
      <c r="AA444" s="495"/>
      <c r="AB444" s="495"/>
      <c r="AC444" s="495"/>
      <c r="AD444" s="495"/>
      <c r="AE444" s="495"/>
      <c r="AF444" s="495"/>
      <c r="AG444" s="495"/>
      <c r="AH444" s="495"/>
      <c r="AI444" s="495"/>
      <c r="AJ444" s="495"/>
      <c r="AK444" s="495"/>
      <c r="AL444" s="495"/>
      <c r="AM444" s="495"/>
      <c r="AN444" s="495"/>
      <c r="AO444" s="495"/>
      <c r="AP444" s="495"/>
      <c r="AQ444" s="495"/>
      <c r="AR444" s="495"/>
      <c r="AS444" s="495"/>
      <c r="AT444" s="495"/>
      <c r="AU444" s="495"/>
      <c r="AV444" s="495"/>
      <c r="AW444" s="495"/>
      <c r="AX444" s="495"/>
      <c r="AY444" s="495"/>
      <c r="AZ444" s="495"/>
      <c r="BA444" s="495"/>
      <c r="BB444" s="495"/>
      <c r="BC444" s="495"/>
      <c r="BD444" s="495"/>
      <c r="BE444" s="495"/>
      <c r="BF444" s="495"/>
      <c r="BG444" s="495"/>
      <c r="BH444" s="495"/>
      <c r="BI444" s="495"/>
      <c r="BJ444" s="502"/>
      <c r="BK444" s="497"/>
      <c r="BL444" s="363"/>
      <c r="BM444" s="363"/>
      <c r="BN444" s="363"/>
      <c r="BO444" s="363"/>
      <c r="BP444" s="363"/>
      <c r="BQ444" s="363"/>
      <c r="BR444" s="363"/>
      <c r="BS444" s="363"/>
      <c r="BT444" s="363"/>
      <c r="BU444" s="363"/>
      <c r="BV444" s="363"/>
      <c r="BW444" s="363"/>
      <c r="BX444" s="363"/>
      <c r="BY444" s="363"/>
      <c r="BZ444" s="363"/>
      <c r="CA444" s="363"/>
      <c r="CB444" s="363"/>
      <c r="CC444" s="363"/>
      <c r="CD444" s="363"/>
      <c r="CE444" s="363"/>
      <c r="CF444" s="363"/>
      <c r="CG444" s="363"/>
      <c r="CH444" s="363"/>
      <c r="CI444" s="363"/>
      <c r="CJ444" s="363"/>
      <c r="CK444" s="363"/>
      <c r="CL444" s="363"/>
      <c r="CM444" s="363"/>
      <c r="CN444" s="363"/>
      <c r="CO444" s="363"/>
      <c r="CP444" s="363"/>
      <c r="CQ444" s="363"/>
      <c r="CR444" s="363"/>
      <c r="CS444" s="363"/>
      <c r="CT444" s="363"/>
      <c r="CU444" s="363"/>
      <c r="CV444" s="363"/>
      <c r="CW444" s="363"/>
      <c r="CX444" s="363"/>
      <c r="CY444" s="363"/>
      <c r="CZ444" s="363"/>
      <c r="DA444" s="363"/>
      <c r="DB444" s="363"/>
      <c r="DC444" s="363"/>
      <c r="DD444" s="363"/>
      <c r="DE444" s="363"/>
      <c r="DF444" s="363"/>
      <c r="DG444" s="363"/>
      <c r="DH444" s="363"/>
      <c r="DI444" s="363"/>
      <c r="DJ444" s="363"/>
      <c r="DK444" s="363"/>
      <c r="DL444" s="363"/>
      <c r="DM444" s="363"/>
      <c r="DN444" s="363"/>
      <c r="DO444" s="363"/>
      <c r="DP444" s="363"/>
      <c r="DQ444" s="363"/>
      <c r="DR444" s="363"/>
      <c r="DS444" s="363"/>
      <c r="DT444" s="363"/>
      <c r="DU444" s="363"/>
      <c r="DV444" s="363"/>
      <c r="DW444" s="363"/>
      <c r="DX444" s="363"/>
      <c r="DY444" s="363"/>
      <c r="DZ444" s="363"/>
      <c r="EA444" s="363"/>
      <c r="EB444" s="363"/>
      <c r="EC444" s="363"/>
      <c r="ED444" s="363"/>
      <c r="EE444" s="363"/>
      <c r="EF444" s="363"/>
      <c r="EG444" s="363"/>
      <c r="EH444" s="363"/>
      <c r="EI444" s="363"/>
      <c r="EJ444" s="363"/>
      <c r="EK444" s="363"/>
      <c r="EL444" s="363"/>
      <c r="EM444" s="363"/>
      <c r="EN444" s="363"/>
      <c r="EO444" s="363"/>
      <c r="EP444" s="363"/>
      <c r="EQ444" s="363"/>
      <c r="ER444" s="363"/>
      <c r="ES444" s="363"/>
      <c r="ET444" s="363"/>
      <c r="EU444" s="363"/>
      <c r="EV444" s="363"/>
      <c r="EW444" s="363"/>
      <c r="EX444" s="363"/>
      <c r="EY444" s="363"/>
      <c r="EZ444" s="363"/>
      <c r="FA444" s="363"/>
      <c r="FB444" s="363"/>
      <c r="FC444" s="363"/>
      <c r="FD444" s="363"/>
      <c r="FE444" s="363"/>
      <c r="FF444" s="363"/>
      <c r="FG444" s="363"/>
      <c r="FH444" s="363"/>
      <c r="FI444" s="363"/>
      <c r="FJ444" s="363"/>
      <c r="FK444" s="363"/>
      <c r="FL444" s="363"/>
      <c r="FM444" s="363"/>
      <c r="FN444" s="363"/>
      <c r="FO444" s="363"/>
      <c r="FP444" s="363"/>
      <c r="FQ444" s="363"/>
      <c r="FR444" s="363"/>
      <c r="FS444" s="363"/>
      <c r="FT444" s="363"/>
      <c r="FU444" s="363"/>
      <c r="FV444" s="363"/>
      <c r="FW444" s="363"/>
      <c r="FX444" s="363"/>
      <c r="FY444" s="363"/>
      <c r="FZ444" s="363"/>
      <c r="GA444" s="363"/>
      <c r="GB444" s="363"/>
      <c r="GC444" s="363"/>
      <c r="GD444" s="363"/>
      <c r="GE444" s="363"/>
      <c r="GF444" s="363"/>
      <c r="GG444" s="363"/>
      <c r="GH444" s="363"/>
      <c r="GI444" s="363"/>
      <c r="GJ444" s="363"/>
      <c r="GK444" s="363"/>
      <c r="GL444" s="363"/>
      <c r="GM444" s="363"/>
      <c r="GN444" s="363"/>
      <c r="GO444" s="363"/>
      <c r="GP444" s="363"/>
      <c r="GQ444" s="363"/>
      <c r="GR444" s="363"/>
      <c r="GS444" s="363"/>
      <c r="GT444" s="363"/>
      <c r="GU444" s="363"/>
      <c r="GV444" s="363"/>
      <c r="GW444" s="363"/>
      <c r="GX444" s="363"/>
      <c r="GY444" s="363"/>
      <c r="GZ444" s="363"/>
      <c r="HA444" s="363"/>
      <c r="HB444" s="363"/>
      <c r="HC444" s="363"/>
      <c r="HD444" s="363"/>
      <c r="HE444" s="363"/>
      <c r="HF444" s="363"/>
      <c r="HG444" s="363"/>
      <c r="HH444" s="363"/>
      <c r="HI444" s="363"/>
      <c r="HJ444" s="363"/>
      <c r="HK444" s="363"/>
      <c r="HL444" s="363"/>
      <c r="HM444" s="363"/>
      <c r="HN444" s="363"/>
      <c r="HO444" s="363"/>
      <c r="HP444" s="363"/>
      <c r="HQ444" s="363"/>
      <c r="HR444" s="363"/>
      <c r="HS444" s="363"/>
      <c r="HT444" s="363"/>
      <c r="HU444" s="363"/>
      <c r="HV444" s="363"/>
      <c r="HW444" s="363"/>
      <c r="HX444" s="363"/>
      <c r="HY444" s="363"/>
      <c r="HZ444" s="363"/>
      <c r="IA444" s="363"/>
      <c r="IB444" s="363"/>
      <c r="IC444" s="363"/>
      <c r="ID444" s="363"/>
      <c r="IE444" s="363"/>
      <c r="IF444" s="363"/>
      <c r="IG444" s="363"/>
      <c r="IH444" s="363"/>
      <c r="II444" s="363"/>
      <c r="IJ444" s="363"/>
      <c r="IK444" s="363"/>
      <c r="IL444" s="363"/>
      <c r="IM444" s="363"/>
      <c r="IN444" s="363"/>
      <c r="IO444" s="363"/>
      <c r="IP444" s="363"/>
      <c r="IQ444" s="363"/>
      <c r="IR444" s="363"/>
      <c r="IS444" s="363"/>
      <c r="IT444" s="363"/>
      <c r="IU444" s="363"/>
      <c r="IV444" s="363"/>
      <c r="IW444" s="363"/>
      <c r="IX444" s="363"/>
      <c r="IY444" s="363"/>
      <c r="IZ444" s="363"/>
      <c r="JA444" s="363"/>
      <c r="JB444" s="363"/>
      <c r="JC444" s="363"/>
      <c r="JD444" s="363"/>
      <c r="JE444" s="363"/>
      <c r="JF444" s="363"/>
      <c r="JG444" s="363"/>
      <c r="JH444" s="363"/>
      <c r="JI444" s="363"/>
      <c r="JJ444" s="363"/>
      <c r="JK444" s="363"/>
      <c r="JL444" s="363"/>
      <c r="JM444" s="363"/>
      <c r="JN444" s="363"/>
      <c r="JO444" s="363"/>
      <c r="JP444" s="363"/>
      <c r="JQ444" s="363"/>
      <c r="JR444" s="363"/>
      <c r="JS444" s="363"/>
      <c r="JT444" s="363"/>
      <c r="JU444" s="363"/>
      <c r="JV444" s="363"/>
      <c r="JW444" s="363"/>
      <c r="JX444" s="363"/>
      <c r="JY444" s="363"/>
      <c r="JZ444" s="363"/>
      <c r="KA444" s="363"/>
      <c r="KB444" s="363"/>
      <c r="KC444" s="363"/>
      <c r="KD444" s="363"/>
      <c r="KE444" s="363"/>
      <c r="KF444" s="363"/>
      <c r="KG444" s="363"/>
      <c r="KH444" s="363"/>
      <c r="KI444" s="363"/>
      <c r="KJ444" s="363"/>
      <c r="KK444" s="363"/>
      <c r="KL444" s="363"/>
      <c r="KM444" s="363"/>
      <c r="KN444" s="363"/>
      <c r="KO444" s="363"/>
      <c r="KP444" s="363"/>
      <c r="KQ444" s="363"/>
      <c r="KR444" s="363"/>
      <c r="KS444" s="363"/>
      <c r="KT444" s="363"/>
      <c r="KU444" s="363"/>
      <c r="KV444" s="363"/>
      <c r="KW444" s="363"/>
      <c r="KX444" s="363"/>
      <c r="KY444" s="363"/>
      <c r="KZ444" s="363"/>
      <c r="LA444" s="363"/>
      <c r="LB444" s="363"/>
      <c r="LC444" s="363"/>
      <c r="LD444" s="363"/>
      <c r="LE444" s="363"/>
      <c r="LF444" s="363"/>
      <c r="LG444" s="363"/>
      <c r="LH444" s="363"/>
      <c r="LI444" s="363"/>
      <c r="LJ444" s="363"/>
      <c r="LK444" s="363"/>
      <c r="LL444" s="363"/>
      <c r="LM444" s="363"/>
      <c r="LN444" s="363"/>
      <c r="LO444" s="363"/>
      <c r="LP444" s="363"/>
      <c r="LQ444" s="363"/>
      <c r="LR444" s="363"/>
      <c r="LS444" s="363"/>
      <c r="LT444" s="363"/>
      <c r="LU444" s="363"/>
      <c r="LV444" s="363"/>
      <c r="LW444" s="363"/>
      <c r="LX444" s="363"/>
      <c r="LY444" s="363"/>
      <c r="LZ444" s="363"/>
      <c r="MA444" s="363"/>
      <c r="MB444" s="363"/>
      <c r="MC444" s="363"/>
      <c r="MD444" s="363"/>
      <c r="ME444" s="363"/>
      <c r="MF444" s="363"/>
      <c r="MG444" s="363"/>
      <c r="MH444" s="363"/>
      <c r="MI444" s="363"/>
      <c r="MJ444" s="363"/>
      <c r="MK444" s="363"/>
      <c r="ML444" s="363"/>
      <c r="MM444" s="363"/>
      <c r="MN444" s="363"/>
      <c r="MO444" s="363"/>
      <c r="MP444" s="363"/>
      <c r="MQ444" s="363"/>
      <c r="MR444" s="363"/>
      <c r="MS444" s="363"/>
      <c r="MT444" s="363"/>
      <c r="MU444" s="363"/>
      <c r="MV444" s="363"/>
      <c r="MW444" s="363"/>
      <c r="MX444" s="363"/>
      <c r="MY444" s="363"/>
      <c r="MZ444" s="363"/>
      <c r="NA444" s="363"/>
      <c r="NB444" s="363"/>
      <c r="NC444" s="363"/>
      <c r="ND444" s="363"/>
      <c r="NE444" s="363"/>
      <c r="NF444" s="363"/>
      <c r="NG444" s="363"/>
      <c r="NH444" s="363"/>
      <c r="NI444" s="363"/>
      <c r="NJ444" s="363"/>
      <c r="NK444" s="363"/>
      <c r="NL444" s="363"/>
      <c r="NM444" s="363"/>
      <c r="NN444" s="363"/>
      <c r="NO444" s="363"/>
      <c r="NP444" s="363"/>
      <c r="NQ444" s="363"/>
      <c r="NR444" s="363"/>
      <c r="NS444" s="363"/>
      <c r="NT444" s="363"/>
      <c r="NU444" s="363"/>
      <c r="NV444" s="363"/>
      <c r="NW444" s="363"/>
      <c r="NX444" s="363"/>
      <c r="NY444" s="363"/>
      <c r="NZ444" s="363"/>
      <c r="OA444" s="363"/>
      <c r="OB444" s="363"/>
      <c r="OC444" s="363"/>
      <c r="OD444" s="363"/>
      <c r="OE444" s="363"/>
      <c r="OF444" s="363"/>
      <c r="OG444" s="363"/>
      <c r="OH444" s="363"/>
      <c r="OI444" s="363"/>
      <c r="OJ444" s="363"/>
      <c r="OK444" s="363"/>
      <c r="OL444" s="363"/>
      <c r="OM444" s="363"/>
      <c r="ON444" s="363"/>
      <c r="OO444" s="363"/>
      <c r="OP444" s="363"/>
      <c r="OQ444" s="363"/>
      <c r="OR444" s="363"/>
      <c r="OS444" s="363"/>
      <c r="OT444" s="363"/>
      <c r="OU444" s="363"/>
      <c r="OV444" s="363"/>
      <c r="OW444" s="363"/>
      <c r="OX444" s="363"/>
      <c r="OY444" s="363"/>
      <c r="OZ444" s="363"/>
      <c r="PA444" s="363"/>
      <c r="PB444" s="363"/>
      <c r="PC444" s="363"/>
      <c r="PD444" s="363"/>
      <c r="PE444" s="363"/>
      <c r="PF444" s="363"/>
      <c r="PG444" s="363"/>
      <c r="PH444" s="363"/>
      <c r="PI444" s="363"/>
      <c r="PJ444" s="363"/>
      <c r="PK444" s="363"/>
      <c r="PL444" s="363"/>
      <c r="PM444" s="363"/>
      <c r="PN444" s="363"/>
      <c r="PO444" s="363"/>
      <c r="PP444" s="363"/>
      <c r="PQ444" s="363"/>
      <c r="PR444" s="363"/>
      <c r="PS444" s="363"/>
      <c r="PT444" s="363"/>
      <c r="PU444" s="363"/>
      <c r="PV444" s="363"/>
      <c r="PW444" s="363"/>
      <c r="PX444" s="363"/>
      <c r="PY444" s="363"/>
      <c r="PZ444" s="363"/>
      <c r="QA444" s="363"/>
      <c r="QB444" s="363"/>
      <c r="QC444" s="363"/>
      <c r="QD444" s="363"/>
      <c r="QE444" s="363"/>
      <c r="QF444" s="363"/>
      <c r="QG444" s="363"/>
      <c r="QH444" s="363"/>
      <c r="QI444" s="363"/>
      <c r="QJ444" s="363"/>
      <c r="QK444" s="363"/>
      <c r="QL444" s="363"/>
      <c r="QM444" s="363"/>
      <c r="QN444" s="363"/>
      <c r="QO444" s="363"/>
      <c r="QP444" s="363"/>
      <c r="QQ444" s="363"/>
      <c r="QR444" s="363"/>
      <c r="QS444" s="363"/>
      <c r="QT444" s="363"/>
      <c r="QU444" s="363"/>
      <c r="QV444" s="363"/>
      <c r="QW444" s="363"/>
      <c r="QX444" s="363"/>
      <c r="QY444" s="363"/>
      <c r="QZ444" s="363"/>
      <c r="RA444" s="363"/>
      <c r="RB444" s="363"/>
      <c r="RC444" s="363"/>
      <c r="RD444" s="363"/>
      <c r="RE444" s="363"/>
      <c r="RF444" s="363"/>
      <c r="RG444" s="363"/>
      <c r="RH444" s="363"/>
      <c r="RI444" s="363"/>
      <c r="RJ444" s="363"/>
      <c r="RK444" s="363"/>
      <c r="RL444" s="363"/>
      <c r="RM444" s="363"/>
      <c r="RN444" s="363"/>
      <c r="RO444" s="363"/>
      <c r="RP444" s="363"/>
      <c r="RQ444" s="363"/>
      <c r="RR444" s="363"/>
      <c r="RS444" s="363"/>
      <c r="RT444" s="363"/>
      <c r="RU444" s="363"/>
    </row>
    <row r="445" spans="1:489" s="346" customFormat="1" ht="288" x14ac:dyDescent="0.35">
      <c r="A445" s="409" t="s">
        <v>3507</v>
      </c>
      <c r="B445" s="418">
        <v>33</v>
      </c>
      <c r="C445" s="413" t="s">
        <v>2448</v>
      </c>
      <c r="D445" s="409" t="s">
        <v>1583</v>
      </c>
      <c r="E445" s="409" t="s">
        <v>2551</v>
      </c>
      <c r="F445" s="409" t="s">
        <v>2390</v>
      </c>
      <c r="G445" s="409" t="s">
        <v>2450</v>
      </c>
      <c r="H445" s="411" t="s">
        <v>199</v>
      </c>
      <c r="I445" s="419" t="s">
        <v>2874</v>
      </c>
      <c r="J445" s="420" t="s">
        <v>2875</v>
      </c>
      <c r="K445" s="420" t="s">
        <v>2876</v>
      </c>
      <c r="L445" s="420" t="s">
        <v>2877</v>
      </c>
      <c r="M445" s="411" t="s">
        <v>2878</v>
      </c>
      <c r="N445" s="411" t="s">
        <v>2228</v>
      </c>
      <c r="O445" s="409" t="s">
        <v>2879</v>
      </c>
      <c r="P445" s="411" t="s">
        <v>2397</v>
      </c>
      <c r="Q445" s="411">
        <v>0.2</v>
      </c>
      <c r="R445" s="409" t="s">
        <v>3508</v>
      </c>
      <c r="S445" s="409" t="s">
        <v>1464</v>
      </c>
      <c r="T445" s="421">
        <v>45691</v>
      </c>
      <c r="U445" s="421">
        <v>45991</v>
      </c>
      <c r="V445" s="409" t="s">
        <v>3509</v>
      </c>
      <c r="W445" s="423" t="s">
        <v>2172</v>
      </c>
      <c r="X445" s="409" t="s">
        <v>2172</v>
      </c>
      <c r="Y445" s="409" t="s">
        <v>2172</v>
      </c>
      <c r="Z445" s="409" t="s">
        <v>2172</v>
      </c>
      <c r="AA445" s="422"/>
      <c r="AB445" s="422"/>
      <c r="AC445" s="422"/>
      <c r="AD445" s="422"/>
      <c r="AE445" s="422"/>
      <c r="AF445" s="422"/>
      <c r="AG445" s="422"/>
      <c r="AH445" s="422"/>
      <c r="AI445" s="422"/>
      <c r="AJ445" s="422"/>
      <c r="AK445" s="422"/>
      <c r="AL445" s="422"/>
      <c r="AM445" s="422"/>
      <c r="AN445" s="422"/>
      <c r="AO445" s="422"/>
      <c r="AP445" s="422"/>
      <c r="AQ445" s="422"/>
      <c r="AR445" s="422"/>
      <c r="AS445" s="422"/>
      <c r="AT445" s="423" t="s">
        <v>206</v>
      </c>
      <c r="AU445" s="423" t="s">
        <v>206</v>
      </c>
      <c r="AV445" s="423" t="s">
        <v>206</v>
      </c>
      <c r="AW445" s="423" t="s">
        <v>206</v>
      </c>
      <c r="AX445" s="423" t="s">
        <v>206</v>
      </c>
      <c r="AY445" s="423" t="s">
        <v>206</v>
      </c>
      <c r="AZ445" s="423" t="s">
        <v>206</v>
      </c>
      <c r="BA445" s="423" t="s">
        <v>206</v>
      </c>
      <c r="BB445" s="423" t="s">
        <v>206</v>
      </c>
      <c r="BC445" s="423" t="s">
        <v>2113</v>
      </c>
      <c r="BD445" s="423" t="s">
        <v>206</v>
      </c>
      <c r="BE445" s="423" t="s">
        <v>206</v>
      </c>
      <c r="BF445" s="423" t="s">
        <v>206</v>
      </c>
      <c r="BG445" s="423" t="s">
        <v>206</v>
      </c>
      <c r="BH445" s="423" t="s">
        <v>206</v>
      </c>
      <c r="BI445" s="423" t="s">
        <v>2113</v>
      </c>
      <c r="BJ445" s="409" t="s">
        <v>2114</v>
      </c>
      <c r="BK445" s="409" t="s">
        <v>199</v>
      </c>
      <c r="BL445" s="416"/>
      <c r="BM445" s="416"/>
      <c r="BN445" s="416"/>
      <c r="BO445" s="416"/>
      <c r="BP445" s="416"/>
      <c r="BQ445" s="416"/>
      <c r="BR445" s="416"/>
      <c r="BS445" s="417"/>
      <c r="BT445" s="417"/>
    </row>
    <row r="446" spans="1:489" s="346" customFormat="1" ht="18" x14ac:dyDescent="0.35">
      <c r="A446" s="349"/>
      <c r="B446" s="349"/>
      <c r="C446" s="347"/>
      <c r="D446" s="347"/>
      <c r="E446" s="347"/>
      <c r="F446" s="347"/>
      <c r="G446" s="347"/>
      <c r="H446" s="347"/>
      <c r="I446" s="347"/>
      <c r="J446" s="347"/>
      <c r="K446" s="347"/>
      <c r="L446" s="347"/>
      <c r="M446" s="347"/>
      <c r="N446" s="347"/>
      <c r="O446" s="347"/>
      <c r="P446" s="347"/>
      <c r="Q446" s="347"/>
      <c r="R446" s="347"/>
      <c r="S446" s="347"/>
      <c r="T446" s="347"/>
      <c r="U446" s="347"/>
      <c r="V446" s="347"/>
      <c r="W446" s="348"/>
      <c r="X446" s="347"/>
      <c r="Y446" s="347"/>
      <c r="Z446" s="348"/>
      <c r="AA446" s="348"/>
      <c r="AB446" s="348"/>
      <c r="AC446" s="348"/>
      <c r="AD446" s="348"/>
      <c r="AE446" s="348"/>
      <c r="AF446" s="348"/>
      <c r="AG446" s="348"/>
      <c r="AH446" s="348"/>
      <c r="AI446" s="348"/>
      <c r="AJ446" s="348"/>
      <c r="AK446" s="348"/>
      <c r="AL446" s="348"/>
      <c r="AM446" s="348"/>
      <c r="AN446" s="348"/>
      <c r="AO446" s="348"/>
      <c r="AP446" s="348"/>
      <c r="AQ446" s="348"/>
      <c r="AR446" s="348"/>
      <c r="AS446" s="348"/>
      <c r="AT446" s="348"/>
      <c r="AU446" s="348"/>
      <c r="AV446" s="348"/>
      <c r="AW446" s="348"/>
      <c r="AX446" s="348"/>
      <c r="AY446" s="348"/>
      <c r="AZ446" s="348"/>
      <c r="BA446" s="348"/>
      <c r="BB446" s="348"/>
      <c r="BC446" s="348"/>
      <c r="BD446" s="348"/>
      <c r="BE446" s="348"/>
      <c r="BF446" s="348"/>
      <c r="BG446" s="348"/>
      <c r="BH446" s="348"/>
      <c r="BI446" s="348"/>
      <c r="BJ446" s="350"/>
      <c r="BK446" s="350"/>
    </row>
    <row r="447" spans="1:489" x14ac:dyDescent="0.3">
      <c r="A447" s="320" t="s">
        <v>1990</v>
      </c>
      <c r="B447" s="323" t="s">
        <v>3517</v>
      </c>
      <c r="C447" s="351"/>
      <c r="D447" s="351"/>
      <c r="E447" s="351"/>
      <c r="F447" s="351"/>
      <c r="G447" s="351"/>
      <c r="H447" s="351"/>
      <c r="I447" s="351"/>
      <c r="J447" s="351"/>
      <c r="K447" s="351"/>
      <c r="L447" s="351"/>
      <c r="M447" s="351"/>
      <c r="N447" s="351"/>
      <c r="O447" s="351"/>
      <c r="P447" s="351"/>
      <c r="Q447" s="351"/>
      <c r="R447" s="351"/>
      <c r="S447" s="351"/>
      <c r="T447" s="351"/>
      <c r="U447" s="351"/>
      <c r="V447" s="351"/>
      <c r="W447" s="352"/>
      <c r="X447" s="351"/>
      <c r="Y447" s="351"/>
      <c r="Z447" s="352"/>
      <c r="AA447" s="352"/>
      <c r="AB447" s="352"/>
      <c r="AC447" s="352"/>
      <c r="AD447" s="352"/>
      <c r="AE447" s="352"/>
      <c r="AF447" s="352"/>
      <c r="AG447" s="352"/>
      <c r="AH447" s="352"/>
      <c r="AI447" s="352"/>
      <c r="AJ447" s="352"/>
      <c r="AK447" s="352"/>
      <c r="AL447" s="352"/>
      <c r="AM447" s="352"/>
      <c r="AN447" s="352"/>
      <c r="AO447" s="352"/>
      <c r="AP447" s="352"/>
      <c r="AQ447" s="352"/>
      <c r="AR447" s="352"/>
      <c r="AS447" s="352"/>
      <c r="AT447" s="352"/>
      <c r="AU447" s="352"/>
      <c r="AV447" s="352"/>
      <c r="AW447" s="352"/>
      <c r="AX447" s="352"/>
      <c r="AY447" s="352"/>
      <c r="AZ447" s="352"/>
      <c r="BA447" s="352"/>
      <c r="BB447" s="352"/>
      <c r="BC447" s="352"/>
      <c r="BD447" s="352"/>
      <c r="BE447" s="352"/>
      <c r="BF447" s="352"/>
      <c r="BG447" s="352"/>
      <c r="BH447" s="352"/>
      <c r="BI447" s="352"/>
      <c r="BJ447" s="353"/>
      <c r="BK447" s="353"/>
    </row>
    <row r="448" spans="1:489" ht="24" x14ac:dyDescent="0.45">
      <c r="A448" s="325"/>
      <c r="B448" s="345"/>
      <c r="C448" s="351"/>
      <c r="D448" s="351"/>
      <c r="E448" s="351"/>
      <c r="F448" s="351"/>
      <c r="G448" s="351"/>
      <c r="H448" s="351"/>
      <c r="I448" s="351"/>
      <c r="J448" s="351"/>
      <c r="K448" s="351"/>
      <c r="L448" s="351"/>
      <c r="M448" s="351"/>
      <c r="N448" s="351"/>
      <c r="O448" s="351"/>
      <c r="P448" s="351"/>
      <c r="Q448" s="351"/>
      <c r="R448" s="351"/>
      <c r="S448" s="351"/>
      <c r="T448" s="351"/>
      <c r="U448" s="351"/>
      <c r="V448" s="351"/>
      <c r="W448" s="352"/>
      <c r="X448" s="351"/>
      <c r="Y448" s="351"/>
      <c r="Z448" s="352"/>
      <c r="AA448" s="352"/>
      <c r="AB448" s="352"/>
      <c r="AC448" s="352"/>
      <c r="AD448" s="352"/>
      <c r="AE448" s="352"/>
      <c r="AF448" s="352"/>
      <c r="AG448" s="352"/>
      <c r="AH448" s="352"/>
      <c r="AI448" s="352"/>
      <c r="AJ448" s="352"/>
      <c r="AK448" s="352"/>
      <c r="AL448" s="352"/>
      <c r="AM448" s="352"/>
      <c r="AN448" s="352"/>
      <c r="AO448" s="352"/>
      <c r="AP448" s="352"/>
      <c r="AQ448" s="352"/>
      <c r="AR448" s="352"/>
      <c r="AS448" s="352"/>
      <c r="AT448" s="352"/>
      <c r="AU448" s="352"/>
      <c r="AV448" s="352"/>
      <c r="AW448" s="352"/>
      <c r="AX448" s="352"/>
      <c r="AY448" s="352"/>
      <c r="AZ448" s="352"/>
      <c r="BA448" s="352"/>
      <c r="BB448" s="352"/>
      <c r="BC448" s="352"/>
      <c r="BD448" s="352"/>
      <c r="BE448" s="352"/>
      <c r="BF448" s="352"/>
      <c r="BG448" s="352"/>
      <c r="BH448" s="352"/>
      <c r="BI448" s="352"/>
      <c r="BJ448" s="353"/>
      <c r="BK448" s="353"/>
    </row>
    <row r="449" spans="1:63" ht="24" x14ac:dyDescent="0.45">
      <c r="A449" s="322" t="s">
        <v>3471</v>
      </c>
      <c r="B449" s="345"/>
      <c r="C449" s="351"/>
      <c r="D449" s="351"/>
      <c r="E449" s="351"/>
      <c r="F449" s="351"/>
      <c r="G449" s="351"/>
      <c r="H449" s="351"/>
      <c r="I449" s="351"/>
      <c r="J449" s="351"/>
      <c r="K449" s="351"/>
      <c r="L449" s="351"/>
      <c r="M449" s="351"/>
      <c r="N449" s="351"/>
      <c r="O449" s="351"/>
      <c r="P449" s="351"/>
      <c r="Q449" s="351"/>
      <c r="R449" s="351"/>
      <c r="S449" s="351"/>
      <c r="T449" s="351"/>
      <c r="U449" s="351"/>
      <c r="V449" s="351"/>
      <c r="W449" s="352"/>
      <c r="X449" s="351"/>
      <c r="Y449" s="351"/>
      <c r="Z449" s="352"/>
      <c r="AA449" s="352"/>
      <c r="AB449" s="352"/>
      <c r="AC449" s="352"/>
      <c r="AD449" s="352"/>
      <c r="AE449" s="352"/>
      <c r="AF449" s="352"/>
      <c r="AG449" s="352"/>
      <c r="AH449" s="352"/>
      <c r="AI449" s="352"/>
      <c r="AJ449" s="352"/>
      <c r="AK449" s="352"/>
      <c r="AL449" s="352"/>
      <c r="AM449" s="352"/>
      <c r="AN449" s="352"/>
      <c r="AO449" s="352"/>
      <c r="AP449" s="352"/>
      <c r="AQ449" s="352"/>
      <c r="AR449" s="352"/>
      <c r="AS449" s="352"/>
      <c r="AT449" s="352"/>
      <c r="AU449" s="352"/>
      <c r="AV449" s="352"/>
      <c r="AW449" s="352"/>
      <c r="AX449" s="352"/>
      <c r="AY449" s="352"/>
      <c r="AZ449" s="352"/>
      <c r="BA449" s="352"/>
      <c r="BB449" s="352"/>
      <c r="BC449" s="352"/>
      <c r="BD449" s="352"/>
      <c r="BE449" s="352"/>
      <c r="BF449" s="352"/>
      <c r="BG449" s="352"/>
      <c r="BH449" s="352"/>
      <c r="BI449" s="352"/>
      <c r="BJ449" s="353"/>
      <c r="BK449" s="353"/>
    </row>
    <row r="450" spans="1:63" x14ac:dyDescent="0.3">
      <c r="A450" s="354"/>
      <c r="B450" s="354"/>
      <c r="C450" s="351"/>
      <c r="D450" s="351"/>
      <c r="E450" s="351"/>
      <c r="F450" s="351"/>
      <c r="G450" s="351"/>
      <c r="H450" s="351"/>
      <c r="I450" s="351"/>
      <c r="J450" s="351"/>
      <c r="K450" s="351"/>
      <c r="L450" s="351"/>
      <c r="M450" s="351"/>
      <c r="N450" s="351"/>
      <c r="O450" s="351"/>
      <c r="P450" s="351"/>
      <c r="Q450" s="351"/>
      <c r="R450" s="351"/>
      <c r="S450" s="351"/>
      <c r="T450" s="351"/>
      <c r="U450" s="351"/>
      <c r="V450" s="351"/>
      <c r="W450" s="352"/>
      <c r="X450" s="351"/>
      <c r="Y450" s="351"/>
      <c r="Z450" s="352"/>
      <c r="AA450" s="352"/>
      <c r="AB450" s="352"/>
      <c r="AC450" s="352"/>
      <c r="AD450" s="352"/>
      <c r="AE450" s="352"/>
      <c r="AF450" s="352"/>
      <c r="AG450" s="352"/>
      <c r="AH450" s="352"/>
      <c r="AI450" s="352"/>
      <c r="AJ450" s="352"/>
      <c r="AK450" s="352"/>
      <c r="AL450" s="352"/>
      <c r="AM450" s="352"/>
      <c r="AN450" s="352"/>
      <c r="AO450" s="352"/>
      <c r="AP450" s="352"/>
      <c r="AQ450" s="352"/>
      <c r="AR450" s="352"/>
      <c r="AS450" s="352"/>
      <c r="AT450" s="352"/>
      <c r="AU450" s="352"/>
      <c r="AV450" s="352"/>
      <c r="AW450" s="352"/>
      <c r="AX450" s="352"/>
      <c r="AY450" s="352"/>
      <c r="AZ450" s="352"/>
      <c r="BA450" s="352"/>
      <c r="BB450" s="352"/>
      <c r="BC450" s="352"/>
      <c r="BD450" s="352"/>
      <c r="BE450" s="352"/>
      <c r="BF450" s="352"/>
      <c r="BG450" s="352"/>
      <c r="BH450" s="352"/>
      <c r="BI450" s="352"/>
      <c r="BJ450" s="353"/>
      <c r="BK450" s="353"/>
    </row>
    <row r="451" spans="1:63" x14ac:dyDescent="0.3">
      <c r="A451" s="354"/>
      <c r="B451" s="354"/>
      <c r="C451" s="351"/>
      <c r="D451" s="351"/>
      <c r="E451" s="351"/>
      <c r="F451" s="351"/>
      <c r="G451" s="351"/>
      <c r="H451" s="351"/>
      <c r="I451" s="351"/>
      <c r="J451" s="351"/>
      <c r="K451" s="351"/>
      <c r="L451" s="351"/>
      <c r="M451" s="351"/>
      <c r="N451" s="351"/>
      <c r="O451" s="351"/>
      <c r="P451" s="351"/>
      <c r="Q451" s="351"/>
      <c r="R451" s="351"/>
      <c r="S451" s="351"/>
      <c r="T451" s="351"/>
      <c r="U451" s="351"/>
      <c r="V451" s="351"/>
      <c r="W451" s="352"/>
      <c r="X451" s="351"/>
      <c r="Y451" s="351"/>
      <c r="Z451" s="352"/>
      <c r="AA451" s="352"/>
      <c r="AB451" s="352"/>
      <c r="AC451" s="352"/>
      <c r="AD451" s="352"/>
      <c r="AE451" s="352"/>
      <c r="AF451" s="352"/>
      <c r="AG451" s="352"/>
      <c r="AH451" s="352"/>
      <c r="AI451" s="352"/>
      <c r="AJ451" s="352"/>
      <c r="AK451" s="352"/>
      <c r="AL451" s="352"/>
      <c r="AM451" s="352"/>
      <c r="AN451" s="352"/>
      <c r="AO451" s="352"/>
      <c r="AP451" s="352"/>
      <c r="AQ451" s="352"/>
      <c r="AR451" s="352"/>
      <c r="AS451" s="352"/>
      <c r="AT451" s="352"/>
      <c r="AU451" s="352"/>
      <c r="AV451" s="352"/>
      <c r="AW451" s="352"/>
      <c r="AX451" s="352"/>
      <c r="AY451" s="352"/>
      <c r="AZ451" s="352"/>
      <c r="BA451" s="352"/>
      <c r="BB451" s="352"/>
      <c r="BC451" s="352"/>
      <c r="BD451" s="352"/>
      <c r="BE451" s="352"/>
      <c r="BF451" s="352"/>
      <c r="BG451" s="352"/>
      <c r="BH451" s="352"/>
      <c r="BI451" s="352"/>
      <c r="BJ451" s="353"/>
      <c r="BK451" s="353"/>
    </row>
    <row r="452" spans="1:63" x14ac:dyDescent="0.3">
      <c r="A452" s="354"/>
      <c r="B452" s="354"/>
      <c r="C452" s="351"/>
      <c r="D452" s="351"/>
      <c r="E452" s="351"/>
      <c r="F452" s="351"/>
      <c r="G452" s="351"/>
      <c r="H452" s="351"/>
      <c r="I452" s="351"/>
      <c r="J452" s="351"/>
      <c r="K452" s="351"/>
      <c r="L452" s="351"/>
      <c r="M452" s="351"/>
      <c r="N452" s="351"/>
      <c r="O452" s="351"/>
      <c r="P452" s="351"/>
      <c r="Q452" s="351"/>
      <c r="R452" s="351"/>
      <c r="S452" s="351"/>
      <c r="T452" s="351"/>
      <c r="U452" s="351"/>
      <c r="V452" s="351"/>
      <c r="W452" s="352"/>
      <c r="X452" s="351"/>
      <c r="Y452" s="351"/>
      <c r="Z452" s="352"/>
      <c r="AA452" s="352"/>
      <c r="AB452" s="352"/>
      <c r="AC452" s="352"/>
      <c r="AD452" s="352"/>
      <c r="AE452" s="352"/>
      <c r="AF452" s="352"/>
      <c r="AG452" s="352"/>
      <c r="AH452" s="352"/>
      <c r="AI452" s="352"/>
      <c r="AJ452" s="352"/>
      <c r="AK452" s="352"/>
      <c r="AL452" s="352"/>
      <c r="AM452" s="352"/>
      <c r="AN452" s="352"/>
      <c r="AO452" s="352"/>
      <c r="AP452" s="352"/>
      <c r="AQ452" s="352"/>
      <c r="AR452" s="352"/>
      <c r="AS452" s="352"/>
      <c r="AT452" s="352"/>
      <c r="AU452" s="352"/>
      <c r="AV452" s="352"/>
      <c r="AW452" s="352"/>
      <c r="AX452" s="352"/>
      <c r="AY452" s="352"/>
      <c r="AZ452" s="352"/>
      <c r="BA452" s="352"/>
      <c r="BB452" s="352"/>
      <c r="BC452" s="352"/>
      <c r="BD452" s="352"/>
      <c r="BE452" s="352"/>
      <c r="BF452" s="352"/>
      <c r="BG452" s="352"/>
      <c r="BH452" s="352"/>
      <c r="BI452" s="352"/>
      <c r="BJ452" s="353"/>
      <c r="BK452" s="353"/>
    </row>
    <row r="453" spans="1:63" x14ac:dyDescent="0.3">
      <c r="A453" s="354"/>
      <c r="B453" s="354"/>
      <c r="C453" s="351"/>
      <c r="D453" s="351"/>
      <c r="E453" s="351"/>
      <c r="F453" s="351"/>
      <c r="G453" s="351"/>
      <c r="H453" s="351"/>
      <c r="I453" s="351"/>
      <c r="J453" s="351"/>
      <c r="K453" s="351"/>
      <c r="L453" s="351"/>
      <c r="M453" s="351"/>
      <c r="N453" s="351"/>
      <c r="O453" s="351"/>
      <c r="P453" s="351"/>
      <c r="Q453" s="351"/>
      <c r="R453" s="351"/>
      <c r="S453" s="351"/>
      <c r="T453" s="351"/>
      <c r="U453" s="351"/>
      <c r="V453" s="351"/>
      <c r="W453" s="352"/>
      <c r="X453" s="351"/>
      <c r="Y453" s="351"/>
      <c r="Z453" s="352"/>
      <c r="AA453" s="352"/>
      <c r="AB453" s="352"/>
      <c r="AC453" s="352"/>
      <c r="AD453" s="352"/>
      <c r="AE453" s="352"/>
      <c r="AF453" s="352"/>
      <c r="AG453" s="352"/>
      <c r="AH453" s="352"/>
      <c r="AI453" s="352"/>
      <c r="AJ453" s="352"/>
      <c r="AK453" s="352"/>
      <c r="AL453" s="352"/>
      <c r="AM453" s="352"/>
      <c r="AN453" s="352"/>
      <c r="AO453" s="352"/>
      <c r="AP453" s="352"/>
      <c r="AQ453" s="352"/>
      <c r="AR453" s="352"/>
      <c r="AS453" s="352"/>
      <c r="AT453" s="352"/>
      <c r="AU453" s="352"/>
      <c r="AV453" s="352"/>
      <c r="AW453" s="352"/>
      <c r="AX453" s="352"/>
      <c r="AY453" s="352"/>
      <c r="AZ453" s="352"/>
      <c r="BA453" s="352"/>
      <c r="BB453" s="352"/>
      <c r="BC453" s="352"/>
      <c r="BD453" s="352"/>
      <c r="BE453" s="352"/>
      <c r="BF453" s="352"/>
      <c r="BG453" s="352"/>
      <c r="BH453" s="352"/>
      <c r="BI453" s="352"/>
      <c r="BJ453" s="353"/>
      <c r="BK453" s="353"/>
    </row>
    <row r="454" spans="1:63" x14ac:dyDescent="0.3">
      <c r="A454" s="354"/>
      <c r="B454" s="354"/>
      <c r="C454" s="351"/>
      <c r="D454" s="351"/>
      <c r="E454" s="351"/>
      <c r="F454" s="351"/>
      <c r="G454" s="351"/>
      <c r="H454" s="351"/>
      <c r="I454" s="351"/>
      <c r="J454" s="351"/>
      <c r="K454" s="351"/>
      <c r="L454" s="351"/>
      <c r="M454" s="351"/>
      <c r="N454" s="351"/>
      <c r="O454" s="351"/>
      <c r="P454" s="351"/>
      <c r="Q454" s="351"/>
      <c r="R454" s="351"/>
      <c r="S454" s="351"/>
      <c r="T454" s="351"/>
      <c r="U454" s="351"/>
      <c r="V454" s="351"/>
      <c r="W454" s="352"/>
      <c r="X454" s="351"/>
      <c r="Y454" s="351"/>
      <c r="Z454" s="352"/>
      <c r="AA454" s="352"/>
      <c r="AB454" s="352"/>
      <c r="AC454" s="352"/>
      <c r="AD454" s="352"/>
      <c r="AE454" s="352"/>
      <c r="AF454" s="352"/>
      <c r="AG454" s="352"/>
      <c r="AH454" s="352"/>
      <c r="AI454" s="352"/>
      <c r="AJ454" s="352"/>
      <c r="AK454" s="352"/>
      <c r="AL454" s="352"/>
      <c r="AM454" s="352"/>
      <c r="AN454" s="352"/>
      <c r="AO454" s="352"/>
      <c r="AP454" s="352"/>
      <c r="AQ454" s="352"/>
      <c r="AR454" s="352"/>
      <c r="AS454" s="352"/>
      <c r="AT454" s="352"/>
      <c r="AU454" s="352"/>
      <c r="AV454" s="352"/>
      <c r="AW454" s="352"/>
      <c r="AX454" s="352"/>
      <c r="AY454" s="352"/>
      <c r="AZ454" s="352"/>
      <c r="BA454" s="352"/>
      <c r="BB454" s="352"/>
      <c r="BC454" s="352"/>
      <c r="BD454" s="352"/>
      <c r="BE454" s="352"/>
      <c r="BF454" s="352"/>
      <c r="BG454" s="352"/>
      <c r="BH454" s="352"/>
      <c r="BI454" s="352"/>
      <c r="BJ454" s="353"/>
      <c r="BK454" s="353"/>
    </row>
    <row r="455" spans="1:63" x14ac:dyDescent="0.3">
      <c r="A455" s="354"/>
      <c r="B455" s="354"/>
      <c r="C455" s="351"/>
      <c r="D455" s="351"/>
      <c r="E455" s="351"/>
      <c r="F455" s="351"/>
      <c r="G455" s="351"/>
      <c r="H455" s="351"/>
      <c r="I455" s="351"/>
      <c r="J455" s="351"/>
      <c r="K455" s="351"/>
      <c r="L455" s="351"/>
      <c r="M455" s="351"/>
      <c r="N455" s="351"/>
      <c r="O455" s="351"/>
      <c r="P455" s="351"/>
      <c r="Q455" s="351"/>
      <c r="R455" s="351"/>
      <c r="S455" s="351"/>
      <c r="T455" s="351"/>
      <c r="U455" s="351"/>
      <c r="V455" s="351"/>
      <c r="W455" s="352"/>
      <c r="X455" s="351"/>
      <c r="Y455" s="351"/>
      <c r="Z455" s="352"/>
      <c r="AA455" s="352"/>
      <c r="AB455" s="352"/>
      <c r="AC455" s="352"/>
      <c r="AD455" s="352"/>
      <c r="AE455" s="352"/>
      <c r="AF455" s="352"/>
      <c r="AG455" s="352"/>
      <c r="AH455" s="352"/>
      <c r="AI455" s="352"/>
      <c r="AJ455" s="352"/>
      <c r="AK455" s="352"/>
      <c r="AL455" s="352"/>
      <c r="AM455" s="352"/>
      <c r="AN455" s="352"/>
      <c r="AO455" s="352"/>
      <c r="AP455" s="352"/>
      <c r="AQ455" s="352"/>
      <c r="AR455" s="352"/>
      <c r="AS455" s="352"/>
      <c r="AT455" s="352"/>
      <c r="AU455" s="352"/>
      <c r="AV455" s="352"/>
      <c r="AW455" s="352"/>
      <c r="AX455" s="352"/>
      <c r="AY455" s="352"/>
      <c r="AZ455" s="352"/>
      <c r="BA455" s="352"/>
      <c r="BB455" s="352"/>
      <c r="BC455" s="352"/>
      <c r="BD455" s="352"/>
      <c r="BE455" s="352"/>
      <c r="BF455" s="352"/>
      <c r="BG455" s="352"/>
      <c r="BH455" s="352"/>
      <c r="BI455" s="352"/>
      <c r="BJ455" s="353"/>
      <c r="BK455" s="353"/>
    </row>
    <row r="456" spans="1:63" x14ac:dyDescent="0.3">
      <c r="A456" s="354"/>
      <c r="B456" s="354"/>
      <c r="C456" s="351"/>
      <c r="D456" s="351"/>
      <c r="E456" s="351"/>
      <c r="F456" s="351"/>
      <c r="G456" s="351"/>
      <c r="H456" s="351"/>
      <c r="I456" s="351"/>
      <c r="J456" s="351"/>
      <c r="K456" s="351"/>
      <c r="L456" s="351"/>
      <c r="M456" s="351"/>
      <c r="N456" s="351"/>
      <c r="O456" s="351"/>
      <c r="P456" s="351"/>
      <c r="Q456" s="351"/>
      <c r="R456" s="351"/>
      <c r="S456" s="351"/>
      <c r="T456" s="351"/>
      <c r="U456" s="351"/>
      <c r="V456" s="351"/>
      <c r="W456" s="352"/>
      <c r="X456" s="351"/>
      <c r="Y456" s="351"/>
      <c r="Z456" s="352"/>
      <c r="AA456" s="352"/>
      <c r="AB456" s="352"/>
      <c r="AC456" s="352"/>
      <c r="AD456" s="352"/>
      <c r="AE456" s="352"/>
      <c r="AF456" s="352"/>
      <c r="AG456" s="352"/>
      <c r="AH456" s="352"/>
      <c r="AI456" s="352"/>
      <c r="AJ456" s="352"/>
      <c r="AK456" s="352"/>
      <c r="AL456" s="352"/>
      <c r="AM456" s="352"/>
      <c r="AN456" s="352"/>
      <c r="AO456" s="352"/>
      <c r="AP456" s="352"/>
      <c r="AQ456" s="352"/>
      <c r="AR456" s="352"/>
      <c r="AS456" s="352"/>
      <c r="AT456" s="352"/>
      <c r="AU456" s="352"/>
      <c r="AV456" s="352"/>
      <c r="AW456" s="352"/>
      <c r="AX456" s="352"/>
      <c r="AY456" s="352"/>
      <c r="AZ456" s="352"/>
      <c r="BA456" s="352"/>
      <c r="BB456" s="352"/>
      <c r="BC456" s="352"/>
      <c r="BD456" s="352"/>
      <c r="BE456" s="352"/>
      <c r="BF456" s="352"/>
      <c r="BG456" s="352"/>
      <c r="BH456" s="352"/>
      <c r="BI456" s="352"/>
      <c r="BJ456" s="353"/>
      <c r="BK456" s="353"/>
    </row>
    <row r="457" spans="1:63" x14ac:dyDescent="0.3">
      <c r="A457" s="354"/>
      <c r="B457" s="354"/>
      <c r="C457" s="351"/>
      <c r="D457" s="351"/>
      <c r="E457" s="351"/>
      <c r="F457" s="351"/>
      <c r="G457" s="351"/>
      <c r="H457" s="351"/>
      <c r="I457" s="351"/>
      <c r="J457" s="351"/>
      <c r="K457" s="351"/>
      <c r="L457" s="351"/>
      <c r="M457" s="351"/>
      <c r="N457" s="351"/>
      <c r="O457" s="351"/>
      <c r="P457" s="351"/>
      <c r="Q457" s="351"/>
      <c r="R457" s="351"/>
      <c r="S457" s="351"/>
      <c r="T457" s="351"/>
      <c r="U457" s="351"/>
      <c r="V457" s="351"/>
      <c r="W457" s="352"/>
      <c r="X457" s="351"/>
      <c r="Y457" s="351"/>
      <c r="Z457" s="352"/>
      <c r="AA457" s="352"/>
      <c r="AB457" s="352"/>
      <c r="AC457" s="352"/>
      <c r="AD457" s="352"/>
      <c r="AE457" s="352"/>
      <c r="AF457" s="352"/>
      <c r="AG457" s="352"/>
      <c r="AH457" s="352"/>
      <c r="AI457" s="352"/>
      <c r="AJ457" s="352"/>
      <c r="AK457" s="352"/>
      <c r="AL457" s="352"/>
      <c r="AM457" s="352"/>
      <c r="AN457" s="352"/>
      <c r="AO457" s="352"/>
      <c r="AP457" s="352"/>
      <c r="AQ457" s="352"/>
      <c r="AR457" s="352"/>
      <c r="AS457" s="352"/>
      <c r="AT457" s="352"/>
      <c r="AU457" s="352"/>
      <c r="AV457" s="352"/>
      <c r="AW457" s="352"/>
      <c r="AX457" s="352"/>
      <c r="AY457" s="352"/>
      <c r="AZ457" s="352"/>
      <c r="BA457" s="352"/>
      <c r="BB457" s="352"/>
      <c r="BC457" s="352"/>
      <c r="BD457" s="352"/>
      <c r="BE457" s="352"/>
      <c r="BF457" s="352"/>
      <c r="BG457" s="352"/>
      <c r="BH457" s="352"/>
      <c r="BI457" s="352"/>
      <c r="BJ457" s="353"/>
      <c r="BK457" s="353"/>
    </row>
    <row r="458" spans="1:63" x14ac:dyDescent="0.3">
      <c r="A458" s="354"/>
      <c r="B458" s="354"/>
      <c r="K458" s="268"/>
      <c r="M458" s="268"/>
      <c r="O458" s="354"/>
      <c r="P458" s="354"/>
      <c r="Q458" s="354"/>
      <c r="T458" s="354"/>
      <c r="U458" s="354"/>
      <c r="V458" s="268"/>
      <c r="W458" s="352"/>
      <c r="Z458" s="352"/>
      <c r="AA458" s="352"/>
      <c r="AB458" s="352"/>
      <c r="AC458" s="352"/>
      <c r="AD458" s="352"/>
      <c r="AE458" s="352"/>
      <c r="AF458" s="352"/>
      <c r="AG458" s="352"/>
      <c r="AH458" s="352"/>
      <c r="AI458" s="352"/>
      <c r="AJ458" s="352"/>
      <c r="AK458" s="352"/>
      <c r="AL458" s="352"/>
      <c r="AM458" s="352"/>
      <c r="AN458" s="352"/>
      <c r="AO458" s="352"/>
      <c r="AP458" s="352"/>
      <c r="AQ458" s="352"/>
      <c r="AR458" s="352"/>
      <c r="AS458" s="352"/>
      <c r="AT458" s="352"/>
      <c r="AU458" s="352"/>
      <c r="AV458" s="352"/>
      <c r="AW458" s="352"/>
      <c r="AX458" s="352"/>
      <c r="AY458" s="352"/>
      <c r="AZ458" s="352"/>
      <c r="BA458" s="352"/>
      <c r="BB458" s="352"/>
      <c r="BC458" s="352"/>
      <c r="BD458" s="352"/>
      <c r="BE458" s="352"/>
      <c r="BF458" s="352"/>
      <c r="BG458" s="352"/>
      <c r="BH458" s="352"/>
      <c r="BI458" s="352"/>
      <c r="BJ458" s="353"/>
      <c r="BK458" s="353"/>
    </row>
    <row r="459" spans="1:63" x14ac:dyDescent="0.3">
      <c r="K459" s="268"/>
      <c r="M459" s="268"/>
      <c r="T459" s="354"/>
      <c r="U459" s="354"/>
      <c r="V459" s="268"/>
      <c r="W459" s="352"/>
      <c r="Z459" s="352"/>
      <c r="AA459" s="352"/>
      <c r="AB459" s="352"/>
      <c r="AC459" s="352"/>
      <c r="AD459" s="352"/>
      <c r="AE459" s="352"/>
      <c r="AF459" s="352"/>
      <c r="AG459" s="352"/>
      <c r="AH459" s="352"/>
      <c r="AI459" s="352"/>
      <c r="AJ459" s="352"/>
      <c r="AK459" s="352"/>
      <c r="AL459" s="352"/>
      <c r="AM459" s="352"/>
      <c r="AN459" s="352"/>
      <c r="AO459" s="352"/>
      <c r="AP459" s="352"/>
      <c r="AQ459" s="352"/>
      <c r="AR459" s="352"/>
      <c r="AS459" s="352"/>
      <c r="AT459" s="352"/>
      <c r="AU459" s="352"/>
      <c r="AV459" s="352"/>
      <c r="AW459" s="352"/>
      <c r="AX459" s="352"/>
      <c r="AY459" s="352"/>
      <c r="AZ459" s="352"/>
      <c r="BA459" s="352"/>
      <c r="BB459" s="352"/>
      <c r="BC459" s="352"/>
      <c r="BD459" s="352"/>
      <c r="BE459" s="352"/>
      <c r="BF459" s="352"/>
      <c r="BG459" s="352"/>
      <c r="BH459" s="352"/>
      <c r="BI459" s="352"/>
      <c r="BJ459" s="353"/>
      <c r="BK459" s="353"/>
    </row>
    <row r="460" spans="1:63" x14ac:dyDescent="0.3">
      <c r="K460" s="268"/>
      <c r="M460" s="268"/>
      <c r="V460" s="268"/>
      <c r="W460" s="352"/>
      <c r="BJ460" s="353"/>
      <c r="BK460" s="353"/>
    </row>
    <row r="461" spans="1:63" x14ac:dyDescent="0.3">
      <c r="K461" s="268"/>
      <c r="M461" s="268"/>
      <c r="V461" s="268"/>
      <c r="W461" s="268"/>
    </row>
    <row r="462" spans="1:63" x14ac:dyDescent="0.3">
      <c r="K462" s="268"/>
      <c r="M462" s="268"/>
      <c r="V462" s="268"/>
      <c r="W462" s="268"/>
    </row>
    <row r="463" spans="1:63" x14ac:dyDescent="0.3">
      <c r="K463" s="268"/>
      <c r="M463" s="268"/>
      <c r="V463" s="268"/>
      <c r="W463" s="268"/>
    </row>
    <row r="464" spans="1:63" x14ac:dyDescent="0.3">
      <c r="K464" s="268"/>
      <c r="M464" s="268"/>
      <c r="V464" s="268"/>
      <c r="W464" s="268"/>
    </row>
    <row r="465" s="268" customFormat="1" x14ac:dyDescent="0.3"/>
    <row r="466" s="268" customFormat="1" x14ac:dyDescent="0.3"/>
    <row r="467" s="268" customFormat="1" x14ac:dyDescent="0.3"/>
    <row r="468" s="268" customFormat="1" x14ac:dyDescent="0.3"/>
    <row r="469" s="268" customFormat="1" x14ac:dyDescent="0.3"/>
    <row r="470" s="268" customFormat="1" x14ac:dyDescent="0.3"/>
    <row r="471" s="268" customFormat="1" x14ac:dyDescent="0.3"/>
    <row r="472" s="268" customFormat="1" x14ac:dyDescent="0.3"/>
    <row r="473" s="268" customFormat="1" x14ac:dyDescent="0.3"/>
    <row r="474" s="268" customFormat="1" x14ac:dyDescent="0.3"/>
    <row r="475" s="268" customFormat="1" x14ac:dyDescent="0.3"/>
    <row r="476" s="268" customFormat="1" x14ac:dyDescent="0.3"/>
    <row r="477" s="268" customFormat="1" x14ac:dyDescent="0.3"/>
    <row r="478" s="268" customFormat="1" x14ac:dyDescent="0.3"/>
    <row r="479" s="268" customFormat="1" x14ac:dyDescent="0.3"/>
    <row r="480" s="268" customFormat="1" x14ac:dyDescent="0.3"/>
    <row r="481" s="268" customFormat="1" x14ac:dyDescent="0.3"/>
    <row r="482" s="268" customFormat="1" x14ac:dyDescent="0.3"/>
    <row r="483" s="268" customFormat="1" x14ac:dyDescent="0.3"/>
    <row r="484" s="268" customFormat="1" x14ac:dyDescent="0.3"/>
    <row r="485" s="268" customFormat="1" x14ac:dyDescent="0.3"/>
    <row r="486" s="268" customFormat="1" x14ac:dyDescent="0.3"/>
    <row r="487" s="268" customFormat="1" x14ac:dyDescent="0.3"/>
    <row r="488" s="268" customFormat="1" x14ac:dyDescent="0.3"/>
    <row r="489" s="268" customFormat="1" x14ac:dyDescent="0.3"/>
    <row r="490" s="268" customFormat="1" x14ac:dyDescent="0.3"/>
    <row r="491" s="268" customFormat="1" x14ac:dyDescent="0.3"/>
    <row r="492" s="268" customFormat="1" x14ac:dyDescent="0.3"/>
    <row r="493" s="268" customFormat="1" x14ac:dyDescent="0.3"/>
    <row r="494" s="268" customFormat="1" x14ac:dyDescent="0.3"/>
    <row r="495" s="268" customFormat="1" x14ac:dyDescent="0.3"/>
    <row r="496" s="268" customFormat="1" x14ac:dyDescent="0.3"/>
    <row r="497" s="268" customFormat="1" x14ac:dyDescent="0.3"/>
    <row r="498" s="268" customFormat="1" x14ac:dyDescent="0.3"/>
    <row r="499" s="268" customFormat="1" x14ac:dyDescent="0.3"/>
    <row r="500" s="268" customFormat="1" x14ac:dyDescent="0.3"/>
    <row r="501" s="268" customFormat="1" x14ac:dyDescent="0.3"/>
    <row r="502" s="268" customFormat="1" x14ac:dyDescent="0.3"/>
    <row r="503" s="268" customFormat="1" x14ac:dyDescent="0.3"/>
    <row r="504" s="268" customFormat="1" x14ac:dyDescent="0.3"/>
    <row r="505" s="268" customFormat="1" x14ac:dyDescent="0.3"/>
    <row r="506" s="268" customFormat="1" x14ac:dyDescent="0.3"/>
    <row r="507" s="268" customFormat="1" x14ac:dyDescent="0.3"/>
    <row r="508" s="268" customFormat="1" x14ac:dyDescent="0.3"/>
    <row r="509" s="268" customFormat="1" x14ac:dyDescent="0.3"/>
    <row r="510" s="268" customFormat="1" x14ac:dyDescent="0.3"/>
    <row r="511" s="268" customFormat="1" x14ac:dyDescent="0.3"/>
    <row r="512" s="268" customFormat="1" x14ac:dyDescent="0.3"/>
    <row r="513" s="268" customFormat="1" x14ac:dyDescent="0.3"/>
    <row r="514" s="268" customFormat="1" x14ac:dyDescent="0.3"/>
    <row r="515" s="268" customFormat="1" x14ac:dyDescent="0.3"/>
    <row r="516" s="268" customFormat="1" x14ac:dyDescent="0.3"/>
    <row r="517" s="268" customFormat="1" x14ac:dyDescent="0.3"/>
    <row r="518" s="268" customFormat="1" x14ac:dyDescent="0.3"/>
    <row r="519" s="268" customFormat="1" x14ac:dyDescent="0.3"/>
    <row r="520" s="268" customFormat="1" x14ac:dyDescent="0.3"/>
    <row r="521" s="268" customFormat="1" x14ac:dyDescent="0.3"/>
    <row r="522" s="268" customFormat="1" x14ac:dyDescent="0.3"/>
    <row r="523" s="268" customFormat="1" x14ac:dyDescent="0.3"/>
    <row r="524" s="268" customFormat="1" x14ac:dyDescent="0.3"/>
    <row r="525" s="268" customFormat="1" x14ac:dyDescent="0.3"/>
    <row r="526" s="268" customFormat="1" x14ac:dyDescent="0.3"/>
    <row r="527" s="268" customFormat="1" x14ac:dyDescent="0.3"/>
    <row r="528" s="268" customFormat="1" x14ac:dyDescent="0.3"/>
    <row r="529" s="268" customFormat="1" x14ac:dyDescent="0.3"/>
    <row r="530" s="268" customFormat="1" x14ac:dyDescent="0.3"/>
    <row r="531" s="268" customFormat="1" x14ac:dyDescent="0.3"/>
    <row r="532" s="268" customFormat="1" x14ac:dyDescent="0.3"/>
    <row r="533" s="268" customFormat="1" x14ac:dyDescent="0.3"/>
    <row r="534" s="268" customFormat="1" x14ac:dyDescent="0.3"/>
    <row r="535" s="268" customFormat="1" x14ac:dyDescent="0.3"/>
    <row r="536" s="268" customFormat="1" x14ac:dyDescent="0.3"/>
    <row r="537" s="268" customFormat="1" x14ac:dyDescent="0.3"/>
    <row r="538" s="268" customFormat="1" x14ac:dyDescent="0.3"/>
    <row r="539" s="268" customFormat="1" x14ac:dyDescent="0.3"/>
    <row r="540" s="268" customFormat="1" x14ac:dyDescent="0.3"/>
    <row r="541" s="268" customFormat="1" x14ac:dyDescent="0.3"/>
    <row r="542" s="268" customFormat="1" x14ac:dyDescent="0.3"/>
    <row r="543" s="268" customFormat="1" x14ac:dyDescent="0.3"/>
    <row r="544" s="268" customFormat="1" x14ac:dyDescent="0.3"/>
    <row r="545" s="268" customFormat="1" x14ac:dyDescent="0.3"/>
    <row r="546" s="268" customFormat="1" x14ac:dyDescent="0.3"/>
    <row r="547" s="268" customFormat="1" x14ac:dyDescent="0.3"/>
    <row r="548" s="268" customFormat="1" x14ac:dyDescent="0.3"/>
    <row r="549" s="268" customFormat="1" x14ac:dyDescent="0.3"/>
    <row r="550" s="268" customFormat="1" x14ac:dyDescent="0.3"/>
    <row r="551" s="268" customFormat="1" x14ac:dyDescent="0.3"/>
    <row r="552" s="268" customFormat="1" x14ac:dyDescent="0.3"/>
    <row r="553" s="268" customFormat="1" x14ac:dyDescent="0.3"/>
    <row r="554" s="268" customFormat="1" x14ac:dyDescent="0.3"/>
    <row r="555" s="268" customFormat="1" x14ac:dyDescent="0.3"/>
    <row r="556" s="268" customFormat="1" x14ac:dyDescent="0.3"/>
    <row r="557" s="268" customFormat="1" x14ac:dyDescent="0.3"/>
    <row r="558" s="268" customFormat="1" x14ac:dyDescent="0.3"/>
    <row r="559" s="268" customFormat="1" x14ac:dyDescent="0.3"/>
    <row r="560" s="268" customFormat="1" x14ac:dyDescent="0.3"/>
    <row r="561" s="268" customFormat="1" x14ac:dyDescent="0.3"/>
    <row r="562" s="268" customFormat="1" x14ac:dyDescent="0.3"/>
    <row r="563" s="268" customFormat="1" x14ac:dyDescent="0.3"/>
    <row r="564" s="268" customFormat="1" x14ac:dyDescent="0.3"/>
    <row r="565" s="268" customFormat="1" x14ac:dyDescent="0.3"/>
    <row r="566" s="268" customFormat="1" x14ac:dyDescent="0.3"/>
    <row r="567" s="268" customFormat="1" x14ac:dyDescent="0.3"/>
    <row r="568" s="268" customFormat="1" x14ac:dyDescent="0.3"/>
    <row r="569" s="268" customFormat="1" x14ac:dyDescent="0.3"/>
    <row r="570" s="268" customFormat="1" x14ac:dyDescent="0.3"/>
    <row r="571" s="268" customFormat="1" x14ac:dyDescent="0.3"/>
    <row r="572" s="268" customFormat="1" x14ac:dyDescent="0.3"/>
    <row r="573" s="268" customFormat="1" x14ac:dyDescent="0.3"/>
    <row r="574" s="268" customFormat="1" x14ac:dyDescent="0.3"/>
    <row r="575" s="268" customFormat="1" x14ac:dyDescent="0.3"/>
    <row r="576" s="268" customFormat="1" x14ac:dyDescent="0.3"/>
    <row r="577" s="268" customFormat="1" x14ac:dyDescent="0.3"/>
    <row r="578" s="268" customFormat="1" x14ac:dyDescent="0.3"/>
    <row r="579" s="268" customFormat="1" x14ac:dyDescent="0.3"/>
    <row r="580" s="268" customFormat="1" x14ac:dyDescent="0.3"/>
    <row r="581" s="268" customFormat="1" x14ac:dyDescent="0.3"/>
    <row r="582" s="268" customFormat="1" x14ac:dyDescent="0.3"/>
    <row r="583" s="268" customFormat="1" x14ac:dyDescent="0.3"/>
    <row r="584" s="268" customFormat="1" x14ac:dyDescent="0.3"/>
    <row r="585" s="268" customFormat="1" x14ac:dyDescent="0.3"/>
    <row r="586" s="268" customFormat="1" x14ac:dyDescent="0.3"/>
    <row r="587" s="268" customFormat="1" x14ac:dyDescent="0.3"/>
    <row r="588" s="268" customFormat="1" x14ac:dyDescent="0.3"/>
    <row r="589" s="268" customFormat="1" x14ac:dyDescent="0.3"/>
    <row r="590" s="268" customFormat="1" x14ac:dyDescent="0.3"/>
    <row r="591" s="268" customFormat="1" x14ac:dyDescent="0.3"/>
    <row r="592" s="268" customFormat="1" x14ac:dyDescent="0.3"/>
    <row r="593" s="268" customFormat="1" x14ac:dyDescent="0.3"/>
    <row r="594" s="268" customFormat="1" x14ac:dyDescent="0.3"/>
    <row r="595" s="268" customFormat="1" x14ac:dyDescent="0.3"/>
    <row r="596" s="268" customFormat="1" x14ac:dyDescent="0.3"/>
    <row r="597" s="268" customFormat="1" x14ac:dyDescent="0.3"/>
    <row r="598" s="268" customFormat="1" x14ac:dyDescent="0.3"/>
    <row r="599" s="268" customFormat="1" x14ac:dyDescent="0.3"/>
    <row r="600" s="268" customFormat="1" x14ac:dyDescent="0.3"/>
    <row r="601" s="268" customFormat="1" x14ac:dyDescent="0.3"/>
    <row r="602" s="268" customFormat="1" x14ac:dyDescent="0.3"/>
    <row r="603" s="268" customFormat="1" x14ac:dyDescent="0.3"/>
    <row r="604" s="268" customFormat="1" x14ac:dyDescent="0.3"/>
    <row r="605" s="268" customFormat="1" x14ac:dyDescent="0.3"/>
    <row r="606" s="268" customFormat="1" x14ac:dyDescent="0.3"/>
    <row r="607" s="268" customFormat="1" x14ac:dyDescent="0.3"/>
    <row r="608" s="268" customFormat="1" x14ac:dyDescent="0.3"/>
    <row r="609" s="268" customFormat="1" x14ac:dyDescent="0.3"/>
    <row r="610" s="268" customFormat="1" x14ac:dyDescent="0.3"/>
    <row r="611" s="268" customFormat="1" x14ac:dyDescent="0.3"/>
    <row r="612" s="268" customFormat="1" x14ac:dyDescent="0.3"/>
    <row r="613" s="268" customFormat="1" x14ac:dyDescent="0.3"/>
    <row r="614" s="268" customFormat="1" x14ac:dyDescent="0.3"/>
    <row r="615" s="268" customFormat="1" x14ac:dyDescent="0.3"/>
    <row r="616" s="268" customFormat="1" x14ac:dyDescent="0.3"/>
    <row r="617" s="268" customFormat="1" x14ac:dyDescent="0.3"/>
    <row r="618" s="268" customFormat="1" x14ac:dyDescent="0.3"/>
    <row r="619" s="268" customFormat="1" x14ac:dyDescent="0.3"/>
    <row r="620" s="268" customFormat="1" x14ac:dyDescent="0.3"/>
    <row r="621" s="268" customFormat="1" x14ac:dyDescent="0.3"/>
    <row r="622" s="268" customFormat="1" x14ac:dyDescent="0.3"/>
    <row r="623" s="268" customFormat="1" x14ac:dyDescent="0.3"/>
    <row r="624" s="268" customFormat="1" x14ac:dyDescent="0.3"/>
    <row r="625" s="268" customFormat="1" x14ac:dyDescent="0.3"/>
    <row r="626" s="268" customFormat="1" x14ac:dyDescent="0.3"/>
    <row r="627" s="268" customFormat="1" x14ac:dyDescent="0.3"/>
    <row r="628" s="268" customFormat="1" x14ac:dyDescent="0.3"/>
    <row r="629" s="268" customFormat="1" x14ac:dyDescent="0.3"/>
    <row r="630" s="268" customFormat="1" x14ac:dyDescent="0.3"/>
    <row r="631" s="268" customFormat="1" x14ac:dyDescent="0.3"/>
    <row r="632" s="268" customFormat="1" x14ac:dyDescent="0.3"/>
    <row r="633" s="268" customFormat="1" x14ac:dyDescent="0.3"/>
    <row r="634" s="268" customFormat="1" x14ac:dyDescent="0.3"/>
    <row r="635" s="268" customFormat="1" x14ac:dyDescent="0.3"/>
    <row r="636" s="268" customFormat="1" x14ac:dyDescent="0.3"/>
    <row r="637" s="268" customFormat="1" x14ac:dyDescent="0.3"/>
    <row r="638" s="268" customFormat="1" x14ac:dyDescent="0.3"/>
    <row r="639" s="268" customFormat="1" x14ac:dyDescent="0.3"/>
    <row r="640" s="268" customFormat="1" x14ac:dyDescent="0.3"/>
    <row r="641" s="268" customFormat="1" x14ac:dyDescent="0.3"/>
    <row r="642" s="268" customFormat="1" x14ac:dyDescent="0.3"/>
    <row r="643" s="268" customFormat="1" x14ac:dyDescent="0.3"/>
    <row r="644" s="268" customFormat="1" x14ac:dyDescent="0.3"/>
    <row r="645" s="268" customFormat="1" x14ac:dyDescent="0.3"/>
    <row r="646" s="268" customFormat="1" x14ac:dyDescent="0.3"/>
    <row r="647" s="268" customFormat="1" x14ac:dyDescent="0.3"/>
    <row r="648" s="268" customFormat="1" x14ac:dyDescent="0.3"/>
    <row r="649" s="268" customFormat="1" x14ac:dyDescent="0.3"/>
    <row r="650" s="268" customFormat="1" x14ac:dyDescent="0.3"/>
    <row r="651" s="268" customFormat="1" x14ac:dyDescent="0.3"/>
    <row r="652" s="268" customFormat="1" x14ac:dyDescent="0.3"/>
    <row r="653" s="268" customFormat="1" x14ac:dyDescent="0.3"/>
    <row r="654" s="268" customFormat="1" x14ac:dyDescent="0.3"/>
    <row r="655" s="268" customFormat="1" x14ac:dyDescent="0.3"/>
    <row r="656" s="268" customFormat="1" x14ac:dyDescent="0.3"/>
    <row r="657" s="268" customFormat="1" x14ac:dyDescent="0.3"/>
    <row r="658" s="268" customFormat="1" x14ac:dyDescent="0.3"/>
    <row r="659" s="268" customFormat="1" x14ac:dyDescent="0.3"/>
    <row r="660" s="268" customFormat="1" x14ac:dyDescent="0.3"/>
    <row r="661" s="268" customFormat="1" x14ac:dyDescent="0.3"/>
    <row r="662" s="268" customFormat="1" x14ac:dyDescent="0.3"/>
    <row r="663" s="268" customFormat="1" x14ac:dyDescent="0.3"/>
    <row r="664" s="268" customFormat="1" x14ac:dyDescent="0.3"/>
    <row r="665" s="268" customFormat="1" x14ac:dyDescent="0.3"/>
    <row r="666" s="268" customFormat="1" x14ac:dyDescent="0.3"/>
    <row r="667" s="268" customFormat="1" x14ac:dyDescent="0.3"/>
    <row r="668" s="268" customFormat="1" x14ac:dyDescent="0.3"/>
    <row r="669" s="268" customFormat="1" x14ac:dyDescent="0.3"/>
    <row r="670" s="268" customFormat="1" x14ac:dyDescent="0.3"/>
    <row r="671" s="268" customFormat="1" x14ac:dyDescent="0.3"/>
    <row r="672" s="268" customFormat="1" x14ac:dyDescent="0.3"/>
    <row r="673" s="268" customFormat="1" x14ac:dyDescent="0.3"/>
    <row r="674" s="268" customFormat="1" x14ac:dyDescent="0.3"/>
    <row r="675" s="268" customFormat="1" x14ac:dyDescent="0.3"/>
    <row r="676" s="268" customFormat="1" x14ac:dyDescent="0.3"/>
    <row r="677" s="268" customFormat="1" x14ac:dyDescent="0.3"/>
    <row r="678" s="268" customFormat="1" x14ac:dyDescent="0.3"/>
    <row r="679" s="268" customFormat="1" x14ac:dyDescent="0.3"/>
    <row r="680" s="268" customFormat="1" x14ac:dyDescent="0.3"/>
    <row r="681" s="268" customFormat="1" x14ac:dyDescent="0.3"/>
    <row r="682" s="268" customFormat="1" x14ac:dyDescent="0.3"/>
    <row r="683" s="268" customFormat="1" x14ac:dyDescent="0.3"/>
    <row r="684" s="268" customFormat="1" x14ac:dyDescent="0.3"/>
    <row r="685" s="268" customFormat="1" x14ac:dyDescent="0.3"/>
    <row r="686" s="268" customFormat="1" x14ac:dyDescent="0.3"/>
    <row r="687" s="268" customFormat="1" x14ac:dyDescent="0.3"/>
    <row r="688" s="268" customFormat="1" x14ac:dyDescent="0.3"/>
    <row r="689" s="268" customFormat="1" x14ac:dyDescent="0.3"/>
    <row r="690" s="268" customFormat="1" x14ac:dyDescent="0.3"/>
    <row r="691" s="268" customFormat="1" x14ac:dyDescent="0.3"/>
    <row r="692" s="268" customFormat="1" x14ac:dyDescent="0.3"/>
    <row r="693" s="268" customFormat="1" x14ac:dyDescent="0.3"/>
    <row r="694" s="268" customFormat="1" x14ac:dyDescent="0.3"/>
    <row r="695" s="268" customFormat="1" x14ac:dyDescent="0.3"/>
    <row r="696" s="268" customFormat="1" x14ac:dyDescent="0.3"/>
    <row r="697" s="268" customFormat="1" x14ac:dyDescent="0.3"/>
    <row r="698" s="268" customFormat="1" x14ac:dyDescent="0.3"/>
    <row r="699" s="268" customFormat="1" x14ac:dyDescent="0.3"/>
    <row r="700" s="268" customFormat="1" x14ac:dyDescent="0.3"/>
    <row r="701" s="268" customFormat="1" x14ac:dyDescent="0.3"/>
    <row r="702" s="268" customFormat="1" x14ac:dyDescent="0.3"/>
    <row r="703" s="268" customFormat="1" x14ac:dyDescent="0.3"/>
    <row r="704" s="268" customFormat="1" x14ac:dyDescent="0.3"/>
    <row r="705" s="268" customFormat="1" x14ac:dyDescent="0.3"/>
    <row r="706" s="268" customFormat="1" x14ac:dyDescent="0.3"/>
    <row r="707" s="268" customFormat="1" x14ac:dyDescent="0.3"/>
    <row r="708" s="268" customFormat="1" x14ac:dyDescent="0.3"/>
    <row r="709" s="268" customFormat="1" x14ac:dyDescent="0.3"/>
    <row r="710" s="268" customFormat="1" x14ac:dyDescent="0.3"/>
    <row r="711" s="268" customFormat="1" x14ac:dyDescent="0.3"/>
    <row r="712" s="268" customFormat="1" x14ac:dyDescent="0.3"/>
    <row r="713" s="268" customFormat="1" x14ac:dyDescent="0.3"/>
    <row r="714" s="268" customFormat="1" x14ac:dyDescent="0.3"/>
    <row r="715" s="268" customFormat="1" x14ac:dyDescent="0.3"/>
    <row r="716" s="268" customFormat="1" x14ac:dyDescent="0.3"/>
    <row r="717" s="268" customFormat="1" x14ac:dyDescent="0.3"/>
    <row r="718" s="268" customFormat="1" x14ac:dyDescent="0.3"/>
    <row r="719" s="268" customFormat="1" x14ac:dyDescent="0.3"/>
    <row r="720" s="268" customFormat="1" x14ac:dyDescent="0.3"/>
    <row r="721" s="268" customFormat="1" x14ac:dyDescent="0.3"/>
    <row r="722" s="268" customFormat="1" x14ac:dyDescent="0.3"/>
    <row r="723" s="268" customFormat="1" x14ac:dyDescent="0.3"/>
    <row r="724" s="268" customFormat="1" x14ac:dyDescent="0.3"/>
    <row r="725" s="268" customFormat="1" x14ac:dyDescent="0.3"/>
    <row r="726" s="268" customFormat="1" x14ac:dyDescent="0.3"/>
    <row r="727" s="268" customFormat="1" x14ac:dyDescent="0.3"/>
    <row r="728" s="268" customFormat="1" x14ac:dyDescent="0.3"/>
    <row r="729" s="268" customFormat="1" x14ac:dyDescent="0.3"/>
    <row r="730" s="268" customFormat="1" x14ac:dyDescent="0.3"/>
    <row r="731" s="268" customFormat="1" x14ac:dyDescent="0.3"/>
    <row r="732" s="268" customFormat="1" x14ac:dyDescent="0.3"/>
    <row r="733" s="268" customFormat="1" x14ac:dyDescent="0.3"/>
    <row r="734" s="268" customFormat="1" x14ac:dyDescent="0.3"/>
    <row r="735" s="268" customFormat="1" x14ac:dyDescent="0.3"/>
    <row r="736" s="268" customFormat="1" x14ac:dyDescent="0.3"/>
    <row r="737" s="268" customFormat="1" x14ac:dyDescent="0.3"/>
    <row r="738" s="268" customFormat="1" x14ac:dyDescent="0.3"/>
    <row r="739" s="268" customFormat="1" x14ac:dyDescent="0.3"/>
    <row r="740" s="268" customFormat="1" x14ac:dyDescent="0.3"/>
    <row r="741" s="268" customFormat="1" x14ac:dyDescent="0.3"/>
    <row r="742" s="268" customFormat="1" x14ac:dyDescent="0.3"/>
    <row r="743" s="268" customFormat="1" x14ac:dyDescent="0.3"/>
    <row r="744" s="268" customFormat="1" x14ac:dyDescent="0.3"/>
    <row r="745" s="268" customFormat="1" x14ac:dyDescent="0.3"/>
    <row r="746" s="268" customFormat="1" x14ac:dyDescent="0.3"/>
    <row r="747" s="268" customFormat="1" x14ac:dyDescent="0.3"/>
    <row r="748" s="268" customFormat="1" x14ac:dyDescent="0.3"/>
    <row r="749" s="268" customFormat="1" x14ac:dyDescent="0.3"/>
    <row r="750" s="268" customFormat="1" x14ac:dyDescent="0.3"/>
    <row r="751" s="268" customFormat="1" x14ac:dyDescent="0.3"/>
    <row r="752" s="268" customFormat="1" x14ac:dyDescent="0.3"/>
    <row r="753" s="268" customFormat="1" x14ac:dyDescent="0.3"/>
    <row r="754" s="268" customFormat="1" x14ac:dyDescent="0.3"/>
    <row r="755" s="268" customFormat="1" x14ac:dyDescent="0.3"/>
    <row r="756" s="268" customFormat="1" x14ac:dyDescent="0.3"/>
    <row r="757" s="268" customFormat="1" x14ac:dyDescent="0.3"/>
    <row r="758" s="268" customFormat="1" x14ac:dyDescent="0.3"/>
    <row r="759" s="268" customFormat="1" x14ac:dyDescent="0.3"/>
    <row r="760" s="268" customFormat="1" x14ac:dyDescent="0.3"/>
    <row r="761" s="268" customFormat="1" x14ac:dyDescent="0.3"/>
    <row r="762" s="268" customFormat="1" x14ac:dyDescent="0.3"/>
    <row r="763" s="268" customFormat="1" x14ac:dyDescent="0.3"/>
    <row r="764" s="268" customFormat="1" x14ac:dyDescent="0.3"/>
    <row r="765" s="268" customFormat="1" x14ac:dyDescent="0.3"/>
    <row r="766" s="268" customFormat="1" x14ac:dyDescent="0.3"/>
    <row r="767" s="268" customFormat="1" x14ac:dyDescent="0.3"/>
    <row r="768" s="268" customFormat="1" x14ac:dyDescent="0.3"/>
    <row r="769" s="268" customFormat="1" x14ac:dyDescent="0.3"/>
    <row r="770" s="268" customFormat="1" x14ac:dyDescent="0.3"/>
    <row r="771" s="268" customFormat="1" x14ac:dyDescent="0.3"/>
    <row r="772" s="268" customFormat="1" x14ac:dyDescent="0.3"/>
    <row r="773" s="268" customFormat="1" x14ac:dyDescent="0.3"/>
    <row r="774" s="268" customFormat="1" x14ac:dyDescent="0.3"/>
    <row r="775" s="268" customFormat="1" x14ac:dyDescent="0.3"/>
    <row r="776" s="268" customFormat="1" x14ac:dyDescent="0.3"/>
    <row r="777" s="268" customFormat="1" x14ac:dyDescent="0.3"/>
    <row r="778" s="268" customFormat="1" x14ac:dyDescent="0.3"/>
    <row r="779" s="268" customFormat="1" x14ac:dyDescent="0.3"/>
    <row r="780" s="268" customFormat="1" x14ac:dyDescent="0.3"/>
    <row r="781" s="268" customFormat="1" x14ac:dyDescent="0.3"/>
    <row r="782" s="268" customFormat="1" x14ac:dyDescent="0.3"/>
    <row r="783" s="268" customFormat="1" x14ac:dyDescent="0.3"/>
    <row r="784" s="268" customFormat="1" x14ac:dyDescent="0.3"/>
    <row r="785" s="268" customFormat="1" x14ac:dyDescent="0.3"/>
    <row r="786" s="268" customFormat="1" x14ac:dyDescent="0.3"/>
    <row r="787" s="268" customFormat="1" x14ac:dyDescent="0.3"/>
    <row r="788" s="268" customFormat="1" x14ac:dyDescent="0.3"/>
    <row r="789" s="268" customFormat="1" x14ac:dyDescent="0.3"/>
    <row r="790" s="268" customFormat="1" x14ac:dyDescent="0.3"/>
    <row r="791" s="268" customFormat="1" x14ac:dyDescent="0.3"/>
    <row r="792" s="268" customFormat="1" x14ac:dyDescent="0.3"/>
    <row r="793" s="268" customFormat="1" x14ac:dyDescent="0.3"/>
    <row r="794" s="268" customFormat="1" x14ac:dyDescent="0.3"/>
    <row r="795" s="268" customFormat="1" x14ac:dyDescent="0.3"/>
    <row r="796" s="268" customFormat="1" x14ac:dyDescent="0.3"/>
    <row r="797" s="268" customFormat="1" x14ac:dyDescent="0.3"/>
    <row r="798" s="268" customFormat="1" x14ac:dyDescent="0.3"/>
    <row r="799" s="268" customFormat="1" x14ac:dyDescent="0.3"/>
    <row r="800" s="268" customFormat="1" x14ac:dyDescent="0.3"/>
    <row r="801" s="268" customFormat="1" x14ac:dyDescent="0.3"/>
    <row r="802" s="268" customFormat="1" x14ac:dyDescent="0.3"/>
    <row r="803" s="268" customFormat="1" x14ac:dyDescent="0.3"/>
    <row r="804" s="268" customFormat="1" x14ac:dyDescent="0.3"/>
    <row r="805" s="268" customFormat="1" x14ac:dyDescent="0.3"/>
    <row r="806" s="268" customFormat="1" x14ac:dyDescent="0.3"/>
    <row r="807" s="268" customFormat="1" x14ac:dyDescent="0.3"/>
    <row r="808" s="268" customFormat="1" x14ac:dyDescent="0.3"/>
    <row r="809" s="268" customFormat="1" x14ac:dyDescent="0.3"/>
    <row r="810" s="268" customFormat="1" x14ac:dyDescent="0.3"/>
    <row r="811" s="268" customFormat="1" x14ac:dyDescent="0.3"/>
    <row r="812" s="268" customFormat="1" x14ac:dyDescent="0.3"/>
    <row r="813" s="268" customFormat="1" x14ac:dyDescent="0.3"/>
    <row r="814" s="268" customFormat="1" x14ac:dyDescent="0.3"/>
    <row r="815" s="268" customFormat="1" x14ac:dyDescent="0.3"/>
    <row r="816" s="268" customFormat="1" x14ac:dyDescent="0.3"/>
    <row r="817" s="268" customFormat="1" x14ac:dyDescent="0.3"/>
    <row r="818" s="268" customFormat="1" x14ac:dyDescent="0.3"/>
    <row r="819" s="268" customFormat="1" x14ac:dyDescent="0.3"/>
    <row r="820" s="268" customFormat="1" x14ac:dyDescent="0.3"/>
    <row r="821" s="268" customFormat="1" x14ac:dyDescent="0.3"/>
    <row r="822" s="268" customFormat="1" x14ac:dyDescent="0.3"/>
    <row r="823" s="268" customFormat="1" x14ac:dyDescent="0.3"/>
    <row r="824" s="268" customFormat="1" x14ac:dyDescent="0.3"/>
    <row r="825" s="268" customFormat="1" x14ac:dyDescent="0.3"/>
    <row r="826" s="268" customFormat="1" x14ac:dyDescent="0.3"/>
    <row r="827" s="268" customFormat="1" x14ac:dyDescent="0.3"/>
    <row r="828" s="268" customFormat="1" x14ac:dyDescent="0.3"/>
    <row r="829" s="268" customFormat="1" x14ac:dyDescent="0.3"/>
    <row r="830" s="268" customFormat="1" x14ac:dyDescent="0.3"/>
    <row r="831" s="268" customFormat="1" x14ac:dyDescent="0.3"/>
    <row r="832" s="268" customFormat="1" x14ac:dyDescent="0.3"/>
    <row r="833" s="268" customFormat="1" x14ac:dyDescent="0.3"/>
    <row r="834" s="268" customFormat="1" x14ac:dyDescent="0.3"/>
    <row r="835" s="268" customFormat="1" x14ac:dyDescent="0.3"/>
    <row r="836" s="268" customFormat="1" x14ac:dyDescent="0.3"/>
    <row r="837" s="268" customFormat="1" x14ac:dyDescent="0.3"/>
    <row r="838" s="268" customFormat="1" x14ac:dyDescent="0.3"/>
    <row r="839" s="268" customFormat="1" x14ac:dyDescent="0.3"/>
    <row r="840" s="268" customFormat="1" x14ac:dyDescent="0.3"/>
    <row r="841" s="268" customFormat="1" x14ac:dyDescent="0.3"/>
    <row r="842" s="268" customFormat="1" x14ac:dyDescent="0.3"/>
    <row r="843" s="268" customFormat="1" x14ac:dyDescent="0.3"/>
    <row r="844" s="268" customFormat="1" x14ac:dyDescent="0.3"/>
    <row r="845" s="268" customFormat="1" x14ac:dyDescent="0.3"/>
    <row r="846" s="268" customFormat="1" x14ac:dyDescent="0.3"/>
    <row r="847" s="268" customFormat="1" x14ac:dyDescent="0.3"/>
    <row r="848" s="268" customFormat="1" x14ac:dyDescent="0.3"/>
    <row r="849" s="268" customFormat="1" x14ac:dyDescent="0.3"/>
    <row r="850" s="268" customFormat="1" x14ac:dyDescent="0.3"/>
    <row r="851" s="268" customFormat="1" x14ac:dyDescent="0.3"/>
    <row r="852" s="268" customFormat="1" x14ac:dyDescent="0.3"/>
    <row r="853" s="268" customFormat="1" x14ac:dyDescent="0.3"/>
    <row r="854" s="268" customFormat="1" x14ac:dyDescent="0.3"/>
    <row r="855" s="268" customFormat="1" x14ac:dyDescent="0.3"/>
    <row r="856" s="268" customFormat="1" x14ac:dyDescent="0.3"/>
    <row r="857" s="268" customFormat="1" x14ac:dyDescent="0.3"/>
    <row r="858" s="268" customFormat="1" x14ac:dyDescent="0.3"/>
    <row r="859" s="268" customFormat="1" x14ac:dyDescent="0.3"/>
    <row r="860" s="268" customFormat="1" x14ac:dyDescent="0.3"/>
    <row r="861" s="268" customFormat="1" x14ac:dyDescent="0.3"/>
    <row r="862" s="268" customFormat="1" x14ac:dyDescent="0.3"/>
    <row r="863" s="268" customFormat="1" x14ac:dyDescent="0.3"/>
    <row r="864" s="268" customFormat="1" x14ac:dyDescent="0.3"/>
    <row r="865" s="268" customFormat="1" x14ac:dyDescent="0.3"/>
    <row r="866" s="268" customFormat="1" x14ac:dyDescent="0.3"/>
    <row r="867" s="268" customFormat="1" x14ac:dyDescent="0.3"/>
    <row r="868" s="268" customFormat="1" x14ac:dyDescent="0.3"/>
    <row r="869" s="268" customFormat="1" x14ac:dyDescent="0.3"/>
    <row r="870" s="268" customFormat="1" x14ac:dyDescent="0.3"/>
    <row r="871" s="268" customFormat="1" x14ac:dyDescent="0.3"/>
    <row r="872" s="268" customFormat="1" x14ac:dyDescent="0.3"/>
    <row r="873" s="268" customFormat="1" x14ac:dyDescent="0.3"/>
    <row r="874" s="268" customFormat="1" x14ac:dyDescent="0.3"/>
    <row r="875" s="268" customFormat="1" x14ac:dyDescent="0.3"/>
    <row r="876" s="268" customFormat="1" x14ac:dyDescent="0.3"/>
    <row r="877" s="268" customFormat="1" x14ac:dyDescent="0.3"/>
    <row r="878" s="268" customFormat="1" x14ac:dyDescent="0.3"/>
    <row r="879" s="268" customFormat="1" x14ac:dyDescent="0.3"/>
    <row r="880" s="268" customFormat="1" x14ac:dyDescent="0.3"/>
    <row r="881" s="268" customFormat="1" x14ac:dyDescent="0.3"/>
    <row r="882" s="268" customFormat="1" x14ac:dyDescent="0.3"/>
    <row r="883" s="268" customFormat="1" x14ac:dyDescent="0.3"/>
    <row r="884" s="268" customFormat="1" x14ac:dyDescent="0.3"/>
    <row r="885" s="268" customFormat="1" x14ac:dyDescent="0.3"/>
    <row r="886" s="268" customFormat="1" x14ac:dyDescent="0.3"/>
    <row r="887" s="268" customFormat="1" x14ac:dyDescent="0.3"/>
    <row r="888" s="268" customFormat="1" x14ac:dyDescent="0.3"/>
    <row r="889" s="268" customFormat="1" x14ac:dyDescent="0.3"/>
    <row r="890" s="268" customFormat="1" x14ac:dyDescent="0.3"/>
    <row r="891" s="268" customFormat="1" x14ac:dyDescent="0.3"/>
    <row r="892" s="268" customFormat="1" x14ac:dyDescent="0.3"/>
    <row r="893" s="268" customFormat="1" x14ac:dyDescent="0.3"/>
    <row r="894" s="268" customFormat="1" x14ac:dyDescent="0.3"/>
    <row r="895" s="268" customFormat="1" x14ac:dyDescent="0.3"/>
    <row r="896" s="268" customFormat="1" x14ac:dyDescent="0.3"/>
    <row r="897" s="268" customFormat="1" x14ac:dyDescent="0.3"/>
    <row r="898" s="268" customFormat="1" x14ac:dyDescent="0.3"/>
    <row r="899" s="268" customFormat="1" x14ac:dyDescent="0.3"/>
    <row r="900" s="268" customFormat="1" x14ac:dyDescent="0.3"/>
    <row r="901" s="268" customFormat="1" x14ac:dyDescent="0.3"/>
    <row r="902" s="268" customFormat="1" x14ac:dyDescent="0.3"/>
    <row r="903" s="268" customFormat="1" x14ac:dyDescent="0.3"/>
    <row r="904" s="268" customFormat="1" x14ac:dyDescent="0.3"/>
    <row r="905" s="268" customFormat="1" x14ac:dyDescent="0.3"/>
    <row r="906" s="268" customFormat="1" x14ac:dyDescent="0.3"/>
    <row r="907" s="268" customFormat="1" x14ac:dyDescent="0.3"/>
    <row r="908" s="268" customFormat="1" x14ac:dyDescent="0.3"/>
    <row r="909" s="268" customFormat="1" x14ac:dyDescent="0.3"/>
    <row r="910" s="268" customFormat="1" x14ac:dyDescent="0.3"/>
    <row r="911" s="268" customFormat="1" x14ac:dyDescent="0.3"/>
    <row r="912" s="268" customFormat="1" x14ac:dyDescent="0.3"/>
    <row r="913" s="268" customFormat="1" x14ac:dyDescent="0.3"/>
    <row r="914" s="268" customFormat="1" x14ac:dyDescent="0.3"/>
    <row r="915" s="268" customFormat="1" x14ac:dyDescent="0.3"/>
    <row r="916" s="268" customFormat="1" x14ac:dyDescent="0.3"/>
    <row r="917" s="268" customFormat="1" x14ac:dyDescent="0.3"/>
    <row r="918" s="268" customFormat="1" x14ac:dyDescent="0.3"/>
    <row r="919" s="268" customFormat="1" x14ac:dyDescent="0.3"/>
    <row r="920" s="268" customFormat="1" x14ac:dyDescent="0.3"/>
    <row r="921" s="268" customFormat="1" x14ac:dyDescent="0.3"/>
    <row r="922" s="268" customFormat="1" x14ac:dyDescent="0.3"/>
    <row r="923" s="268" customFormat="1" x14ac:dyDescent="0.3"/>
    <row r="924" s="268" customFormat="1" x14ac:dyDescent="0.3"/>
    <row r="925" s="268" customFormat="1" x14ac:dyDescent="0.3"/>
    <row r="926" s="268" customFormat="1" x14ac:dyDescent="0.3"/>
    <row r="927" s="268" customFormat="1" x14ac:dyDescent="0.3"/>
    <row r="928" s="268" customFormat="1" x14ac:dyDescent="0.3"/>
    <row r="929" s="268" customFormat="1" x14ac:dyDescent="0.3"/>
    <row r="930" s="268" customFormat="1" x14ac:dyDescent="0.3"/>
    <row r="931" s="268" customFormat="1" x14ac:dyDescent="0.3"/>
    <row r="932" s="268" customFormat="1" x14ac:dyDescent="0.3"/>
    <row r="933" s="268" customFormat="1" x14ac:dyDescent="0.3"/>
    <row r="934" s="268" customFormat="1" x14ac:dyDescent="0.3"/>
    <row r="935" s="268" customFormat="1" x14ac:dyDescent="0.3"/>
    <row r="936" s="268" customFormat="1" x14ac:dyDescent="0.3"/>
    <row r="937" s="268" customFormat="1" x14ac:dyDescent="0.3"/>
    <row r="938" s="268" customFormat="1" x14ac:dyDescent="0.3"/>
    <row r="939" s="268" customFormat="1" x14ac:dyDescent="0.3"/>
    <row r="940" s="268" customFormat="1" x14ac:dyDescent="0.3"/>
    <row r="941" s="268" customFormat="1" x14ac:dyDescent="0.3"/>
    <row r="942" s="268" customFormat="1" x14ac:dyDescent="0.3"/>
    <row r="943" s="268" customFormat="1" x14ac:dyDescent="0.3"/>
    <row r="944" s="268" customFormat="1" x14ac:dyDescent="0.3"/>
    <row r="945" s="268" customFormat="1" x14ac:dyDescent="0.3"/>
    <row r="946" s="268" customFormat="1" x14ac:dyDescent="0.3"/>
    <row r="947" s="268" customFormat="1" x14ac:dyDescent="0.3"/>
    <row r="948" s="268" customFormat="1" x14ac:dyDescent="0.3"/>
    <row r="949" s="268" customFormat="1" x14ac:dyDescent="0.3"/>
    <row r="950" s="268" customFormat="1" x14ac:dyDescent="0.3"/>
    <row r="951" s="268" customFormat="1" x14ac:dyDescent="0.3"/>
    <row r="952" s="268" customFormat="1" x14ac:dyDescent="0.3"/>
    <row r="953" s="268" customFormat="1" x14ac:dyDescent="0.3"/>
    <row r="954" s="268" customFormat="1" x14ac:dyDescent="0.3"/>
    <row r="955" s="268" customFormat="1" x14ac:dyDescent="0.3"/>
    <row r="956" s="268" customFormat="1" x14ac:dyDescent="0.3"/>
    <row r="957" s="268" customFormat="1" x14ac:dyDescent="0.3"/>
    <row r="958" s="268" customFormat="1" x14ac:dyDescent="0.3"/>
    <row r="959" s="268" customFormat="1" x14ac:dyDescent="0.3"/>
    <row r="960" s="268" customFormat="1" x14ac:dyDescent="0.3"/>
    <row r="961" s="268" customFormat="1" x14ac:dyDescent="0.3"/>
    <row r="962" s="268" customFormat="1" x14ac:dyDescent="0.3"/>
    <row r="963" s="268" customFormat="1" x14ac:dyDescent="0.3"/>
    <row r="964" s="268" customFormat="1" x14ac:dyDescent="0.3"/>
    <row r="965" s="268" customFormat="1" x14ac:dyDescent="0.3"/>
    <row r="966" s="268" customFormat="1" x14ac:dyDescent="0.3"/>
    <row r="967" s="268" customFormat="1" x14ac:dyDescent="0.3"/>
    <row r="968" s="268" customFormat="1" x14ac:dyDescent="0.3"/>
    <row r="969" s="268" customFormat="1" x14ac:dyDescent="0.3"/>
    <row r="970" s="268" customFormat="1" x14ac:dyDescent="0.3"/>
    <row r="971" s="268" customFormat="1" x14ac:dyDescent="0.3"/>
    <row r="972" s="268" customFormat="1" x14ac:dyDescent="0.3"/>
    <row r="973" s="268" customFormat="1" x14ac:dyDescent="0.3"/>
    <row r="974" s="268" customFormat="1" x14ac:dyDescent="0.3"/>
    <row r="975" s="268" customFormat="1" x14ac:dyDescent="0.3"/>
    <row r="976" s="268" customFormat="1" x14ac:dyDescent="0.3"/>
    <row r="977" s="268" customFormat="1" x14ac:dyDescent="0.3"/>
    <row r="978" s="268" customFormat="1" x14ac:dyDescent="0.3"/>
    <row r="979" s="268" customFormat="1" x14ac:dyDescent="0.3"/>
    <row r="980" s="268" customFormat="1" x14ac:dyDescent="0.3"/>
    <row r="981" s="268" customFormat="1" x14ac:dyDescent="0.3"/>
    <row r="982" s="268" customFormat="1" x14ac:dyDescent="0.3"/>
    <row r="983" s="268" customFormat="1" x14ac:dyDescent="0.3"/>
    <row r="984" s="268" customFormat="1" x14ac:dyDescent="0.3"/>
    <row r="985" s="268" customFormat="1" x14ac:dyDescent="0.3"/>
    <row r="986" s="268" customFormat="1" x14ac:dyDescent="0.3"/>
    <row r="987" s="268" customFormat="1" x14ac:dyDescent="0.3"/>
    <row r="988" s="268" customFormat="1" x14ac:dyDescent="0.3"/>
    <row r="989" s="268" customFormat="1" x14ac:dyDescent="0.3"/>
    <row r="990" s="268" customFormat="1" x14ac:dyDescent="0.3"/>
    <row r="991" s="268" customFormat="1" x14ac:dyDescent="0.3"/>
    <row r="992" s="268" customFormat="1" x14ac:dyDescent="0.3"/>
    <row r="993" s="268" customFormat="1" x14ac:dyDescent="0.3"/>
    <row r="994" s="268" customFormat="1" x14ac:dyDescent="0.3"/>
    <row r="995" s="268" customFormat="1" x14ac:dyDescent="0.3"/>
    <row r="996" s="268" customFormat="1" x14ac:dyDescent="0.3"/>
    <row r="997" s="268" customFormat="1" x14ac:dyDescent="0.3"/>
    <row r="998" s="268" customFormat="1" x14ac:dyDescent="0.3"/>
    <row r="999" s="268" customFormat="1" x14ac:dyDescent="0.3"/>
    <row r="1000" s="268" customFormat="1" x14ac:dyDescent="0.3"/>
    <row r="1001" s="268" customFormat="1" x14ac:dyDescent="0.3"/>
    <row r="1002" s="268" customFormat="1" x14ac:dyDescent="0.3"/>
    <row r="1003" s="268" customFormat="1" x14ac:dyDescent="0.3"/>
    <row r="1004" s="268" customFormat="1" x14ac:dyDescent="0.3"/>
    <row r="1005" s="268" customFormat="1" x14ac:dyDescent="0.3"/>
    <row r="1006" s="268" customFormat="1" x14ac:dyDescent="0.3"/>
    <row r="1007" s="268" customFormat="1" x14ac:dyDescent="0.3"/>
    <row r="1008" s="268" customFormat="1" x14ac:dyDescent="0.3"/>
    <row r="1009" s="268" customFormat="1" x14ac:dyDescent="0.3"/>
    <row r="1010" s="268" customFormat="1" x14ac:dyDescent="0.3"/>
    <row r="1011" s="268" customFormat="1" x14ac:dyDescent="0.3"/>
    <row r="1012" s="268" customFormat="1" x14ac:dyDescent="0.3"/>
    <row r="1013" s="268" customFormat="1" x14ac:dyDescent="0.3"/>
    <row r="1014" s="268" customFormat="1" x14ac:dyDescent="0.3"/>
    <row r="1015" s="268" customFormat="1" x14ac:dyDescent="0.3"/>
    <row r="1016" s="268" customFormat="1" x14ac:dyDescent="0.3"/>
    <row r="1017" s="268" customFormat="1" x14ac:dyDescent="0.3"/>
    <row r="1018" s="268" customFormat="1" x14ac:dyDescent="0.3"/>
    <row r="1019" s="268" customFormat="1" x14ac:dyDescent="0.3"/>
    <row r="1020" s="268" customFormat="1" x14ac:dyDescent="0.3"/>
    <row r="1021" s="268" customFormat="1" x14ac:dyDescent="0.3"/>
    <row r="1022" s="268" customFormat="1" x14ac:dyDescent="0.3"/>
    <row r="1023" s="268" customFormat="1" x14ac:dyDescent="0.3"/>
    <row r="1024" s="268" customFormat="1" x14ac:dyDescent="0.3"/>
    <row r="1025" s="268" customFormat="1" x14ac:dyDescent="0.3"/>
    <row r="1026" s="268" customFormat="1" x14ac:dyDescent="0.3"/>
    <row r="1027" s="268" customFormat="1" x14ac:dyDescent="0.3"/>
    <row r="1028" s="268" customFormat="1" x14ac:dyDescent="0.3"/>
    <row r="1029" s="268" customFormat="1" x14ac:dyDescent="0.3"/>
    <row r="1030" s="268" customFormat="1" x14ac:dyDescent="0.3"/>
    <row r="1031" s="268" customFormat="1" x14ac:dyDescent="0.3"/>
    <row r="1032" s="268" customFormat="1" x14ac:dyDescent="0.3"/>
    <row r="1033" s="268" customFormat="1" x14ac:dyDescent="0.3"/>
    <row r="1034" s="268" customFormat="1" x14ac:dyDescent="0.3"/>
    <row r="1035" s="268" customFormat="1" x14ac:dyDescent="0.3"/>
    <row r="1036" s="268" customFormat="1" x14ac:dyDescent="0.3"/>
    <row r="1037" s="268" customFormat="1" x14ac:dyDescent="0.3"/>
    <row r="1038" s="268" customFormat="1" x14ac:dyDescent="0.3"/>
    <row r="1039" s="268" customFormat="1" x14ac:dyDescent="0.3"/>
    <row r="1040" s="268" customFormat="1" x14ac:dyDescent="0.3"/>
    <row r="1041" s="268" customFormat="1" x14ac:dyDescent="0.3"/>
    <row r="1042" s="268" customFormat="1" x14ac:dyDescent="0.3"/>
    <row r="1043" s="268" customFormat="1" x14ac:dyDescent="0.3"/>
    <row r="1044" s="268" customFormat="1" x14ac:dyDescent="0.3"/>
    <row r="1045" s="268" customFormat="1" x14ac:dyDescent="0.3"/>
    <row r="1046" s="268" customFormat="1" x14ac:dyDescent="0.3"/>
    <row r="1047" s="268" customFormat="1" x14ac:dyDescent="0.3"/>
    <row r="1048" s="268" customFormat="1" x14ac:dyDescent="0.3"/>
    <row r="1049" s="268" customFormat="1" x14ac:dyDescent="0.3"/>
    <row r="1050" s="268" customFormat="1" x14ac:dyDescent="0.3"/>
    <row r="1051" s="268" customFormat="1" x14ac:dyDescent="0.3"/>
    <row r="1052" s="268" customFormat="1" x14ac:dyDescent="0.3"/>
    <row r="1053" s="268" customFormat="1" x14ac:dyDescent="0.3"/>
    <row r="1054" s="268" customFormat="1" x14ac:dyDescent="0.3"/>
    <row r="1055" s="268" customFormat="1" x14ac:dyDescent="0.3"/>
    <row r="1056" s="268" customFormat="1" x14ac:dyDescent="0.3"/>
    <row r="1057" s="268" customFormat="1" x14ac:dyDescent="0.3"/>
    <row r="1058" s="268" customFormat="1" x14ac:dyDescent="0.3"/>
    <row r="1059" s="268" customFormat="1" x14ac:dyDescent="0.3"/>
    <row r="1060" s="268" customFormat="1" x14ac:dyDescent="0.3"/>
    <row r="1061" s="268" customFormat="1" x14ac:dyDescent="0.3"/>
    <row r="1062" s="268" customFormat="1" x14ac:dyDescent="0.3"/>
    <row r="1063" s="268" customFormat="1" x14ac:dyDescent="0.3"/>
    <row r="1064" s="268" customFormat="1" x14ac:dyDescent="0.3"/>
    <row r="1065" s="268" customFormat="1" x14ac:dyDescent="0.3"/>
    <row r="1066" s="268" customFormat="1" x14ac:dyDescent="0.3"/>
    <row r="1067" s="268" customFormat="1" x14ac:dyDescent="0.3"/>
    <row r="1068" s="268" customFormat="1" x14ac:dyDescent="0.3"/>
    <row r="1069" s="268" customFormat="1" x14ac:dyDescent="0.3"/>
    <row r="1070" s="268" customFormat="1" x14ac:dyDescent="0.3"/>
    <row r="1071" s="268" customFormat="1" x14ac:dyDescent="0.3"/>
    <row r="1072" s="268" customFormat="1" x14ac:dyDescent="0.3"/>
    <row r="1073" s="268" customFormat="1" x14ac:dyDescent="0.3"/>
    <row r="1074" s="268" customFormat="1" x14ac:dyDescent="0.3"/>
    <row r="1075" s="268" customFormat="1" x14ac:dyDescent="0.3"/>
    <row r="1076" s="268" customFormat="1" x14ac:dyDescent="0.3"/>
    <row r="1077" s="268" customFormat="1" x14ac:dyDescent="0.3"/>
    <row r="1078" s="268" customFormat="1" x14ac:dyDescent="0.3"/>
    <row r="1079" s="268" customFormat="1" x14ac:dyDescent="0.3"/>
    <row r="1080" s="268" customFormat="1" x14ac:dyDescent="0.3"/>
    <row r="1081" s="268" customFormat="1" x14ac:dyDescent="0.3"/>
    <row r="1082" s="268" customFormat="1" x14ac:dyDescent="0.3"/>
    <row r="1083" s="268" customFormat="1" x14ac:dyDescent="0.3"/>
    <row r="1084" s="268" customFormat="1" x14ac:dyDescent="0.3"/>
    <row r="1085" s="268" customFormat="1" x14ac:dyDescent="0.3"/>
    <row r="1086" s="268" customFormat="1" x14ac:dyDescent="0.3"/>
    <row r="1087" s="268" customFormat="1" x14ac:dyDescent="0.3"/>
    <row r="1088" s="268" customFormat="1" x14ac:dyDescent="0.3"/>
    <row r="1089" s="268" customFormat="1" x14ac:dyDescent="0.3"/>
    <row r="1090" s="268" customFormat="1" x14ac:dyDescent="0.3"/>
    <row r="1091" s="268" customFormat="1" x14ac:dyDescent="0.3"/>
    <row r="1092" s="268" customFormat="1" x14ac:dyDescent="0.3"/>
    <row r="1093" s="268" customFormat="1" x14ac:dyDescent="0.3"/>
    <row r="1094" s="268" customFormat="1" x14ac:dyDescent="0.3"/>
    <row r="1095" s="268" customFormat="1" x14ac:dyDescent="0.3"/>
    <row r="1096" s="268" customFormat="1" x14ac:dyDescent="0.3"/>
    <row r="1097" s="268" customFormat="1" x14ac:dyDescent="0.3"/>
    <row r="1098" s="268" customFormat="1" x14ac:dyDescent="0.3"/>
    <row r="1099" s="268" customFormat="1" x14ac:dyDescent="0.3"/>
    <row r="1100" s="268" customFormat="1" x14ac:dyDescent="0.3"/>
    <row r="1101" s="268" customFormat="1" x14ac:dyDescent="0.3"/>
    <row r="1102" s="268" customFormat="1" x14ac:dyDescent="0.3"/>
    <row r="1103" s="268" customFormat="1" x14ac:dyDescent="0.3"/>
    <row r="1104" s="268" customFormat="1" x14ac:dyDescent="0.3"/>
    <row r="1105" s="268" customFormat="1" x14ac:dyDescent="0.3"/>
    <row r="1106" s="268" customFormat="1" x14ac:dyDescent="0.3"/>
    <row r="1107" s="268" customFormat="1" x14ac:dyDescent="0.3"/>
    <row r="1108" s="268" customFormat="1" x14ac:dyDescent="0.3"/>
    <row r="1109" s="268" customFormat="1" x14ac:dyDescent="0.3"/>
    <row r="1110" s="268" customFormat="1" x14ac:dyDescent="0.3"/>
    <row r="1111" s="268" customFormat="1" x14ac:dyDescent="0.3"/>
    <row r="1112" s="268" customFormat="1" x14ac:dyDescent="0.3"/>
    <row r="1113" s="268" customFormat="1" x14ac:dyDescent="0.3"/>
    <row r="1114" s="268" customFormat="1" x14ac:dyDescent="0.3"/>
    <row r="1115" s="268" customFormat="1" x14ac:dyDescent="0.3"/>
    <row r="1116" s="268" customFormat="1" x14ac:dyDescent="0.3"/>
    <row r="1117" s="268" customFormat="1" x14ac:dyDescent="0.3"/>
    <row r="1118" s="268" customFormat="1" x14ac:dyDescent="0.3"/>
    <row r="1119" s="268" customFormat="1" x14ac:dyDescent="0.3"/>
    <row r="1120" s="268" customFormat="1" x14ac:dyDescent="0.3"/>
    <row r="1121" s="268" customFormat="1" x14ac:dyDescent="0.3"/>
    <row r="1122" s="268" customFormat="1" x14ac:dyDescent="0.3"/>
    <row r="1123" s="268" customFormat="1" x14ac:dyDescent="0.3"/>
    <row r="1124" s="268" customFormat="1" x14ac:dyDescent="0.3"/>
    <row r="1125" s="268" customFormat="1" x14ac:dyDescent="0.3"/>
    <row r="1126" s="268" customFormat="1" x14ac:dyDescent="0.3"/>
    <row r="1127" s="268" customFormat="1" x14ac:dyDescent="0.3"/>
    <row r="1128" s="268" customFormat="1" x14ac:dyDescent="0.3"/>
    <row r="1129" s="268" customFormat="1" x14ac:dyDescent="0.3"/>
    <row r="1130" s="268" customFormat="1" x14ac:dyDescent="0.3"/>
    <row r="1131" s="268" customFormat="1" x14ac:dyDescent="0.3"/>
    <row r="1132" s="268" customFormat="1" x14ac:dyDescent="0.3"/>
    <row r="1133" s="268" customFormat="1" x14ac:dyDescent="0.3"/>
    <row r="1134" s="268" customFormat="1" x14ac:dyDescent="0.3"/>
    <row r="1135" s="268" customFormat="1" x14ac:dyDescent="0.3"/>
    <row r="1136" s="268" customFormat="1" x14ac:dyDescent="0.3"/>
    <row r="1137" s="268" customFormat="1" x14ac:dyDescent="0.3"/>
    <row r="1138" s="268" customFormat="1" x14ac:dyDescent="0.3"/>
    <row r="1139" s="268" customFormat="1" x14ac:dyDescent="0.3"/>
    <row r="1140" s="268" customFormat="1" x14ac:dyDescent="0.3"/>
    <row r="1141" s="268" customFormat="1" x14ac:dyDescent="0.3"/>
    <row r="1142" s="268" customFormat="1" x14ac:dyDescent="0.3"/>
    <row r="1143" s="268" customFormat="1" x14ac:dyDescent="0.3"/>
    <row r="1144" s="268" customFormat="1" x14ac:dyDescent="0.3"/>
    <row r="1145" s="268" customFormat="1" x14ac:dyDescent="0.3"/>
    <row r="1146" s="268" customFormat="1" x14ac:dyDescent="0.3"/>
    <row r="1147" s="268" customFormat="1" x14ac:dyDescent="0.3"/>
    <row r="1148" s="268" customFormat="1" x14ac:dyDescent="0.3"/>
    <row r="1149" s="268" customFormat="1" x14ac:dyDescent="0.3"/>
    <row r="1150" s="268" customFormat="1" x14ac:dyDescent="0.3"/>
    <row r="1151" s="268" customFormat="1" x14ac:dyDescent="0.3"/>
    <row r="1152" s="268" customFormat="1" x14ac:dyDescent="0.3"/>
    <row r="1153" s="268" customFormat="1" x14ac:dyDescent="0.3"/>
    <row r="1154" s="268" customFormat="1" x14ac:dyDescent="0.3"/>
    <row r="1155" s="268" customFormat="1" x14ac:dyDescent="0.3"/>
    <row r="1156" s="268" customFormat="1" x14ac:dyDescent="0.3"/>
    <row r="1157" s="268" customFormat="1" x14ac:dyDescent="0.3"/>
    <row r="1158" s="268" customFormat="1" x14ac:dyDescent="0.3"/>
    <row r="1159" s="268" customFormat="1" x14ac:dyDescent="0.3"/>
    <row r="1160" s="268" customFormat="1" x14ac:dyDescent="0.3"/>
    <row r="1161" s="268" customFormat="1" x14ac:dyDescent="0.3"/>
    <row r="1162" s="268" customFormat="1" x14ac:dyDescent="0.3"/>
    <row r="1163" s="268" customFormat="1" x14ac:dyDescent="0.3"/>
    <row r="1164" s="268" customFormat="1" x14ac:dyDescent="0.3"/>
    <row r="1165" s="268" customFormat="1" x14ac:dyDescent="0.3"/>
    <row r="1166" s="268" customFormat="1" x14ac:dyDescent="0.3"/>
    <row r="1167" s="268" customFormat="1" x14ac:dyDescent="0.3"/>
    <row r="1168" s="268" customFormat="1" x14ac:dyDescent="0.3"/>
    <row r="1169" s="268" customFormat="1" x14ac:dyDescent="0.3"/>
    <row r="1170" s="268" customFormat="1" x14ac:dyDescent="0.3"/>
    <row r="1171" s="268" customFormat="1" x14ac:dyDescent="0.3"/>
    <row r="1172" s="268" customFormat="1" x14ac:dyDescent="0.3"/>
    <row r="1173" s="268" customFormat="1" x14ac:dyDescent="0.3"/>
    <row r="1174" s="268" customFormat="1" x14ac:dyDescent="0.3"/>
    <row r="1175" s="268" customFormat="1" x14ac:dyDescent="0.3"/>
    <row r="1176" s="268" customFormat="1" x14ac:dyDescent="0.3"/>
    <row r="1177" s="268" customFormat="1" x14ac:dyDescent="0.3"/>
    <row r="1178" s="268" customFormat="1" x14ac:dyDescent="0.3"/>
    <row r="1179" s="268" customFormat="1" x14ac:dyDescent="0.3"/>
    <row r="1180" s="268" customFormat="1" x14ac:dyDescent="0.3"/>
    <row r="1181" s="268" customFormat="1" x14ac:dyDescent="0.3"/>
    <row r="1182" s="268" customFormat="1" x14ac:dyDescent="0.3"/>
    <row r="1183" s="268" customFormat="1" x14ac:dyDescent="0.3"/>
    <row r="1184" s="268" customFormat="1" x14ac:dyDescent="0.3"/>
    <row r="1185" s="268" customFormat="1" x14ac:dyDescent="0.3"/>
    <row r="1186" s="268" customFormat="1" x14ac:dyDescent="0.3"/>
    <row r="1187" s="268" customFormat="1" x14ac:dyDescent="0.3"/>
    <row r="1188" s="268" customFormat="1" x14ac:dyDescent="0.3"/>
    <row r="1189" s="268" customFormat="1" x14ac:dyDescent="0.3"/>
    <row r="1190" s="268" customFormat="1" x14ac:dyDescent="0.3"/>
    <row r="1191" s="268" customFormat="1" x14ac:dyDescent="0.3"/>
    <row r="1192" s="268" customFormat="1" x14ac:dyDescent="0.3"/>
    <row r="1193" s="268" customFormat="1" x14ac:dyDescent="0.3"/>
    <row r="1194" s="268" customFormat="1" x14ac:dyDescent="0.3"/>
    <row r="1195" s="268" customFormat="1" x14ac:dyDescent="0.3"/>
    <row r="1196" s="268" customFormat="1" x14ac:dyDescent="0.3"/>
    <row r="1197" s="268" customFormat="1" x14ac:dyDescent="0.3"/>
    <row r="1198" s="268" customFormat="1" x14ac:dyDescent="0.3"/>
    <row r="1199" s="268" customFormat="1" x14ac:dyDescent="0.3"/>
    <row r="1200" s="268" customFormat="1" x14ac:dyDescent="0.3"/>
    <row r="1201" s="268" customFormat="1" x14ac:dyDescent="0.3"/>
    <row r="1202" s="268" customFormat="1" x14ac:dyDescent="0.3"/>
    <row r="1203" s="268" customFormat="1" x14ac:dyDescent="0.3"/>
    <row r="1204" s="268" customFormat="1" x14ac:dyDescent="0.3"/>
    <row r="1205" s="268" customFormat="1" x14ac:dyDescent="0.3"/>
    <row r="1206" s="268" customFormat="1" x14ac:dyDescent="0.3"/>
    <row r="1207" s="268" customFormat="1" x14ac:dyDescent="0.3"/>
    <row r="1208" s="268" customFormat="1" x14ac:dyDescent="0.3"/>
    <row r="1209" s="268" customFormat="1" x14ac:dyDescent="0.3"/>
    <row r="1210" s="268" customFormat="1" x14ac:dyDescent="0.3"/>
    <row r="1211" s="268" customFormat="1" x14ac:dyDescent="0.3"/>
    <row r="1212" s="268" customFormat="1" x14ac:dyDescent="0.3"/>
    <row r="1213" s="268" customFormat="1" x14ac:dyDescent="0.3"/>
    <row r="1214" s="268" customFormat="1" x14ac:dyDescent="0.3"/>
    <row r="1215" s="268" customFormat="1" x14ac:dyDescent="0.3"/>
    <row r="1216" s="268" customFormat="1" x14ac:dyDescent="0.3"/>
    <row r="1217" s="268" customFormat="1" x14ac:dyDescent="0.3"/>
    <row r="1218" s="268" customFormat="1" x14ac:dyDescent="0.3"/>
    <row r="1219" s="268" customFormat="1" x14ac:dyDescent="0.3"/>
    <row r="1220" s="268" customFormat="1" x14ac:dyDescent="0.3"/>
    <row r="1221" s="268" customFormat="1" x14ac:dyDescent="0.3"/>
    <row r="1222" s="268" customFormat="1" x14ac:dyDescent="0.3"/>
    <row r="1223" s="268" customFormat="1" x14ac:dyDescent="0.3"/>
    <row r="1224" s="268" customFormat="1" x14ac:dyDescent="0.3"/>
    <row r="1225" s="268" customFormat="1" x14ac:dyDescent="0.3"/>
    <row r="1226" s="268" customFormat="1" x14ac:dyDescent="0.3"/>
    <row r="1227" s="268" customFormat="1" x14ac:dyDescent="0.3"/>
    <row r="1228" s="268" customFormat="1" x14ac:dyDescent="0.3"/>
    <row r="1229" s="268" customFormat="1" x14ac:dyDescent="0.3"/>
    <row r="1230" s="268" customFormat="1" x14ac:dyDescent="0.3"/>
    <row r="1231" s="268" customFormat="1" x14ac:dyDescent="0.3"/>
    <row r="1232" s="268" customFormat="1" x14ac:dyDescent="0.3"/>
    <row r="1233" s="268" customFormat="1" x14ac:dyDescent="0.3"/>
    <row r="1234" s="268" customFormat="1" x14ac:dyDescent="0.3"/>
    <row r="1235" s="268" customFormat="1" x14ac:dyDescent="0.3"/>
    <row r="1236" s="268" customFormat="1" x14ac:dyDescent="0.3"/>
    <row r="1237" s="268" customFormat="1" x14ac:dyDescent="0.3"/>
    <row r="1238" s="268" customFormat="1" x14ac:dyDescent="0.3"/>
    <row r="1239" s="268" customFormat="1" x14ac:dyDescent="0.3"/>
    <row r="1240" s="268" customFormat="1" x14ac:dyDescent="0.3"/>
    <row r="1241" s="268" customFormat="1" x14ac:dyDescent="0.3"/>
    <row r="1242" s="268" customFormat="1" x14ac:dyDescent="0.3"/>
    <row r="1243" s="268" customFormat="1" x14ac:dyDescent="0.3"/>
    <row r="1244" s="268" customFormat="1" x14ac:dyDescent="0.3"/>
    <row r="1245" s="268" customFormat="1" x14ac:dyDescent="0.3"/>
    <row r="1246" s="268" customFormat="1" x14ac:dyDescent="0.3"/>
    <row r="1247" s="268" customFormat="1" x14ac:dyDescent="0.3"/>
    <row r="1248" s="268" customFormat="1" x14ac:dyDescent="0.3"/>
    <row r="1249" s="268" customFormat="1" x14ac:dyDescent="0.3"/>
    <row r="1250" s="268" customFormat="1" x14ac:dyDescent="0.3"/>
    <row r="1251" s="268" customFormat="1" x14ac:dyDescent="0.3"/>
    <row r="1252" s="268" customFormat="1" x14ac:dyDescent="0.3"/>
    <row r="1253" s="268" customFormat="1" x14ac:dyDescent="0.3"/>
    <row r="1254" s="268" customFormat="1" x14ac:dyDescent="0.3"/>
    <row r="1255" s="268" customFormat="1" x14ac:dyDescent="0.3"/>
    <row r="1256" s="268" customFormat="1" x14ac:dyDescent="0.3"/>
    <row r="1257" s="268" customFormat="1" x14ac:dyDescent="0.3"/>
    <row r="1258" s="268" customFormat="1" x14ac:dyDescent="0.3"/>
    <row r="1259" s="268" customFormat="1" x14ac:dyDescent="0.3"/>
    <row r="1260" s="268" customFormat="1" x14ac:dyDescent="0.3"/>
    <row r="1261" s="268" customFormat="1" x14ac:dyDescent="0.3"/>
    <row r="1262" s="268" customFormat="1" x14ac:dyDescent="0.3"/>
    <row r="1263" s="268" customFormat="1" x14ac:dyDescent="0.3"/>
    <row r="1264" s="268" customFormat="1" x14ac:dyDescent="0.3"/>
    <row r="1265" s="268" customFormat="1" x14ac:dyDescent="0.3"/>
    <row r="1266" s="268" customFormat="1" x14ac:dyDescent="0.3"/>
    <row r="1267" s="268" customFormat="1" x14ac:dyDescent="0.3"/>
    <row r="1268" s="268" customFormat="1" x14ac:dyDescent="0.3"/>
    <row r="1269" s="268" customFormat="1" x14ac:dyDescent="0.3"/>
    <row r="1270" s="268" customFormat="1" x14ac:dyDescent="0.3"/>
    <row r="1271" s="268" customFormat="1" x14ac:dyDescent="0.3"/>
    <row r="1272" s="268" customFormat="1" x14ac:dyDescent="0.3"/>
    <row r="1273" s="268" customFormat="1" x14ac:dyDescent="0.3"/>
    <row r="1274" s="268" customFormat="1" x14ac:dyDescent="0.3"/>
    <row r="1275" s="268" customFormat="1" x14ac:dyDescent="0.3"/>
    <row r="1276" s="268" customFormat="1" x14ac:dyDescent="0.3"/>
    <row r="1277" s="268" customFormat="1" x14ac:dyDescent="0.3"/>
    <row r="1278" s="268" customFormat="1" x14ac:dyDescent="0.3"/>
    <row r="1279" s="268" customFormat="1" x14ac:dyDescent="0.3"/>
    <row r="1280" s="268" customFormat="1" x14ac:dyDescent="0.3"/>
    <row r="1281" s="268" customFormat="1" x14ac:dyDescent="0.3"/>
    <row r="1282" s="268" customFormat="1" x14ac:dyDescent="0.3"/>
    <row r="1283" s="268" customFormat="1" x14ac:dyDescent="0.3"/>
    <row r="1284" s="268" customFormat="1" x14ac:dyDescent="0.3"/>
    <row r="1285" s="268" customFormat="1" x14ac:dyDescent="0.3"/>
    <row r="1286" s="268" customFormat="1" x14ac:dyDescent="0.3"/>
    <row r="1287" s="268" customFormat="1" x14ac:dyDescent="0.3"/>
    <row r="1288" s="268" customFormat="1" x14ac:dyDescent="0.3"/>
    <row r="1289" s="268" customFormat="1" x14ac:dyDescent="0.3"/>
    <row r="1290" s="268" customFormat="1" x14ac:dyDescent="0.3"/>
    <row r="1291" s="268" customFormat="1" x14ac:dyDescent="0.3"/>
    <row r="1292" s="268" customFormat="1" x14ac:dyDescent="0.3"/>
    <row r="1293" s="268" customFormat="1" x14ac:dyDescent="0.3"/>
    <row r="1294" s="268" customFormat="1" x14ac:dyDescent="0.3"/>
    <row r="1295" s="268" customFormat="1" x14ac:dyDescent="0.3"/>
    <row r="1296" s="268" customFormat="1" x14ac:dyDescent="0.3"/>
    <row r="1297" s="268" customFormat="1" x14ac:dyDescent="0.3"/>
    <row r="1298" s="268" customFormat="1" x14ac:dyDescent="0.3"/>
    <row r="1299" s="268" customFormat="1" x14ac:dyDescent="0.3"/>
    <row r="1300" s="268" customFormat="1" x14ac:dyDescent="0.3"/>
    <row r="1301" s="268" customFormat="1" x14ac:dyDescent="0.3"/>
    <row r="1302" s="268" customFormat="1" x14ac:dyDescent="0.3"/>
    <row r="1303" s="268" customFormat="1" x14ac:dyDescent="0.3"/>
    <row r="1304" s="268" customFormat="1" x14ac:dyDescent="0.3"/>
    <row r="1305" s="268" customFormat="1" x14ac:dyDescent="0.3"/>
    <row r="1306" s="268" customFormat="1" x14ac:dyDescent="0.3"/>
    <row r="1307" s="268" customFormat="1" x14ac:dyDescent="0.3"/>
    <row r="1308" s="268" customFormat="1" x14ac:dyDescent="0.3"/>
    <row r="1309" s="268" customFormat="1" x14ac:dyDescent="0.3"/>
    <row r="1310" s="268" customFormat="1" x14ac:dyDescent="0.3"/>
    <row r="1311" s="268" customFormat="1" x14ac:dyDescent="0.3"/>
    <row r="1312" s="268" customFormat="1" x14ac:dyDescent="0.3"/>
    <row r="1313" s="268" customFormat="1" x14ac:dyDescent="0.3"/>
    <row r="1314" s="268" customFormat="1" x14ac:dyDescent="0.3"/>
    <row r="1315" s="268" customFormat="1" x14ac:dyDescent="0.3"/>
    <row r="1316" s="268" customFormat="1" x14ac:dyDescent="0.3"/>
    <row r="1317" s="268" customFormat="1" x14ac:dyDescent="0.3"/>
    <row r="1318" s="268" customFormat="1" x14ac:dyDescent="0.3"/>
    <row r="1319" s="268" customFormat="1" x14ac:dyDescent="0.3"/>
    <row r="1320" s="268" customFormat="1" x14ac:dyDescent="0.3"/>
    <row r="1321" s="268" customFormat="1" x14ac:dyDescent="0.3"/>
    <row r="1322" s="268" customFormat="1" x14ac:dyDescent="0.3"/>
    <row r="1323" s="268" customFormat="1" x14ac:dyDescent="0.3"/>
    <row r="1324" s="268" customFormat="1" x14ac:dyDescent="0.3"/>
    <row r="1325" s="268" customFormat="1" x14ac:dyDescent="0.3"/>
    <row r="1326" s="268" customFormat="1" x14ac:dyDescent="0.3"/>
    <row r="1327" s="268" customFormat="1" x14ac:dyDescent="0.3"/>
    <row r="1328" s="268" customFormat="1" x14ac:dyDescent="0.3"/>
    <row r="1329" s="268" customFormat="1" x14ac:dyDescent="0.3"/>
    <row r="1330" s="268" customFormat="1" x14ac:dyDescent="0.3"/>
    <row r="1331" s="268" customFormat="1" x14ac:dyDescent="0.3"/>
    <row r="1332" s="268" customFormat="1" x14ac:dyDescent="0.3"/>
    <row r="1333" s="268" customFormat="1" x14ac:dyDescent="0.3"/>
    <row r="1334" s="268" customFormat="1" x14ac:dyDescent="0.3"/>
    <row r="1335" s="268" customFormat="1" x14ac:dyDescent="0.3"/>
    <row r="1336" s="268" customFormat="1" x14ac:dyDescent="0.3"/>
    <row r="1337" s="268" customFormat="1" x14ac:dyDescent="0.3"/>
    <row r="1338" s="268" customFormat="1" x14ac:dyDescent="0.3"/>
    <row r="1339" s="268" customFormat="1" x14ac:dyDescent="0.3"/>
    <row r="1340" s="268" customFormat="1" x14ac:dyDescent="0.3"/>
    <row r="1341" s="268" customFormat="1" x14ac:dyDescent="0.3"/>
    <row r="1342" s="268" customFormat="1" x14ac:dyDescent="0.3"/>
    <row r="1343" s="268" customFormat="1" x14ac:dyDescent="0.3"/>
    <row r="1344" s="268" customFormat="1" x14ac:dyDescent="0.3"/>
    <row r="1345" s="268" customFormat="1" x14ac:dyDescent="0.3"/>
    <row r="1346" s="268" customFormat="1" x14ac:dyDescent="0.3"/>
    <row r="1347" s="268" customFormat="1" x14ac:dyDescent="0.3"/>
    <row r="1348" s="268" customFormat="1" x14ac:dyDescent="0.3"/>
    <row r="1349" s="268" customFormat="1" x14ac:dyDescent="0.3"/>
    <row r="1350" s="268" customFormat="1" x14ac:dyDescent="0.3"/>
    <row r="1351" s="268" customFormat="1" x14ac:dyDescent="0.3"/>
    <row r="1352" s="268" customFormat="1" x14ac:dyDescent="0.3"/>
    <row r="1353" s="268" customFormat="1" x14ac:dyDescent="0.3"/>
    <row r="1354" s="268" customFormat="1" x14ac:dyDescent="0.3"/>
    <row r="1355" s="268" customFormat="1" x14ac:dyDescent="0.3"/>
    <row r="1356" s="268" customFormat="1" x14ac:dyDescent="0.3"/>
    <row r="1357" s="268" customFormat="1" x14ac:dyDescent="0.3"/>
    <row r="1358" s="268" customFormat="1" x14ac:dyDescent="0.3"/>
    <row r="1359" s="268" customFormat="1" x14ac:dyDescent="0.3"/>
    <row r="1360" s="268" customFormat="1" x14ac:dyDescent="0.3"/>
    <row r="1361" s="268" customFormat="1" x14ac:dyDescent="0.3"/>
    <row r="1362" s="268" customFormat="1" x14ac:dyDescent="0.3"/>
    <row r="1363" s="268" customFormat="1" x14ac:dyDescent="0.3"/>
    <row r="1364" s="268" customFormat="1" x14ac:dyDescent="0.3"/>
    <row r="1365" s="268" customFormat="1" x14ac:dyDescent="0.3"/>
    <row r="1366" s="268" customFormat="1" x14ac:dyDescent="0.3"/>
    <row r="1367" s="268" customFormat="1" x14ac:dyDescent="0.3"/>
    <row r="1368" s="268" customFormat="1" x14ac:dyDescent="0.3"/>
    <row r="1369" s="268" customFormat="1" x14ac:dyDescent="0.3"/>
    <row r="1370" s="268" customFormat="1" x14ac:dyDescent="0.3"/>
    <row r="1371" s="268" customFormat="1" x14ac:dyDescent="0.3"/>
    <row r="1372" s="268" customFormat="1" x14ac:dyDescent="0.3"/>
    <row r="1373" s="268" customFormat="1" x14ac:dyDescent="0.3"/>
    <row r="1374" s="268" customFormat="1" x14ac:dyDescent="0.3"/>
    <row r="1375" s="268" customFormat="1" x14ac:dyDescent="0.3"/>
    <row r="1376" s="268" customFormat="1" x14ac:dyDescent="0.3"/>
    <row r="1377" s="268" customFormat="1" x14ac:dyDescent="0.3"/>
    <row r="1378" s="268" customFormat="1" x14ac:dyDescent="0.3"/>
    <row r="1379" s="268" customFormat="1" x14ac:dyDescent="0.3"/>
    <row r="1380" s="268" customFormat="1" x14ac:dyDescent="0.3"/>
    <row r="1381" s="268" customFormat="1" x14ac:dyDescent="0.3"/>
    <row r="1382" s="268" customFormat="1" x14ac:dyDescent="0.3"/>
    <row r="1383" s="268" customFormat="1" x14ac:dyDescent="0.3"/>
    <row r="1384" s="268" customFormat="1" x14ac:dyDescent="0.3"/>
    <row r="1385" s="268" customFormat="1" x14ac:dyDescent="0.3"/>
    <row r="1386" s="268" customFormat="1" x14ac:dyDescent="0.3"/>
    <row r="1387" s="268" customFormat="1" x14ac:dyDescent="0.3"/>
    <row r="1388" s="268" customFormat="1" x14ac:dyDescent="0.3"/>
    <row r="1389" s="268" customFormat="1" x14ac:dyDescent="0.3"/>
    <row r="1390" s="268" customFormat="1" x14ac:dyDescent="0.3"/>
    <row r="1391" s="268" customFormat="1" x14ac:dyDescent="0.3"/>
    <row r="1392" s="268" customFormat="1" x14ac:dyDescent="0.3"/>
    <row r="1393" s="268" customFormat="1" x14ac:dyDescent="0.3"/>
    <row r="1394" s="268" customFormat="1" x14ac:dyDescent="0.3"/>
    <row r="1395" s="268" customFormat="1" x14ac:dyDescent="0.3"/>
    <row r="1396" s="268" customFormat="1" x14ac:dyDescent="0.3"/>
    <row r="1397" s="268" customFormat="1" x14ac:dyDescent="0.3"/>
    <row r="1398" s="268" customFormat="1" x14ac:dyDescent="0.3"/>
    <row r="1399" s="268" customFormat="1" x14ac:dyDescent="0.3"/>
    <row r="1400" s="268" customFormat="1" x14ac:dyDescent="0.3"/>
    <row r="1401" s="268" customFormat="1" x14ac:dyDescent="0.3"/>
    <row r="1402" s="268" customFormat="1" x14ac:dyDescent="0.3"/>
    <row r="1403" s="268" customFormat="1" x14ac:dyDescent="0.3"/>
    <row r="1404" s="268" customFormat="1" x14ac:dyDescent="0.3"/>
    <row r="1405" s="268" customFormat="1" x14ac:dyDescent="0.3"/>
    <row r="1406" s="268" customFormat="1" x14ac:dyDescent="0.3"/>
    <row r="1407" s="268" customFormat="1" x14ac:dyDescent="0.3"/>
    <row r="1408" s="268" customFormat="1" x14ac:dyDescent="0.3"/>
    <row r="1409" s="268" customFormat="1" x14ac:dyDescent="0.3"/>
    <row r="1410" s="268" customFormat="1" x14ac:dyDescent="0.3"/>
    <row r="1411" s="268" customFormat="1" x14ac:dyDescent="0.3"/>
    <row r="1412" s="268" customFormat="1" x14ac:dyDescent="0.3"/>
    <row r="1413" s="268" customFormat="1" x14ac:dyDescent="0.3"/>
    <row r="1414" s="268" customFormat="1" x14ac:dyDescent="0.3"/>
    <row r="1415" s="268" customFormat="1" x14ac:dyDescent="0.3"/>
    <row r="1416" s="268" customFormat="1" x14ac:dyDescent="0.3"/>
    <row r="1417" s="268" customFormat="1" x14ac:dyDescent="0.3"/>
    <row r="1418" s="268" customFormat="1" x14ac:dyDescent="0.3"/>
    <row r="1419" s="268" customFormat="1" x14ac:dyDescent="0.3"/>
    <row r="1420" s="268" customFormat="1" x14ac:dyDescent="0.3"/>
    <row r="1421" s="268" customFormat="1" x14ac:dyDescent="0.3"/>
    <row r="1422" s="268" customFormat="1" x14ac:dyDescent="0.3"/>
    <row r="1423" s="268" customFormat="1" x14ac:dyDescent="0.3"/>
    <row r="1424" s="268" customFormat="1" x14ac:dyDescent="0.3"/>
    <row r="1425" s="268" customFormat="1" x14ac:dyDescent="0.3"/>
    <row r="1426" s="268" customFormat="1" x14ac:dyDescent="0.3"/>
    <row r="1427" s="268" customFormat="1" x14ac:dyDescent="0.3"/>
    <row r="1428" s="268" customFormat="1" x14ac:dyDescent="0.3"/>
    <row r="1429" s="268" customFormat="1" x14ac:dyDescent="0.3"/>
    <row r="1430" s="268" customFormat="1" x14ac:dyDescent="0.3"/>
    <row r="1431" s="268" customFormat="1" x14ac:dyDescent="0.3"/>
    <row r="1432" s="268" customFormat="1" x14ac:dyDescent="0.3"/>
    <row r="1433" s="268" customFormat="1" x14ac:dyDescent="0.3"/>
    <row r="1434" s="268" customFormat="1" x14ac:dyDescent="0.3"/>
    <row r="1435" s="268" customFormat="1" x14ac:dyDescent="0.3"/>
    <row r="1436" s="268" customFormat="1" x14ac:dyDescent="0.3"/>
    <row r="1437" s="268" customFormat="1" x14ac:dyDescent="0.3"/>
    <row r="1438" s="268" customFormat="1" x14ac:dyDescent="0.3"/>
    <row r="1439" s="268" customFormat="1" x14ac:dyDescent="0.3"/>
    <row r="1440" s="268" customFormat="1" x14ac:dyDescent="0.3"/>
    <row r="1441" s="268" customFormat="1" x14ac:dyDescent="0.3"/>
    <row r="1442" s="268" customFormat="1" x14ac:dyDescent="0.3"/>
    <row r="1443" s="268" customFormat="1" x14ac:dyDescent="0.3"/>
    <row r="1444" s="268" customFormat="1" x14ac:dyDescent="0.3"/>
    <row r="1445" s="268" customFormat="1" x14ac:dyDescent="0.3"/>
    <row r="1446" s="268" customFormat="1" x14ac:dyDescent="0.3"/>
    <row r="1447" s="268" customFormat="1" x14ac:dyDescent="0.3"/>
    <row r="1448" s="268" customFormat="1" x14ac:dyDescent="0.3"/>
    <row r="1449" s="268" customFormat="1" x14ac:dyDescent="0.3"/>
    <row r="1450" s="268" customFormat="1" x14ac:dyDescent="0.3"/>
    <row r="1451" s="268" customFormat="1" x14ac:dyDescent="0.3"/>
    <row r="1452" s="268" customFormat="1" x14ac:dyDescent="0.3"/>
    <row r="1453" s="268" customFormat="1" x14ac:dyDescent="0.3"/>
    <row r="1454" s="268" customFormat="1" x14ac:dyDescent="0.3"/>
    <row r="1455" s="268" customFormat="1" x14ac:dyDescent="0.3"/>
    <row r="1456" s="268" customFormat="1" x14ac:dyDescent="0.3"/>
    <row r="1457" s="268" customFormat="1" x14ac:dyDescent="0.3"/>
    <row r="1458" s="268" customFormat="1" x14ac:dyDescent="0.3"/>
    <row r="1459" s="268" customFormat="1" x14ac:dyDescent="0.3"/>
    <row r="1460" s="268" customFormat="1" x14ac:dyDescent="0.3"/>
    <row r="1461" s="268" customFormat="1" x14ac:dyDescent="0.3"/>
    <row r="1462" s="268" customFormat="1" x14ac:dyDescent="0.3"/>
    <row r="1463" s="268" customFormat="1" x14ac:dyDescent="0.3"/>
    <row r="1464" s="268" customFormat="1" x14ac:dyDescent="0.3"/>
    <row r="1465" s="268" customFormat="1" x14ac:dyDescent="0.3"/>
    <row r="1466" s="268" customFormat="1" x14ac:dyDescent="0.3"/>
    <row r="1467" s="268" customFormat="1" x14ac:dyDescent="0.3"/>
    <row r="1468" s="268" customFormat="1" x14ac:dyDescent="0.3"/>
    <row r="1469" s="268" customFormat="1" x14ac:dyDescent="0.3"/>
    <row r="1470" s="268" customFormat="1" x14ac:dyDescent="0.3"/>
    <row r="1471" s="268" customFormat="1" x14ac:dyDescent="0.3"/>
    <row r="1472" s="268" customFormat="1" x14ac:dyDescent="0.3"/>
    <row r="1473" s="268" customFormat="1" x14ac:dyDescent="0.3"/>
    <row r="1474" s="268" customFormat="1" x14ac:dyDescent="0.3"/>
    <row r="1475" s="268" customFormat="1" x14ac:dyDescent="0.3"/>
    <row r="1476" s="268" customFormat="1" x14ac:dyDescent="0.3"/>
    <row r="1477" s="268" customFormat="1" x14ac:dyDescent="0.3"/>
    <row r="1478" s="268" customFormat="1" x14ac:dyDescent="0.3"/>
    <row r="1479" s="268" customFormat="1" x14ac:dyDescent="0.3"/>
    <row r="1480" s="268" customFormat="1" x14ac:dyDescent="0.3"/>
    <row r="1481" s="268" customFormat="1" x14ac:dyDescent="0.3"/>
    <row r="1482" s="268" customFormat="1" x14ac:dyDescent="0.3"/>
    <row r="1483" s="268" customFormat="1" x14ac:dyDescent="0.3"/>
    <row r="1484" s="268" customFormat="1" x14ac:dyDescent="0.3"/>
    <row r="1485" s="268" customFormat="1" x14ac:dyDescent="0.3"/>
    <row r="1486" s="268" customFormat="1" x14ac:dyDescent="0.3"/>
    <row r="1487" s="268" customFormat="1" x14ac:dyDescent="0.3"/>
    <row r="1488" s="268" customFormat="1" x14ac:dyDescent="0.3"/>
    <row r="1489" s="268" customFormat="1" x14ac:dyDescent="0.3"/>
    <row r="1490" s="268" customFormat="1" x14ac:dyDescent="0.3"/>
    <row r="1491" s="268" customFormat="1" x14ac:dyDescent="0.3"/>
    <row r="1492" s="268" customFormat="1" x14ac:dyDescent="0.3"/>
    <row r="1493" s="268" customFormat="1" x14ac:dyDescent="0.3"/>
    <row r="1494" s="268" customFormat="1" x14ac:dyDescent="0.3"/>
    <row r="1495" s="268" customFormat="1" x14ac:dyDescent="0.3"/>
    <row r="1496" s="268" customFormat="1" x14ac:dyDescent="0.3"/>
    <row r="1497" s="268" customFormat="1" x14ac:dyDescent="0.3"/>
    <row r="1498" s="268" customFormat="1" x14ac:dyDescent="0.3"/>
    <row r="1499" s="268" customFormat="1" x14ac:dyDescent="0.3"/>
    <row r="1500" s="268" customFormat="1" x14ac:dyDescent="0.3"/>
    <row r="1501" s="268" customFormat="1" x14ac:dyDescent="0.3"/>
    <row r="1502" s="268" customFormat="1" x14ac:dyDescent="0.3"/>
    <row r="1503" s="268" customFormat="1" x14ac:dyDescent="0.3"/>
    <row r="1504" s="268" customFormat="1" x14ac:dyDescent="0.3"/>
    <row r="1505" s="268" customFormat="1" x14ac:dyDescent="0.3"/>
    <row r="1506" s="268" customFormat="1" x14ac:dyDescent="0.3"/>
    <row r="1507" s="268" customFormat="1" x14ac:dyDescent="0.3"/>
    <row r="1508" s="268" customFormat="1" x14ac:dyDescent="0.3"/>
    <row r="1509" s="268" customFormat="1" x14ac:dyDescent="0.3"/>
    <row r="1510" s="268" customFormat="1" x14ac:dyDescent="0.3"/>
    <row r="1511" s="268" customFormat="1" x14ac:dyDescent="0.3"/>
    <row r="1512" s="268" customFormat="1" x14ac:dyDescent="0.3"/>
    <row r="1513" s="268" customFormat="1" x14ac:dyDescent="0.3"/>
    <row r="1514" s="268" customFormat="1" x14ac:dyDescent="0.3"/>
    <row r="1515" s="268" customFormat="1" x14ac:dyDescent="0.3"/>
    <row r="1516" s="268" customFormat="1" x14ac:dyDescent="0.3"/>
    <row r="1517" s="268" customFormat="1" x14ac:dyDescent="0.3"/>
    <row r="1518" s="268" customFormat="1" x14ac:dyDescent="0.3"/>
    <row r="1519" s="268" customFormat="1" x14ac:dyDescent="0.3"/>
    <row r="1520" s="268" customFormat="1" x14ac:dyDescent="0.3"/>
    <row r="1521" s="268" customFormat="1" x14ac:dyDescent="0.3"/>
    <row r="1522" s="268" customFormat="1" x14ac:dyDescent="0.3"/>
    <row r="1523" s="268" customFormat="1" x14ac:dyDescent="0.3"/>
    <row r="1524" s="268" customFormat="1" x14ac:dyDescent="0.3"/>
    <row r="1525" s="268" customFormat="1" x14ac:dyDescent="0.3"/>
    <row r="1526" s="268" customFormat="1" x14ac:dyDescent="0.3"/>
    <row r="1527" s="268" customFormat="1" x14ac:dyDescent="0.3"/>
    <row r="1528" s="268" customFormat="1" x14ac:dyDescent="0.3"/>
    <row r="1529" s="268" customFormat="1" x14ac:dyDescent="0.3"/>
    <row r="1530" s="268" customFormat="1" x14ac:dyDescent="0.3"/>
    <row r="1531" s="268" customFormat="1" x14ac:dyDescent="0.3"/>
    <row r="1532" s="268" customFormat="1" x14ac:dyDescent="0.3"/>
    <row r="1533" s="268" customFormat="1" x14ac:dyDescent="0.3"/>
    <row r="1534" s="268" customFormat="1" x14ac:dyDescent="0.3"/>
    <row r="1535" s="268" customFormat="1" x14ac:dyDescent="0.3"/>
    <row r="1536" s="268" customFormat="1" x14ac:dyDescent="0.3"/>
    <row r="1537" s="268" customFormat="1" x14ac:dyDescent="0.3"/>
    <row r="1538" s="268" customFormat="1" x14ac:dyDescent="0.3"/>
    <row r="1539" s="268" customFormat="1" x14ac:dyDescent="0.3"/>
    <row r="1540" s="268" customFormat="1" x14ac:dyDescent="0.3"/>
    <row r="1541" s="268" customFormat="1" x14ac:dyDescent="0.3"/>
    <row r="1542" s="268" customFormat="1" x14ac:dyDescent="0.3"/>
    <row r="1543" s="268" customFormat="1" x14ac:dyDescent="0.3"/>
    <row r="1544" s="268" customFormat="1" x14ac:dyDescent="0.3"/>
    <row r="1545" s="268" customFormat="1" x14ac:dyDescent="0.3"/>
    <row r="1546" s="268" customFormat="1" x14ac:dyDescent="0.3"/>
    <row r="1547" s="268" customFormat="1" x14ac:dyDescent="0.3"/>
    <row r="1548" s="268" customFormat="1" x14ac:dyDescent="0.3"/>
    <row r="1549" s="268" customFormat="1" x14ac:dyDescent="0.3"/>
    <row r="1550" s="268" customFormat="1" x14ac:dyDescent="0.3"/>
    <row r="1551" s="268" customFormat="1" x14ac:dyDescent="0.3"/>
    <row r="1552" s="268" customFormat="1" x14ac:dyDescent="0.3"/>
    <row r="1553" s="268" customFormat="1" x14ac:dyDescent="0.3"/>
    <row r="1554" s="268" customFormat="1" x14ac:dyDescent="0.3"/>
    <row r="1555" s="268" customFormat="1" x14ac:dyDescent="0.3"/>
    <row r="1556" s="268" customFormat="1" x14ac:dyDescent="0.3"/>
    <row r="1557" s="268" customFormat="1" x14ac:dyDescent="0.3"/>
    <row r="1558" s="268" customFormat="1" x14ac:dyDescent="0.3"/>
    <row r="1559" s="268" customFormat="1" x14ac:dyDescent="0.3"/>
    <row r="1560" s="268" customFormat="1" x14ac:dyDescent="0.3"/>
    <row r="1561" s="268" customFormat="1" x14ac:dyDescent="0.3"/>
    <row r="1562" s="268" customFormat="1" x14ac:dyDescent="0.3"/>
    <row r="1563" s="268" customFormat="1" x14ac:dyDescent="0.3"/>
    <row r="1564" s="268" customFormat="1" x14ac:dyDescent="0.3"/>
    <row r="1565" s="268" customFormat="1" x14ac:dyDescent="0.3"/>
    <row r="1566" s="268" customFormat="1" x14ac:dyDescent="0.3"/>
    <row r="1567" s="268" customFormat="1" x14ac:dyDescent="0.3"/>
    <row r="1568" s="268" customFormat="1" x14ac:dyDescent="0.3"/>
    <row r="1569" s="268" customFormat="1" x14ac:dyDescent="0.3"/>
    <row r="1570" s="268" customFormat="1" x14ac:dyDescent="0.3"/>
    <row r="1571" s="268" customFormat="1" x14ac:dyDescent="0.3"/>
    <row r="1572" s="268" customFormat="1" x14ac:dyDescent="0.3"/>
    <row r="1573" s="268" customFormat="1" x14ac:dyDescent="0.3"/>
    <row r="1574" s="268" customFormat="1" x14ac:dyDescent="0.3"/>
    <row r="1575" s="268" customFormat="1" x14ac:dyDescent="0.3"/>
    <row r="1576" s="268" customFormat="1" x14ac:dyDescent="0.3"/>
    <row r="1577" s="268" customFormat="1" x14ac:dyDescent="0.3"/>
    <row r="1578" s="268" customFormat="1" x14ac:dyDescent="0.3"/>
    <row r="1579" s="268" customFormat="1" x14ac:dyDescent="0.3"/>
    <row r="1580" s="268" customFormat="1" x14ac:dyDescent="0.3"/>
    <row r="1581" s="268" customFormat="1" x14ac:dyDescent="0.3"/>
    <row r="1582" s="268" customFormat="1" x14ac:dyDescent="0.3"/>
    <row r="1583" s="268" customFormat="1" x14ac:dyDescent="0.3"/>
    <row r="1584" s="268" customFormat="1" x14ac:dyDescent="0.3"/>
    <row r="1585" s="268" customFormat="1" x14ac:dyDescent="0.3"/>
    <row r="1586" s="268" customFormat="1" x14ac:dyDescent="0.3"/>
    <row r="1587" s="268" customFormat="1" x14ac:dyDescent="0.3"/>
    <row r="1588" s="268" customFormat="1" x14ac:dyDescent="0.3"/>
    <row r="1589" s="268" customFormat="1" x14ac:dyDescent="0.3"/>
    <row r="1590" s="268" customFormat="1" x14ac:dyDescent="0.3"/>
    <row r="1591" s="268" customFormat="1" x14ac:dyDescent="0.3"/>
    <row r="1592" s="268" customFormat="1" x14ac:dyDescent="0.3"/>
    <row r="1593" s="268" customFormat="1" x14ac:dyDescent="0.3"/>
    <row r="1594" s="268" customFormat="1" x14ac:dyDescent="0.3"/>
    <row r="1595" s="268" customFormat="1" x14ac:dyDescent="0.3"/>
    <row r="1596" s="268" customFormat="1" x14ac:dyDescent="0.3"/>
    <row r="1597" s="268" customFormat="1" x14ac:dyDescent="0.3"/>
    <row r="1598" s="268" customFormat="1" x14ac:dyDescent="0.3"/>
    <row r="1599" s="268" customFormat="1" x14ac:dyDescent="0.3"/>
    <row r="1600" s="268" customFormat="1" x14ac:dyDescent="0.3"/>
    <row r="1601" s="268" customFormat="1" x14ac:dyDescent="0.3"/>
    <row r="1602" s="268" customFormat="1" x14ac:dyDescent="0.3"/>
    <row r="1603" s="268" customFormat="1" x14ac:dyDescent="0.3"/>
    <row r="1604" s="268" customFormat="1" x14ac:dyDescent="0.3"/>
    <row r="1605" s="268" customFormat="1" x14ac:dyDescent="0.3"/>
    <row r="1606" s="268" customFormat="1" x14ac:dyDescent="0.3"/>
    <row r="1607" s="268" customFormat="1" x14ac:dyDescent="0.3"/>
    <row r="1608" s="268" customFormat="1" x14ac:dyDescent="0.3"/>
    <row r="1609" s="268" customFormat="1" x14ac:dyDescent="0.3"/>
    <row r="1610" s="268" customFormat="1" x14ac:dyDescent="0.3"/>
    <row r="1611" s="268" customFormat="1" x14ac:dyDescent="0.3"/>
    <row r="1612" s="268" customFormat="1" x14ac:dyDescent="0.3"/>
    <row r="1613" s="268" customFormat="1" x14ac:dyDescent="0.3"/>
    <row r="1614" s="268" customFormat="1" x14ac:dyDescent="0.3"/>
    <row r="1615" s="268" customFormat="1" x14ac:dyDescent="0.3"/>
    <row r="1616" s="268" customFormat="1" x14ac:dyDescent="0.3"/>
    <row r="1617" s="268" customFormat="1" x14ac:dyDescent="0.3"/>
    <row r="1618" s="268" customFormat="1" x14ac:dyDescent="0.3"/>
    <row r="1619" s="268" customFormat="1" x14ac:dyDescent="0.3"/>
    <row r="1620" s="268" customFormat="1" x14ac:dyDescent="0.3"/>
    <row r="1621" s="268" customFormat="1" x14ac:dyDescent="0.3"/>
    <row r="1622" s="268" customFormat="1" x14ac:dyDescent="0.3"/>
    <row r="1623" s="268" customFormat="1" x14ac:dyDescent="0.3"/>
    <row r="1624" s="268" customFormat="1" x14ac:dyDescent="0.3"/>
    <row r="1625" s="268" customFormat="1" x14ac:dyDescent="0.3"/>
    <row r="1626" s="268" customFormat="1" x14ac:dyDescent="0.3"/>
    <row r="1627" s="268" customFormat="1" x14ac:dyDescent="0.3"/>
    <row r="1628" s="268" customFormat="1" x14ac:dyDescent="0.3"/>
    <row r="1629" s="268" customFormat="1" x14ac:dyDescent="0.3"/>
    <row r="1630" s="268" customFormat="1" x14ac:dyDescent="0.3"/>
    <row r="1631" s="268" customFormat="1" x14ac:dyDescent="0.3"/>
    <row r="1632" s="268" customFormat="1" x14ac:dyDescent="0.3"/>
    <row r="1633" s="268" customFormat="1" x14ac:dyDescent="0.3"/>
    <row r="1634" s="268" customFormat="1" x14ac:dyDescent="0.3"/>
    <row r="1635" s="268" customFormat="1" x14ac:dyDescent="0.3"/>
    <row r="1636" s="268" customFormat="1" x14ac:dyDescent="0.3"/>
    <row r="1637" s="268" customFormat="1" x14ac:dyDescent="0.3"/>
    <row r="1638" s="268" customFormat="1" x14ac:dyDescent="0.3"/>
    <row r="1639" s="268" customFormat="1" x14ac:dyDescent="0.3"/>
    <row r="1640" s="268" customFormat="1" x14ac:dyDescent="0.3"/>
    <row r="1641" s="268" customFormat="1" x14ac:dyDescent="0.3"/>
    <row r="1642" s="268" customFormat="1" x14ac:dyDescent="0.3"/>
    <row r="1643" s="268" customFormat="1" x14ac:dyDescent="0.3"/>
    <row r="1644" s="268" customFormat="1" x14ac:dyDescent="0.3"/>
    <row r="1645" s="268" customFormat="1" x14ac:dyDescent="0.3"/>
    <row r="1646" s="268" customFormat="1" x14ac:dyDescent="0.3"/>
    <row r="1647" s="268" customFormat="1" x14ac:dyDescent="0.3"/>
    <row r="1648" s="268" customFormat="1" x14ac:dyDescent="0.3"/>
    <row r="1649" s="268" customFormat="1" x14ac:dyDescent="0.3"/>
    <row r="1650" s="268" customFormat="1" x14ac:dyDescent="0.3"/>
    <row r="1651" s="268" customFormat="1" x14ac:dyDescent="0.3"/>
    <row r="1652" s="268" customFormat="1" x14ac:dyDescent="0.3"/>
    <row r="1653" s="268" customFormat="1" x14ac:dyDescent="0.3"/>
    <row r="1654" s="268" customFormat="1" x14ac:dyDescent="0.3"/>
    <row r="1655" s="268" customFormat="1" x14ac:dyDescent="0.3"/>
    <row r="1656" s="268" customFormat="1" x14ac:dyDescent="0.3"/>
  </sheetData>
  <autoFilter ref="A10:BK445" xr:uid="{A70F56E5-1ACA-4D29-835D-1C9AB92919FC}"/>
  <mergeCells count="4531">
    <mergeCell ref="A2:BK2"/>
    <mergeCell ref="A3:BK3"/>
    <mergeCell ref="A4:BK4"/>
    <mergeCell ref="A9:H9"/>
    <mergeCell ref="AA9:AS9"/>
    <mergeCell ref="AT9:BI9"/>
    <mergeCell ref="BJ9:BK9"/>
    <mergeCell ref="X30:X34"/>
    <mergeCell ref="Y30:Y34"/>
    <mergeCell ref="Z30:Z34"/>
    <mergeCell ref="AA30:AA34"/>
    <mergeCell ref="W30:W34"/>
    <mergeCell ref="M30:M34"/>
    <mergeCell ref="N30:N34"/>
    <mergeCell ref="O30:O34"/>
    <mergeCell ref="P30:P34"/>
    <mergeCell ref="Q30:Q34"/>
    <mergeCell ref="R30:R34"/>
    <mergeCell ref="G30:G34"/>
    <mergeCell ref="H30:H34"/>
    <mergeCell ref="I30:I34"/>
    <mergeCell ref="J30:J34"/>
    <mergeCell ref="K30:K34"/>
    <mergeCell ref="L30:L34"/>
    <mergeCell ref="AN30:AN34"/>
    <mergeCell ref="AO30:AO34"/>
    <mergeCell ref="AP30:AP34"/>
    <mergeCell ref="AQ30:AQ34"/>
    <mergeCell ref="AR30:AR34"/>
    <mergeCell ref="AS30:AS34"/>
    <mergeCell ref="AH30:AH34"/>
    <mergeCell ref="AI30:AI34"/>
    <mergeCell ref="AJ30:AJ34"/>
    <mergeCell ref="AK30:AK34"/>
    <mergeCell ref="AL30:AL34"/>
    <mergeCell ref="AM30:AM34"/>
    <mergeCell ref="AB30:AB34"/>
    <mergeCell ref="AC30:AC34"/>
    <mergeCell ref="AD30:AD34"/>
    <mergeCell ref="AE30:AE34"/>
    <mergeCell ref="AF30:AF34"/>
    <mergeCell ref="AG30:AG34"/>
    <mergeCell ref="BF30:BF34"/>
    <mergeCell ref="BG30:BG34"/>
    <mergeCell ref="BH30:BH34"/>
    <mergeCell ref="BI30:BI34"/>
    <mergeCell ref="BJ30:BJ34"/>
    <mergeCell ref="BK30:BK34"/>
    <mergeCell ref="AZ30:AZ34"/>
    <mergeCell ref="BA30:BA34"/>
    <mergeCell ref="BB30:BB34"/>
    <mergeCell ref="BC30:BC34"/>
    <mergeCell ref="BD30:BD34"/>
    <mergeCell ref="BE30:BE34"/>
    <mergeCell ref="AT30:AT34"/>
    <mergeCell ref="AU30:AU34"/>
    <mergeCell ref="AV30:AV34"/>
    <mergeCell ref="AW30:AW34"/>
    <mergeCell ref="AX30:AX34"/>
    <mergeCell ref="AY30:AY34"/>
    <mergeCell ref="O35:O36"/>
    <mergeCell ref="P35:P36"/>
    <mergeCell ref="Q35:Q36"/>
    <mergeCell ref="R35:R36"/>
    <mergeCell ref="T35:T36"/>
    <mergeCell ref="U35:U36"/>
    <mergeCell ref="I35:I36"/>
    <mergeCell ref="J35:J36"/>
    <mergeCell ref="K35:K36"/>
    <mergeCell ref="L35:L36"/>
    <mergeCell ref="M35:M36"/>
    <mergeCell ref="N35:N36"/>
    <mergeCell ref="S31:S34"/>
    <mergeCell ref="V33:V34"/>
    <mergeCell ref="A35:A36"/>
    <mergeCell ref="B35:B36"/>
    <mergeCell ref="C35:C36"/>
    <mergeCell ref="D35:D36"/>
    <mergeCell ref="E35:E36"/>
    <mergeCell ref="F35:F36"/>
    <mergeCell ref="G35:G36"/>
    <mergeCell ref="H35:H36"/>
    <mergeCell ref="T30:T34"/>
    <mergeCell ref="U30:U34"/>
    <mergeCell ref="A30:A34"/>
    <mergeCell ref="B30:B34"/>
    <mergeCell ref="C30:C34"/>
    <mergeCell ref="D30:D34"/>
    <mergeCell ref="E30:E34"/>
    <mergeCell ref="F30:F34"/>
    <mergeCell ref="AS35:AS36"/>
    <mergeCell ref="AT35:AT36"/>
    <mergeCell ref="AI35:AI36"/>
    <mergeCell ref="AJ35:AJ36"/>
    <mergeCell ref="AK35:AK36"/>
    <mergeCell ref="AL35:AL36"/>
    <mergeCell ref="AM35:AM36"/>
    <mergeCell ref="AN35:AN36"/>
    <mergeCell ref="AC35:AC36"/>
    <mergeCell ref="AD35:AD36"/>
    <mergeCell ref="AE35:AE36"/>
    <mergeCell ref="AF35:AF36"/>
    <mergeCell ref="AG35:AG36"/>
    <mergeCell ref="AH35:AH36"/>
    <mergeCell ref="V35:V36"/>
    <mergeCell ref="X35:X36"/>
    <mergeCell ref="Y35:Y36"/>
    <mergeCell ref="Z35:Z36"/>
    <mergeCell ref="AA35:AA36"/>
    <mergeCell ref="AB35:AB36"/>
    <mergeCell ref="W35:W36"/>
    <mergeCell ref="F44:F47"/>
    <mergeCell ref="G44:G47"/>
    <mergeCell ref="H44:H47"/>
    <mergeCell ref="I44:I47"/>
    <mergeCell ref="J44:J47"/>
    <mergeCell ref="K44:K47"/>
    <mergeCell ref="BG35:BG36"/>
    <mergeCell ref="BH35:BH36"/>
    <mergeCell ref="BI35:BI36"/>
    <mergeCell ref="BJ35:BJ36"/>
    <mergeCell ref="BK35:BK36"/>
    <mergeCell ref="A44:A47"/>
    <mergeCell ref="B44:B47"/>
    <mergeCell ref="C44:C47"/>
    <mergeCell ref="D44:D47"/>
    <mergeCell ref="E44:E47"/>
    <mergeCell ref="BA35:BA36"/>
    <mergeCell ref="BB35:BB36"/>
    <mergeCell ref="BC35:BC36"/>
    <mergeCell ref="BD35:BD36"/>
    <mergeCell ref="BE35:BE36"/>
    <mergeCell ref="BF35:BF36"/>
    <mergeCell ref="AU35:AU36"/>
    <mergeCell ref="AV35:AV36"/>
    <mergeCell ref="AW35:AW36"/>
    <mergeCell ref="AX35:AX36"/>
    <mergeCell ref="AY35:AY36"/>
    <mergeCell ref="AZ35:AZ36"/>
    <mergeCell ref="AO35:AO36"/>
    <mergeCell ref="AP35:AP36"/>
    <mergeCell ref="AQ35:AQ36"/>
    <mergeCell ref="AR35:AR36"/>
    <mergeCell ref="Z44:Z47"/>
    <mergeCell ref="AA44:AA47"/>
    <mergeCell ref="AB44:AB47"/>
    <mergeCell ref="AC44:AC47"/>
    <mergeCell ref="AD44:AD47"/>
    <mergeCell ref="AE44:AE47"/>
    <mergeCell ref="R44:R47"/>
    <mergeCell ref="T44:T47"/>
    <mergeCell ref="U44:U47"/>
    <mergeCell ref="V44:V47"/>
    <mergeCell ref="X44:X47"/>
    <mergeCell ref="Y44:Y47"/>
    <mergeCell ref="W44:W47"/>
    <mergeCell ref="L44:L47"/>
    <mergeCell ref="M44:M47"/>
    <mergeCell ref="N44:N47"/>
    <mergeCell ref="O44:O47"/>
    <mergeCell ref="P44:P47"/>
    <mergeCell ref="Q44:Q47"/>
    <mergeCell ref="BB44:BB47"/>
    <mergeCell ref="BC44:BC47"/>
    <mergeCell ref="AR44:AR47"/>
    <mergeCell ref="AS44:AS47"/>
    <mergeCell ref="AT44:AT47"/>
    <mergeCell ref="AU44:AU47"/>
    <mergeCell ref="AV44:AV47"/>
    <mergeCell ref="AW44:AW47"/>
    <mergeCell ref="AL44:AL47"/>
    <mergeCell ref="AM44:AM47"/>
    <mergeCell ref="AN44:AN47"/>
    <mergeCell ref="AO44:AO47"/>
    <mergeCell ref="AP44:AP47"/>
    <mergeCell ref="AQ44:AQ47"/>
    <mergeCell ref="AF44:AF47"/>
    <mergeCell ref="AG44:AG47"/>
    <mergeCell ref="AH44:AH47"/>
    <mergeCell ref="AI44:AI47"/>
    <mergeCell ref="AJ44:AJ47"/>
    <mergeCell ref="AK44:AK47"/>
    <mergeCell ref="O48:O51"/>
    <mergeCell ref="P48:P51"/>
    <mergeCell ref="Q48:Q51"/>
    <mergeCell ref="R48:R51"/>
    <mergeCell ref="T48:T51"/>
    <mergeCell ref="U48:U51"/>
    <mergeCell ref="I48:I51"/>
    <mergeCell ref="J48:J51"/>
    <mergeCell ref="K48:K51"/>
    <mergeCell ref="L48:L51"/>
    <mergeCell ref="M48:M51"/>
    <mergeCell ref="N48:N51"/>
    <mergeCell ref="BJ44:BJ47"/>
    <mergeCell ref="BK44:BK47"/>
    <mergeCell ref="A48:A51"/>
    <mergeCell ref="B48:B51"/>
    <mergeCell ref="C48:C51"/>
    <mergeCell ref="D48:D51"/>
    <mergeCell ref="E48:E51"/>
    <mergeCell ref="F48:F51"/>
    <mergeCell ref="G48:G51"/>
    <mergeCell ref="H48:H51"/>
    <mergeCell ref="BD44:BD47"/>
    <mergeCell ref="BE44:BE47"/>
    <mergeCell ref="BF44:BF47"/>
    <mergeCell ref="BG44:BG47"/>
    <mergeCell ref="BH44:BH47"/>
    <mergeCell ref="BI44:BI47"/>
    <mergeCell ref="AX44:AX47"/>
    <mergeCell ref="AY44:AY47"/>
    <mergeCell ref="AZ44:AZ47"/>
    <mergeCell ref="BA44:BA47"/>
    <mergeCell ref="AS48:AS51"/>
    <mergeCell ref="AT48:AT51"/>
    <mergeCell ref="AI48:AI51"/>
    <mergeCell ref="AJ48:AJ51"/>
    <mergeCell ref="AK48:AK51"/>
    <mergeCell ref="AL48:AL51"/>
    <mergeCell ref="AM48:AM51"/>
    <mergeCell ref="AN48:AN51"/>
    <mergeCell ref="AC48:AC51"/>
    <mergeCell ref="AD48:AD51"/>
    <mergeCell ref="AE48:AE51"/>
    <mergeCell ref="AF48:AF51"/>
    <mergeCell ref="AG48:AG51"/>
    <mergeCell ref="AH48:AH51"/>
    <mergeCell ref="V48:V51"/>
    <mergeCell ref="X48:X51"/>
    <mergeCell ref="Y48:Y51"/>
    <mergeCell ref="Z48:Z51"/>
    <mergeCell ref="AA48:AA51"/>
    <mergeCell ref="AB48:AB51"/>
    <mergeCell ref="W48:W51"/>
    <mergeCell ref="F52:F55"/>
    <mergeCell ref="G52:G55"/>
    <mergeCell ref="H52:H55"/>
    <mergeCell ref="I52:I55"/>
    <mergeCell ref="J52:J55"/>
    <mergeCell ref="K52:K55"/>
    <mergeCell ref="BG48:BG51"/>
    <mergeCell ref="BH48:BH51"/>
    <mergeCell ref="BI48:BI51"/>
    <mergeCell ref="BJ48:BJ51"/>
    <mergeCell ref="BK48:BK51"/>
    <mergeCell ref="A52:A55"/>
    <mergeCell ref="B52:B55"/>
    <mergeCell ref="C52:C55"/>
    <mergeCell ref="D52:D55"/>
    <mergeCell ref="E52:E55"/>
    <mergeCell ref="BA48:BA51"/>
    <mergeCell ref="BB48:BB51"/>
    <mergeCell ref="BC48:BC51"/>
    <mergeCell ref="BD48:BD51"/>
    <mergeCell ref="BE48:BE51"/>
    <mergeCell ref="BF48:BF51"/>
    <mergeCell ref="AU48:AU51"/>
    <mergeCell ref="AV48:AV51"/>
    <mergeCell ref="AW48:AW51"/>
    <mergeCell ref="AX48:AX51"/>
    <mergeCell ref="AY48:AY51"/>
    <mergeCell ref="AZ48:AZ51"/>
    <mergeCell ref="AO48:AO51"/>
    <mergeCell ref="AP48:AP51"/>
    <mergeCell ref="AQ48:AQ51"/>
    <mergeCell ref="AR48:AR51"/>
    <mergeCell ref="Z52:Z55"/>
    <mergeCell ref="AA52:AA55"/>
    <mergeCell ref="AB52:AB55"/>
    <mergeCell ref="AC52:AC55"/>
    <mergeCell ref="AD52:AD55"/>
    <mergeCell ref="AE52:AE55"/>
    <mergeCell ref="R52:R55"/>
    <mergeCell ref="T52:T55"/>
    <mergeCell ref="U52:U55"/>
    <mergeCell ref="V52:V55"/>
    <mergeCell ref="X52:X55"/>
    <mergeCell ref="Y52:Y55"/>
    <mergeCell ref="W52:W55"/>
    <mergeCell ref="L52:L55"/>
    <mergeCell ref="M52:M55"/>
    <mergeCell ref="N52:N55"/>
    <mergeCell ref="O52:O55"/>
    <mergeCell ref="P52:P55"/>
    <mergeCell ref="Q52:Q55"/>
    <mergeCell ref="BB52:BB55"/>
    <mergeCell ref="BC52:BC55"/>
    <mergeCell ref="AR52:AR55"/>
    <mergeCell ref="AS52:AS55"/>
    <mergeCell ref="AT52:AT55"/>
    <mergeCell ref="AU52:AU55"/>
    <mergeCell ref="AV52:AV55"/>
    <mergeCell ref="AW52:AW55"/>
    <mergeCell ref="AL52:AL55"/>
    <mergeCell ref="AM52:AM55"/>
    <mergeCell ref="AN52:AN55"/>
    <mergeCell ref="AO52:AO55"/>
    <mergeCell ref="AP52:AP55"/>
    <mergeCell ref="AQ52:AQ55"/>
    <mergeCell ref="AF52:AF55"/>
    <mergeCell ref="AG52:AG55"/>
    <mergeCell ref="AH52:AH55"/>
    <mergeCell ref="AI52:AI55"/>
    <mergeCell ref="AJ52:AJ55"/>
    <mergeCell ref="AK52:AK55"/>
    <mergeCell ref="O56:O58"/>
    <mergeCell ref="P56:P58"/>
    <mergeCell ref="Q56:Q58"/>
    <mergeCell ref="R56:R58"/>
    <mergeCell ref="T56:T58"/>
    <mergeCell ref="U56:U58"/>
    <mergeCell ref="I56:I58"/>
    <mergeCell ref="J56:J58"/>
    <mergeCell ref="K56:K58"/>
    <mergeCell ref="L56:L58"/>
    <mergeCell ref="M56:M58"/>
    <mergeCell ref="N56:N58"/>
    <mergeCell ref="BJ52:BJ55"/>
    <mergeCell ref="BK52:BK55"/>
    <mergeCell ref="A56:A58"/>
    <mergeCell ref="B56:B58"/>
    <mergeCell ref="C56:C58"/>
    <mergeCell ref="D56:D58"/>
    <mergeCell ref="E56:E58"/>
    <mergeCell ref="F56:F58"/>
    <mergeCell ref="G56:G58"/>
    <mergeCell ref="H56:H58"/>
    <mergeCell ref="BD52:BD55"/>
    <mergeCell ref="BE52:BE55"/>
    <mergeCell ref="BF52:BF55"/>
    <mergeCell ref="BG52:BG55"/>
    <mergeCell ref="BH52:BH55"/>
    <mergeCell ref="BI52:BI55"/>
    <mergeCell ref="AX52:AX55"/>
    <mergeCell ref="AY52:AY55"/>
    <mergeCell ref="AZ52:AZ55"/>
    <mergeCell ref="BA52:BA55"/>
    <mergeCell ref="AQ56:AQ58"/>
    <mergeCell ref="AR56:AR58"/>
    <mergeCell ref="AS56:AS58"/>
    <mergeCell ref="AT56:AT58"/>
    <mergeCell ref="AI56:AI58"/>
    <mergeCell ref="AJ56:AJ58"/>
    <mergeCell ref="AK56:AK58"/>
    <mergeCell ref="AL56:AL58"/>
    <mergeCell ref="AM56:AM58"/>
    <mergeCell ref="AN56:AN58"/>
    <mergeCell ref="AC56:AC58"/>
    <mergeCell ref="AD56:AD58"/>
    <mergeCell ref="AE56:AE58"/>
    <mergeCell ref="AF56:AF58"/>
    <mergeCell ref="AG56:AG58"/>
    <mergeCell ref="AH56:AH58"/>
    <mergeCell ref="V56:V58"/>
    <mergeCell ref="X56:X58"/>
    <mergeCell ref="Y56:Y58"/>
    <mergeCell ref="Z56:Z58"/>
    <mergeCell ref="AA56:AA58"/>
    <mergeCell ref="AB56:AB58"/>
    <mergeCell ref="G60:G63"/>
    <mergeCell ref="H60:H63"/>
    <mergeCell ref="I60:I63"/>
    <mergeCell ref="J60:J63"/>
    <mergeCell ref="K60:K63"/>
    <mergeCell ref="L60:L63"/>
    <mergeCell ref="A60:A63"/>
    <mergeCell ref="B60:B63"/>
    <mergeCell ref="C60:C63"/>
    <mergeCell ref="D60:D63"/>
    <mergeCell ref="E60:E63"/>
    <mergeCell ref="F60:F63"/>
    <mergeCell ref="BG56:BG58"/>
    <mergeCell ref="BH56:BH58"/>
    <mergeCell ref="BI56:BI58"/>
    <mergeCell ref="BJ56:BJ58"/>
    <mergeCell ref="BK56:BK58"/>
    <mergeCell ref="S57:S58"/>
    <mergeCell ref="BA56:BA58"/>
    <mergeCell ref="BB56:BB58"/>
    <mergeCell ref="BC56:BC58"/>
    <mergeCell ref="BD56:BD58"/>
    <mergeCell ref="BE56:BE58"/>
    <mergeCell ref="BF56:BF58"/>
    <mergeCell ref="AU56:AU58"/>
    <mergeCell ref="AV56:AV58"/>
    <mergeCell ref="AW56:AW58"/>
    <mergeCell ref="AX56:AX58"/>
    <mergeCell ref="AY56:AY58"/>
    <mergeCell ref="AZ56:AZ58"/>
    <mergeCell ref="AO56:AO58"/>
    <mergeCell ref="AP56:AP58"/>
    <mergeCell ref="AA60:AA63"/>
    <mergeCell ref="AB60:AB63"/>
    <mergeCell ref="AC60:AC63"/>
    <mergeCell ref="AD60:AD63"/>
    <mergeCell ref="AE60:AE63"/>
    <mergeCell ref="AF60:AF63"/>
    <mergeCell ref="T60:T63"/>
    <mergeCell ref="U60:U63"/>
    <mergeCell ref="V60:V63"/>
    <mergeCell ref="X60:X63"/>
    <mergeCell ref="Y60:Y63"/>
    <mergeCell ref="Z60:Z63"/>
    <mergeCell ref="M60:M63"/>
    <mergeCell ref="N60:N63"/>
    <mergeCell ref="O60:O63"/>
    <mergeCell ref="P60:P63"/>
    <mergeCell ref="Q60:Q63"/>
    <mergeCell ref="R60:R63"/>
    <mergeCell ref="BC60:BC63"/>
    <mergeCell ref="BD60:BD63"/>
    <mergeCell ref="AS60:AS63"/>
    <mergeCell ref="AT60:AT63"/>
    <mergeCell ref="AU60:AU63"/>
    <mergeCell ref="AV60:AV63"/>
    <mergeCell ref="AW60:AW63"/>
    <mergeCell ref="AX60:AX63"/>
    <mergeCell ref="AM60:AM63"/>
    <mergeCell ref="AN60:AN63"/>
    <mergeCell ref="AO60:AO63"/>
    <mergeCell ref="AP60:AP63"/>
    <mergeCell ref="AQ60:AQ63"/>
    <mergeCell ref="AR60:AR63"/>
    <mergeCell ref="AG60:AG63"/>
    <mergeCell ref="AH60:AH63"/>
    <mergeCell ref="AI60:AI63"/>
    <mergeCell ref="AJ60:AJ63"/>
    <mergeCell ref="AK60:AK63"/>
    <mergeCell ref="AL60:AL63"/>
    <mergeCell ref="P64:P67"/>
    <mergeCell ref="Q64:Q67"/>
    <mergeCell ref="R64:R67"/>
    <mergeCell ref="T64:T67"/>
    <mergeCell ref="U64:U67"/>
    <mergeCell ref="V64:V67"/>
    <mergeCell ref="J64:J67"/>
    <mergeCell ref="K64:K67"/>
    <mergeCell ref="L64:L67"/>
    <mergeCell ref="M64:M67"/>
    <mergeCell ref="N64:N67"/>
    <mergeCell ref="O64:O67"/>
    <mergeCell ref="BK60:BK63"/>
    <mergeCell ref="A64:A67"/>
    <mergeCell ref="B64:B67"/>
    <mergeCell ref="C64:C67"/>
    <mergeCell ref="D64:D67"/>
    <mergeCell ref="E64:E67"/>
    <mergeCell ref="F64:F67"/>
    <mergeCell ref="G64:G67"/>
    <mergeCell ref="H64:H67"/>
    <mergeCell ref="I64:I67"/>
    <mergeCell ref="BE60:BE63"/>
    <mergeCell ref="BF60:BF63"/>
    <mergeCell ref="BG60:BG63"/>
    <mergeCell ref="BH60:BH63"/>
    <mergeCell ref="BI60:BI63"/>
    <mergeCell ref="BJ60:BJ63"/>
    <mergeCell ref="AY60:AY63"/>
    <mergeCell ref="AZ60:AZ63"/>
    <mergeCell ref="BA60:BA63"/>
    <mergeCell ref="BB60:BB63"/>
    <mergeCell ref="AT64:AT67"/>
    <mergeCell ref="AU64:AU67"/>
    <mergeCell ref="AJ64:AJ67"/>
    <mergeCell ref="AK64:AK67"/>
    <mergeCell ref="AL64:AL67"/>
    <mergeCell ref="AM64:AM67"/>
    <mergeCell ref="AN64:AN67"/>
    <mergeCell ref="AO64:AO67"/>
    <mergeCell ref="AD64:AD67"/>
    <mergeCell ref="AE64:AE67"/>
    <mergeCell ref="AF64:AF67"/>
    <mergeCell ref="AG64:AG67"/>
    <mergeCell ref="AH64:AH67"/>
    <mergeCell ref="AI64:AI67"/>
    <mergeCell ref="X64:X67"/>
    <mergeCell ref="Y64:Y67"/>
    <mergeCell ref="Z64:Z67"/>
    <mergeCell ref="AA64:AA67"/>
    <mergeCell ref="AB64:AB67"/>
    <mergeCell ref="AC64:AC67"/>
    <mergeCell ref="G68:G72"/>
    <mergeCell ref="H68:H72"/>
    <mergeCell ref="I68:I72"/>
    <mergeCell ref="J68:J72"/>
    <mergeCell ref="K68:K72"/>
    <mergeCell ref="L68:L72"/>
    <mergeCell ref="BH64:BH67"/>
    <mergeCell ref="BI64:BI67"/>
    <mergeCell ref="BJ64:BJ67"/>
    <mergeCell ref="BK64:BK67"/>
    <mergeCell ref="A68:A72"/>
    <mergeCell ref="B68:B72"/>
    <mergeCell ref="C68:C72"/>
    <mergeCell ref="D68:D72"/>
    <mergeCell ref="E68:E72"/>
    <mergeCell ref="F68:F72"/>
    <mergeCell ref="BB64:BB67"/>
    <mergeCell ref="BC64:BC67"/>
    <mergeCell ref="BD64:BD67"/>
    <mergeCell ref="BE64:BE67"/>
    <mergeCell ref="BF64:BF67"/>
    <mergeCell ref="BG64:BG67"/>
    <mergeCell ref="AV64:AV67"/>
    <mergeCell ref="AW64:AW67"/>
    <mergeCell ref="AX64:AX67"/>
    <mergeCell ref="AY64:AY67"/>
    <mergeCell ref="AZ64:AZ67"/>
    <mergeCell ref="BA64:BA67"/>
    <mergeCell ref="AP64:AP67"/>
    <mergeCell ref="AQ64:AQ67"/>
    <mergeCell ref="AR64:AR67"/>
    <mergeCell ref="AS64:AS67"/>
    <mergeCell ref="AA68:AA72"/>
    <mergeCell ref="AB68:AB72"/>
    <mergeCell ref="AC68:AC72"/>
    <mergeCell ref="AD68:AD72"/>
    <mergeCell ref="AE68:AE72"/>
    <mergeCell ref="AF68:AF72"/>
    <mergeCell ref="T68:T72"/>
    <mergeCell ref="U68:U72"/>
    <mergeCell ref="V68:V72"/>
    <mergeCell ref="X68:X72"/>
    <mergeCell ref="Y68:Y72"/>
    <mergeCell ref="Z68:Z72"/>
    <mergeCell ref="W68:W72"/>
    <mergeCell ref="M68:M72"/>
    <mergeCell ref="N68:N72"/>
    <mergeCell ref="O68:O72"/>
    <mergeCell ref="P68:P72"/>
    <mergeCell ref="Q68:Q72"/>
    <mergeCell ref="R68:R72"/>
    <mergeCell ref="BC68:BC72"/>
    <mergeCell ref="BD68:BD72"/>
    <mergeCell ref="AS68:AS72"/>
    <mergeCell ref="AT68:AT72"/>
    <mergeCell ref="AU68:AU72"/>
    <mergeCell ref="AV68:AV72"/>
    <mergeCell ref="AW68:AW72"/>
    <mergeCell ref="AX68:AX72"/>
    <mergeCell ref="AM68:AM72"/>
    <mergeCell ref="AN68:AN72"/>
    <mergeCell ref="AO68:AO72"/>
    <mergeCell ref="AP68:AP72"/>
    <mergeCell ref="AQ68:AQ72"/>
    <mergeCell ref="AR68:AR72"/>
    <mergeCell ref="AG68:AG72"/>
    <mergeCell ref="AH68:AH72"/>
    <mergeCell ref="AI68:AI72"/>
    <mergeCell ref="AJ68:AJ72"/>
    <mergeCell ref="AK68:AK72"/>
    <mergeCell ref="AL68:AL72"/>
    <mergeCell ref="P73:P76"/>
    <mergeCell ref="Q73:Q76"/>
    <mergeCell ref="R73:R76"/>
    <mergeCell ref="T73:T76"/>
    <mergeCell ref="U73:U76"/>
    <mergeCell ref="V73:V76"/>
    <mergeCell ref="J73:J76"/>
    <mergeCell ref="K73:K76"/>
    <mergeCell ref="L73:L76"/>
    <mergeCell ref="M73:M76"/>
    <mergeCell ref="N73:N76"/>
    <mergeCell ref="O73:O76"/>
    <mergeCell ref="BK68:BK72"/>
    <mergeCell ref="A73:A76"/>
    <mergeCell ref="B73:B76"/>
    <mergeCell ref="C73:C76"/>
    <mergeCell ref="D73:D76"/>
    <mergeCell ref="E73:E76"/>
    <mergeCell ref="F73:F76"/>
    <mergeCell ref="G73:G76"/>
    <mergeCell ref="H73:H76"/>
    <mergeCell ref="I73:I76"/>
    <mergeCell ref="BE68:BE72"/>
    <mergeCell ref="BF68:BF72"/>
    <mergeCell ref="BG68:BG72"/>
    <mergeCell ref="BH68:BH72"/>
    <mergeCell ref="BI68:BI72"/>
    <mergeCell ref="BJ68:BJ72"/>
    <mergeCell ref="AY68:AY72"/>
    <mergeCell ref="AZ68:AZ72"/>
    <mergeCell ref="BA68:BA72"/>
    <mergeCell ref="BB68:BB72"/>
    <mergeCell ref="AT73:AT76"/>
    <mergeCell ref="AU73:AU76"/>
    <mergeCell ref="AJ73:AJ76"/>
    <mergeCell ref="AK73:AK76"/>
    <mergeCell ref="AL73:AL76"/>
    <mergeCell ref="AM73:AM76"/>
    <mergeCell ref="AN73:AN76"/>
    <mergeCell ref="AO73:AO76"/>
    <mergeCell ref="AD73:AD76"/>
    <mergeCell ref="AE73:AE76"/>
    <mergeCell ref="AF73:AF76"/>
    <mergeCell ref="AG73:AG76"/>
    <mergeCell ref="AH73:AH76"/>
    <mergeCell ref="AI73:AI76"/>
    <mergeCell ref="X73:X76"/>
    <mergeCell ref="Y73:Y76"/>
    <mergeCell ref="Z73:Z76"/>
    <mergeCell ref="AA73:AA76"/>
    <mergeCell ref="AB73:AB76"/>
    <mergeCell ref="AC73:AC76"/>
    <mergeCell ref="G77:G80"/>
    <mergeCell ref="H77:H80"/>
    <mergeCell ref="I77:I80"/>
    <mergeCell ref="J77:J80"/>
    <mergeCell ref="K77:K80"/>
    <mergeCell ref="L77:L80"/>
    <mergeCell ref="BH73:BH76"/>
    <mergeCell ref="BI73:BI76"/>
    <mergeCell ref="BJ73:BJ76"/>
    <mergeCell ref="BK73:BK76"/>
    <mergeCell ref="A77:A80"/>
    <mergeCell ref="B77:B80"/>
    <mergeCell ref="C77:C80"/>
    <mergeCell ref="D77:D80"/>
    <mergeCell ref="E77:E80"/>
    <mergeCell ref="F77:F80"/>
    <mergeCell ref="BB73:BB76"/>
    <mergeCell ref="BC73:BC76"/>
    <mergeCell ref="BD73:BD76"/>
    <mergeCell ref="BE73:BE76"/>
    <mergeCell ref="BF73:BF76"/>
    <mergeCell ref="BG73:BG76"/>
    <mergeCell ref="AV73:AV76"/>
    <mergeCell ref="AW73:AW76"/>
    <mergeCell ref="AX73:AX76"/>
    <mergeCell ref="AY73:AY76"/>
    <mergeCell ref="AZ73:AZ76"/>
    <mergeCell ref="BA73:BA76"/>
    <mergeCell ref="AP73:AP76"/>
    <mergeCell ref="AQ73:AQ76"/>
    <mergeCell ref="AR73:AR76"/>
    <mergeCell ref="AS73:AS76"/>
    <mergeCell ref="AA77:AA80"/>
    <mergeCell ref="AB77:AB80"/>
    <mergeCell ref="AC77:AC80"/>
    <mergeCell ref="AD77:AD80"/>
    <mergeCell ref="AE77:AE80"/>
    <mergeCell ref="AF77:AF80"/>
    <mergeCell ref="T77:T80"/>
    <mergeCell ref="U77:U80"/>
    <mergeCell ref="V77:V80"/>
    <mergeCell ref="X77:X80"/>
    <mergeCell ref="Y77:Y80"/>
    <mergeCell ref="Z77:Z80"/>
    <mergeCell ref="M77:M80"/>
    <mergeCell ref="N77:N80"/>
    <mergeCell ref="O77:O80"/>
    <mergeCell ref="P77:P80"/>
    <mergeCell ref="Q77:Q80"/>
    <mergeCell ref="R77:R80"/>
    <mergeCell ref="BC77:BC80"/>
    <mergeCell ref="BD77:BD80"/>
    <mergeCell ref="AS77:AS80"/>
    <mergeCell ref="AT77:AT80"/>
    <mergeCell ref="AU77:AU80"/>
    <mergeCell ref="AV77:AV80"/>
    <mergeCell ref="AW77:AW80"/>
    <mergeCell ref="AX77:AX80"/>
    <mergeCell ref="AM77:AM80"/>
    <mergeCell ref="AN77:AN80"/>
    <mergeCell ref="AO77:AO80"/>
    <mergeCell ref="AP77:AP80"/>
    <mergeCell ref="AQ77:AQ80"/>
    <mergeCell ref="AR77:AR80"/>
    <mergeCell ref="AG77:AG80"/>
    <mergeCell ref="AH77:AH80"/>
    <mergeCell ref="AI77:AI80"/>
    <mergeCell ref="AJ77:AJ80"/>
    <mergeCell ref="AK77:AK80"/>
    <mergeCell ref="AL77:AL80"/>
    <mergeCell ref="P81:P85"/>
    <mergeCell ref="Q81:Q85"/>
    <mergeCell ref="R81:R85"/>
    <mergeCell ref="T81:T85"/>
    <mergeCell ref="U81:U85"/>
    <mergeCell ref="V81:V82"/>
    <mergeCell ref="J81:J85"/>
    <mergeCell ref="K81:K85"/>
    <mergeCell ref="L81:L85"/>
    <mergeCell ref="M81:M85"/>
    <mergeCell ref="N81:N85"/>
    <mergeCell ref="O81:O85"/>
    <mergeCell ref="BK77:BK80"/>
    <mergeCell ref="A81:A85"/>
    <mergeCell ref="B81:B85"/>
    <mergeCell ref="C81:C85"/>
    <mergeCell ref="D81:D85"/>
    <mergeCell ref="E81:E85"/>
    <mergeCell ref="F81:F85"/>
    <mergeCell ref="G81:G85"/>
    <mergeCell ref="H81:H85"/>
    <mergeCell ref="I81:I85"/>
    <mergeCell ref="BE77:BE80"/>
    <mergeCell ref="BF77:BF80"/>
    <mergeCell ref="BG77:BG80"/>
    <mergeCell ref="BH77:BH80"/>
    <mergeCell ref="BI77:BI80"/>
    <mergeCell ref="BJ77:BJ80"/>
    <mergeCell ref="AY77:AY80"/>
    <mergeCell ref="AZ77:AZ80"/>
    <mergeCell ref="BA77:BA80"/>
    <mergeCell ref="BB77:BB80"/>
    <mergeCell ref="AT81:AT85"/>
    <mergeCell ref="AU81:AU85"/>
    <mergeCell ref="AJ81:AJ85"/>
    <mergeCell ref="AK81:AK85"/>
    <mergeCell ref="AL81:AL85"/>
    <mergeCell ref="AM81:AM85"/>
    <mergeCell ref="AN81:AN85"/>
    <mergeCell ref="AO81:AO85"/>
    <mergeCell ref="AD81:AD85"/>
    <mergeCell ref="AE81:AE85"/>
    <mergeCell ref="AF81:AF85"/>
    <mergeCell ref="AG81:AG85"/>
    <mergeCell ref="AH81:AH85"/>
    <mergeCell ref="AI81:AI85"/>
    <mergeCell ref="X81:X85"/>
    <mergeCell ref="Y81:Y85"/>
    <mergeCell ref="Z81:Z85"/>
    <mergeCell ref="AA81:AA85"/>
    <mergeCell ref="AB81:AB85"/>
    <mergeCell ref="AC81:AC85"/>
    <mergeCell ref="F86:F89"/>
    <mergeCell ref="G86:G89"/>
    <mergeCell ref="H86:H89"/>
    <mergeCell ref="I86:I89"/>
    <mergeCell ref="J86:J89"/>
    <mergeCell ref="K86:K89"/>
    <mergeCell ref="BH81:BH85"/>
    <mergeCell ref="BI81:BI85"/>
    <mergeCell ref="BJ81:BJ85"/>
    <mergeCell ref="BK81:BK85"/>
    <mergeCell ref="V83:V85"/>
    <mergeCell ref="A86:A89"/>
    <mergeCell ref="B86:B89"/>
    <mergeCell ref="C86:C89"/>
    <mergeCell ref="D86:D89"/>
    <mergeCell ref="E86:E89"/>
    <mergeCell ref="BB81:BB85"/>
    <mergeCell ref="BC81:BC85"/>
    <mergeCell ref="BD81:BD85"/>
    <mergeCell ref="BE81:BE85"/>
    <mergeCell ref="BF81:BF85"/>
    <mergeCell ref="BG81:BG85"/>
    <mergeCell ref="AV81:AV85"/>
    <mergeCell ref="AW81:AW85"/>
    <mergeCell ref="AX81:AX85"/>
    <mergeCell ref="AY81:AY85"/>
    <mergeCell ref="AZ81:AZ85"/>
    <mergeCell ref="BA81:BA85"/>
    <mergeCell ref="AP81:AP85"/>
    <mergeCell ref="AQ81:AQ85"/>
    <mergeCell ref="AR81:AR85"/>
    <mergeCell ref="AS81:AS85"/>
    <mergeCell ref="Z86:Z89"/>
    <mergeCell ref="AA86:AA89"/>
    <mergeCell ref="AB86:AB89"/>
    <mergeCell ref="AC86:AC89"/>
    <mergeCell ref="AD86:AD89"/>
    <mergeCell ref="AE86:AE89"/>
    <mergeCell ref="R86:R89"/>
    <mergeCell ref="T86:T89"/>
    <mergeCell ref="U86:U89"/>
    <mergeCell ref="V86:V89"/>
    <mergeCell ref="X86:X89"/>
    <mergeCell ref="Y86:Y89"/>
    <mergeCell ref="L86:L89"/>
    <mergeCell ref="M86:M89"/>
    <mergeCell ref="N86:N89"/>
    <mergeCell ref="O86:O89"/>
    <mergeCell ref="P86:P89"/>
    <mergeCell ref="Q86:Q89"/>
    <mergeCell ref="AS86:AS89"/>
    <mergeCell ref="AT86:AT89"/>
    <mergeCell ref="AU86:AU89"/>
    <mergeCell ref="AV86:AV89"/>
    <mergeCell ref="AW86:AW89"/>
    <mergeCell ref="AL86:AL89"/>
    <mergeCell ref="AM86:AM89"/>
    <mergeCell ref="AN86:AN89"/>
    <mergeCell ref="AO86:AO89"/>
    <mergeCell ref="AP86:AP89"/>
    <mergeCell ref="AQ86:AQ89"/>
    <mergeCell ref="AF86:AF89"/>
    <mergeCell ref="AG86:AG89"/>
    <mergeCell ref="AH86:AH89"/>
    <mergeCell ref="AI86:AI89"/>
    <mergeCell ref="AJ86:AJ89"/>
    <mergeCell ref="AK86:AK89"/>
    <mergeCell ref="R90:R91"/>
    <mergeCell ref="T90:T91"/>
    <mergeCell ref="U90:U91"/>
    <mergeCell ref="I90:I91"/>
    <mergeCell ref="J90:J91"/>
    <mergeCell ref="K90:K91"/>
    <mergeCell ref="L90:L91"/>
    <mergeCell ref="M90:M91"/>
    <mergeCell ref="N90:N91"/>
    <mergeCell ref="BJ86:BJ89"/>
    <mergeCell ref="BK86:BK89"/>
    <mergeCell ref="A90:A91"/>
    <mergeCell ref="B90:B91"/>
    <mergeCell ref="C90:C91"/>
    <mergeCell ref="D90:D91"/>
    <mergeCell ref="E90:E91"/>
    <mergeCell ref="F90:F91"/>
    <mergeCell ref="G90:G91"/>
    <mergeCell ref="H90:H91"/>
    <mergeCell ref="BD86:BD89"/>
    <mergeCell ref="BE86:BE89"/>
    <mergeCell ref="BF86:BF89"/>
    <mergeCell ref="BG86:BG89"/>
    <mergeCell ref="BH86:BH89"/>
    <mergeCell ref="BI86:BI89"/>
    <mergeCell ref="AX86:AX89"/>
    <mergeCell ref="AY86:AY89"/>
    <mergeCell ref="AZ86:AZ89"/>
    <mergeCell ref="BA86:BA89"/>
    <mergeCell ref="BB86:BB89"/>
    <mergeCell ref="BC86:BC89"/>
    <mergeCell ref="AR86:AR89"/>
    <mergeCell ref="BI90:BI91"/>
    <mergeCell ref="BJ90:BJ91"/>
    <mergeCell ref="BK90:BK91"/>
    <mergeCell ref="A92:A93"/>
    <mergeCell ref="B92:B93"/>
    <mergeCell ref="C92:C93"/>
    <mergeCell ref="D92:D93"/>
    <mergeCell ref="E92:E93"/>
    <mergeCell ref="BA90:BA91"/>
    <mergeCell ref="BB90:BB91"/>
    <mergeCell ref="BC90:BC91"/>
    <mergeCell ref="BD90:BD91"/>
    <mergeCell ref="BE90:BE91"/>
    <mergeCell ref="BF90:BF91"/>
    <mergeCell ref="AU90:AU91"/>
    <mergeCell ref="AV90:AV91"/>
    <mergeCell ref="AW90:AW91"/>
    <mergeCell ref="AX90:AX91"/>
    <mergeCell ref="AY90:AY91"/>
    <mergeCell ref="AZ90:AZ91"/>
    <mergeCell ref="AO90:AO91"/>
    <mergeCell ref="AP90:AP91"/>
    <mergeCell ref="AQ90:AQ91"/>
    <mergeCell ref="AR90:AR91"/>
    <mergeCell ref="AS90:AS91"/>
    <mergeCell ref="AT90:AT91"/>
    <mergeCell ref="AI90:AI91"/>
    <mergeCell ref="AJ90:AJ91"/>
    <mergeCell ref="AK90:AK91"/>
    <mergeCell ref="AL90:AL91"/>
    <mergeCell ref="AM90:AM91"/>
    <mergeCell ref="AN90:AN91"/>
    <mergeCell ref="V92:V93"/>
    <mergeCell ref="X92:X93"/>
    <mergeCell ref="Y92:Y93"/>
    <mergeCell ref="L92:L93"/>
    <mergeCell ref="M92:M93"/>
    <mergeCell ref="N92:N93"/>
    <mergeCell ref="O92:O93"/>
    <mergeCell ref="P92:P93"/>
    <mergeCell ref="Q92:Q93"/>
    <mergeCell ref="F92:F93"/>
    <mergeCell ref="G92:G93"/>
    <mergeCell ref="H92:H93"/>
    <mergeCell ref="I92:I93"/>
    <mergeCell ref="J92:J93"/>
    <mergeCell ref="K92:K93"/>
    <mergeCell ref="BG90:BG91"/>
    <mergeCell ref="BH90:BH91"/>
    <mergeCell ref="AC90:AC91"/>
    <mergeCell ref="AD90:AD91"/>
    <mergeCell ref="AE90:AE91"/>
    <mergeCell ref="AF90:AF91"/>
    <mergeCell ref="AG90:AG91"/>
    <mergeCell ref="AH90:AH91"/>
    <mergeCell ref="V90:V91"/>
    <mergeCell ref="X90:X91"/>
    <mergeCell ref="Y90:Y91"/>
    <mergeCell ref="Z90:Z91"/>
    <mergeCell ref="AA90:AA91"/>
    <mergeCell ref="AB90:AB91"/>
    <mergeCell ref="O90:O91"/>
    <mergeCell ref="P90:P91"/>
    <mergeCell ref="Q90:Q91"/>
    <mergeCell ref="A94:A97"/>
    <mergeCell ref="B94:B97"/>
    <mergeCell ref="C94:C97"/>
    <mergeCell ref="D94:D97"/>
    <mergeCell ref="E94:E97"/>
    <mergeCell ref="F94:F97"/>
    <mergeCell ref="G94:G97"/>
    <mergeCell ref="H94:H97"/>
    <mergeCell ref="BD92:BD93"/>
    <mergeCell ref="BE92:BE93"/>
    <mergeCell ref="BF92:BF93"/>
    <mergeCell ref="BG92:BG93"/>
    <mergeCell ref="BH92:BH93"/>
    <mergeCell ref="BI92:BI93"/>
    <mergeCell ref="AX92:AX93"/>
    <mergeCell ref="AY92:AY93"/>
    <mergeCell ref="AZ92:AZ93"/>
    <mergeCell ref="BA92:BA93"/>
    <mergeCell ref="BB92:BB93"/>
    <mergeCell ref="BC92:BC93"/>
    <mergeCell ref="AR92:AR93"/>
    <mergeCell ref="AS92:AS93"/>
    <mergeCell ref="AT92:AT93"/>
    <mergeCell ref="AU92:AU93"/>
    <mergeCell ref="AV92:AV93"/>
    <mergeCell ref="AW92:AW93"/>
    <mergeCell ref="AL92:AL93"/>
    <mergeCell ref="AM92:AM93"/>
    <mergeCell ref="AN92:AN93"/>
    <mergeCell ref="AO92:AO93"/>
    <mergeCell ref="AP92:AP93"/>
    <mergeCell ref="AQ92:AQ93"/>
    <mergeCell ref="Y94:Y97"/>
    <mergeCell ref="Z94:Z97"/>
    <mergeCell ref="AA94:AA97"/>
    <mergeCell ref="O94:O97"/>
    <mergeCell ref="P94:P97"/>
    <mergeCell ref="Q94:Q97"/>
    <mergeCell ref="R94:R97"/>
    <mergeCell ref="S94:S97"/>
    <mergeCell ref="T94:T97"/>
    <mergeCell ref="I94:I97"/>
    <mergeCell ref="J94:J97"/>
    <mergeCell ref="K94:K97"/>
    <mergeCell ref="L94:L97"/>
    <mergeCell ref="M94:M97"/>
    <mergeCell ref="N94:N97"/>
    <mergeCell ref="BJ92:BJ93"/>
    <mergeCell ref="BK92:BK93"/>
    <mergeCell ref="AF92:AF93"/>
    <mergeCell ref="AG92:AG93"/>
    <mergeCell ref="AH92:AH93"/>
    <mergeCell ref="AI92:AI93"/>
    <mergeCell ref="AJ92:AJ93"/>
    <mergeCell ref="AK92:AK93"/>
    <mergeCell ref="Z92:Z93"/>
    <mergeCell ref="AA92:AA93"/>
    <mergeCell ref="AB92:AB93"/>
    <mergeCell ref="AC92:AC93"/>
    <mergeCell ref="AD92:AD93"/>
    <mergeCell ref="AE92:AE93"/>
    <mergeCell ref="R92:R93"/>
    <mergeCell ref="T92:T93"/>
    <mergeCell ref="U92:U93"/>
    <mergeCell ref="BK94:BK97"/>
    <mergeCell ref="AZ94:AZ97"/>
    <mergeCell ref="BA94:BA97"/>
    <mergeCell ref="BB94:BB97"/>
    <mergeCell ref="BC94:BC97"/>
    <mergeCell ref="BD94:BD97"/>
    <mergeCell ref="BE94:BE97"/>
    <mergeCell ref="AT94:AT97"/>
    <mergeCell ref="AU94:AU97"/>
    <mergeCell ref="AV94:AV97"/>
    <mergeCell ref="AW94:AW97"/>
    <mergeCell ref="AX94:AX97"/>
    <mergeCell ref="AY94:AY97"/>
    <mergeCell ref="AN94:AN97"/>
    <mergeCell ref="AO94:AO97"/>
    <mergeCell ref="AP94:AP97"/>
    <mergeCell ref="AQ94:AQ97"/>
    <mergeCell ref="AR94:AR97"/>
    <mergeCell ref="AS94:AS97"/>
    <mergeCell ref="G98:G99"/>
    <mergeCell ref="H98:H99"/>
    <mergeCell ref="I98:I99"/>
    <mergeCell ref="J98:J99"/>
    <mergeCell ref="K98:K99"/>
    <mergeCell ref="L98:L99"/>
    <mergeCell ref="A98:A99"/>
    <mergeCell ref="B98:B99"/>
    <mergeCell ref="C98:C99"/>
    <mergeCell ref="D98:D99"/>
    <mergeCell ref="E98:E99"/>
    <mergeCell ref="F98:F99"/>
    <mergeCell ref="BF94:BF97"/>
    <mergeCell ref="BG94:BG97"/>
    <mergeCell ref="BH94:BH97"/>
    <mergeCell ref="BI94:BI97"/>
    <mergeCell ref="BJ94:BJ97"/>
    <mergeCell ref="AH94:AH97"/>
    <mergeCell ref="AI94:AI97"/>
    <mergeCell ref="AJ94:AJ97"/>
    <mergeCell ref="AK94:AK97"/>
    <mergeCell ref="AL94:AL97"/>
    <mergeCell ref="AM94:AM97"/>
    <mergeCell ref="AB94:AB97"/>
    <mergeCell ref="AC94:AC97"/>
    <mergeCell ref="AD94:AD97"/>
    <mergeCell ref="AE94:AE97"/>
    <mergeCell ref="AF94:AF97"/>
    <mergeCell ref="AG94:AG97"/>
    <mergeCell ref="U94:U97"/>
    <mergeCell ref="V94:V97"/>
    <mergeCell ref="X94:X97"/>
    <mergeCell ref="Z98:Z99"/>
    <mergeCell ref="AA98:AA99"/>
    <mergeCell ref="AB98:AB99"/>
    <mergeCell ref="AC98:AC99"/>
    <mergeCell ref="AD98:AD99"/>
    <mergeCell ref="AE98:AE99"/>
    <mergeCell ref="S98:S99"/>
    <mergeCell ref="T98:T99"/>
    <mergeCell ref="U98:U99"/>
    <mergeCell ref="V98:V99"/>
    <mergeCell ref="X98:X99"/>
    <mergeCell ref="Y98:Y99"/>
    <mergeCell ref="W98:W99"/>
    <mergeCell ref="M98:M99"/>
    <mergeCell ref="N98:N99"/>
    <mergeCell ref="O98:O99"/>
    <mergeCell ref="P98:P99"/>
    <mergeCell ref="Q98:Q99"/>
    <mergeCell ref="R98:R99"/>
    <mergeCell ref="BB98:BB99"/>
    <mergeCell ref="BC98:BC99"/>
    <mergeCell ref="AR98:AR99"/>
    <mergeCell ref="AS98:AS99"/>
    <mergeCell ref="AT98:AT99"/>
    <mergeCell ref="AU98:AU99"/>
    <mergeCell ref="AV98:AV99"/>
    <mergeCell ref="AW98:AW99"/>
    <mergeCell ref="AL98:AL99"/>
    <mergeCell ref="AM98:AM99"/>
    <mergeCell ref="AN98:AN99"/>
    <mergeCell ref="AO98:AO99"/>
    <mergeCell ref="AP98:AP99"/>
    <mergeCell ref="AQ98:AQ99"/>
    <mergeCell ref="AF98:AF99"/>
    <mergeCell ref="AG98:AG99"/>
    <mergeCell ref="AH98:AH99"/>
    <mergeCell ref="AI98:AI99"/>
    <mergeCell ref="AJ98:AJ99"/>
    <mergeCell ref="AK98:AK99"/>
    <mergeCell ref="O101:O102"/>
    <mergeCell ref="P101:P102"/>
    <mergeCell ref="Q101:Q102"/>
    <mergeCell ref="R101:R102"/>
    <mergeCell ref="T101:T102"/>
    <mergeCell ref="U101:U102"/>
    <mergeCell ref="I101:I102"/>
    <mergeCell ref="J101:J102"/>
    <mergeCell ref="K101:K102"/>
    <mergeCell ref="L101:L102"/>
    <mergeCell ref="M101:M102"/>
    <mergeCell ref="N101:N102"/>
    <mergeCell ref="BJ98:BJ99"/>
    <mergeCell ref="BK98:BK99"/>
    <mergeCell ref="A101:A102"/>
    <mergeCell ref="B101:B102"/>
    <mergeCell ref="C101:C102"/>
    <mergeCell ref="D101:D102"/>
    <mergeCell ref="E101:E102"/>
    <mergeCell ref="F101:F102"/>
    <mergeCell ref="G101:G102"/>
    <mergeCell ref="H101:H102"/>
    <mergeCell ref="BD98:BD99"/>
    <mergeCell ref="BE98:BE99"/>
    <mergeCell ref="BF98:BF99"/>
    <mergeCell ref="BG98:BG99"/>
    <mergeCell ref="BH98:BH99"/>
    <mergeCell ref="BI98:BI99"/>
    <mergeCell ref="AX98:AX99"/>
    <mergeCell ref="AY98:AY99"/>
    <mergeCell ref="AZ98:AZ99"/>
    <mergeCell ref="BA98:BA99"/>
    <mergeCell ref="AS101:AS102"/>
    <mergeCell ref="AT101:AT102"/>
    <mergeCell ref="AI101:AI102"/>
    <mergeCell ref="AJ101:AJ102"/>
    <mergeCell ref="AK101:AK102"/>
    <mergeCell ref="AL101:AL102"/>
    <mergeCell ref="AM101:AM102"/>
    <mergeCell ref="AN101:AN102"/>
    <mergeCell ref="AC101:AC102"/>
    <mergeCell ref="AD101:AD102"/>
    <mergeCell ref="AE101:AE102"/>
    <mergeCell ref="AF101:AF102"/>
    <mergeCell ref="AG101:AG102"/>
    <mergeCell ref="AH101:AH102"/>
    <mergeCell ref="V101:V102"/>
    <mergeCell ref="X101:X102"/>
    <mergeCell ref="Y101:Y102"/>
    <mergeCell ref="Z101:Z102"/>
    <mergeCell ref="AA101:AA102"/>
    <mergeCell ref="AB101:AB102"/>
    <mergeCell ref="F104:F105"/>
    <mergeCell ref="G104:G105"/>
    <mergeCell ref="H104:H105"/>
    <mergeCell ref="I104:I105"/>
    <mergeCell ref="J104:J105"/>
    <mergeCell ref="K104:K105"/>
    <mergeCell ref="BG101:BG102"/>
    <mergeCell ref="BH101:BH102"/>
    <mergeCell ref="BI101:BI102"/>
    <mergeCell ref="BJ101:BJ102"/>
    <mergeCell ref="BK101:BK102"/>
    <mergeCell ref="A104:A105"/>
    <mergeCell ref="B104:B105"/>
    <mergeCell ref="C104:C105"/>
    <mergeCell ref="D104:D105"/>
    <mergeCell ref="E104:E105"/>
    <mergeCell ref="BA101:BA102"/>
    <mergeCell ref="BB101:BB102"/>
    <mergeCell ref="BC101:BC102"/>
    <mergeCell ref="BD101:BD102"/>
    <mergeCell ref="BE101:BE102"/>
    <mergeCell ref="BF101:BF102"/>
    <mergeCell ref="AU101:AU102"/>
    <mergeCell ref="AV101:AV102"/>
    <mergeCell ref="AW101:AW102"/>
    <mergeCell ref="AX101:AX102"/>
    <mergeCell ref="AY101:AY102"/>
    <mergeCell ref="AZ101:AZ102"/>
    <mergeCell ref="AO101:AO102"/>
    <mergeCell ref="AP101:AP102"/>
    <mergeCell ref="AQ101:AQ102"/>
    <mergeCell ref="AR101:AR102"/>
    <mergeCell ref="Z104:Z105"/>
    <mergeCell ref="AA104:AA105"/>
    <mergeCell ref="AB104:AB105"/>
    <mergeCell ref="AC104:AC105"/>
    <mergeCell ref="AD104:AD105"/>
    <mergeCell ref="AE104:AE105"/>
    <mergeCell ref="R104:R105"/>
    <mergeCell ref="T104:T105"/>
    <mergeCell ref="U104:U105"/>
    <mergeCell ref="V104:V105"/>
    <mergeCell ref="X104:X105"/>
    <mergeCell ref="Y104:Y105"/>
    <mergeCell ref="W104:W105"/>
    <mergeCell ref="L104:L105"/>
    <mergeCell ref="M104:M105"/>
    <mergeCell ref="N104:N105"/>
    <mergeCell ref="O104:O105"/>
    <mergeCell ref="P104:P105"/>
    <mergeCell ref="Q104:Q105"/>
    <mergeCell ref="BB104:BB105"/>
    <mergeCell ref="BC104:BC105"/>
    <mergeCell ref="AR104:AR105"/>
    <mergeCell ref="AS104:AS105"/>
    <mergeCell ref="AT104:AT105"/>
    <mergeCell ref="AU104:AU105"/>
    <mergeCell ref="AV104:AV105"/>
    <mergeCell ref="AW104:AW105"/>
    <mergeCell ref="AL104:AL105"/>
    <mergeCell ref="AM104:AM105"/>
    <mergeCell ref="AN104:AN105"/>
    <mergeCell ref="AO104:AO105"/>
    <mergeCell ref="AP104:AP105"/>
    <mergeCell ref="AQ104:AQ105"/>
    <mergeCell ref="AF104:AF105"/>
    <mergeCell ref="AG104:AG105"/>
    <mergeCell ref="AH104:AH105"/>
    <mergeCell ref="AI104:AI105"/>
    <mergeCell ref="AJ104:AJ105"/>
    <mergeCell ref="AK104:AK105"/>
    <mergeCell ref="O108:O109"/>
    <mergeCell ref="P108:P109"/>
    <mergeCell ref="Q108:Q109"/>
    <mergeCell ref="R108:R109"/>
    <mergeCell ref="T108:T109"/>
    <mergeCell ref="U108:U109"/>
    <mergeCell ref="I108:I109"/>
    <mergeCell ref="J108:J109"/>
    <mergeCell ref="K108:K109"/>
    <mergeCell ref="L108:L109"/>
    <mergeCell ref="M108:M109"/>
    <mergeCell ref="N108:N109"/>
    <mergeCell ref="BJ104:BJ105"/>
    <mergeCell ref="BK104:BK105"/>
    <mergeCell ref="A108:A109"/>
    <mergeCell ref="B108:B109"/>
    <mergeCell ref="C108:C109"/>
    <mergeCell ref="D108:D109"/>
    <mergeCell ref="E108:E109"/>
    <mergeCell ref="F108:F109"/>
    <mergeCell ref="G108:G109"/>
    <mergeCell ref="H108:H109"/>
    <mergeCell ref="BD104:BD105"/>
    <mergeCell ref="BE104:BE105"/>
    <mergeCell ref="BF104:BF105"/>
    <mergeCell ref="BG104:BG105"/>
    <mergeCell ref="BH104:BH105"/>
    <mergeCell ref="BI104:BI105"/>
    <mergeCell ref="AX104:AX105"/>
    <mergeCell ref="AY104:AY105"/>
    <mergeCell ref="AZ104:AZ105"/>
    <mergeCell ref="BA104:BA105"/>
    <mergeCell ref="AS108:AS109"/>
    <mergeCell ref="AT108:AT109"/>
    <mergeCell ref="AI108:AI109"/>
    <mergeCell ref="AJ108:AJ109"/>
    <mergeCell ref="AK108:AK109"/>
    <mergeCell ref="AL108:AL109"/>
    <mergeCell ref="AM108:AM109"/>
    <mergeCell ref="AN108:AN109"/>
    <mergeCell ref="AC108:AC109"/>
    <mergeCell ref="AD108:AD109"/>
    <mergeCell ref="AE108:AE109"/>
    <mergeCell ref="AF108:AF109"/>
    <mergeCell ref="AG108:AG109"/>
    <mergeCell ref="AH108:AH109"/>
    <mergeCell ref="V108:V109"/>
    <mergeCell ref="X108:X109"/>
    <mergeCell ref="Y108:Y109"/>
    <mergeCell ref="Z108:Z109"/>
    <mergeCell ref="AA108:AA109"/>
    <mergeCell ref="AB108:AB109"/>
    <mergeCell ref="W108:W109"/>
    <mergeCell ref="F110:F111"/>
    <mergeCell ref="G110:G111"/>
    <mergeCell ref="H110:H111"/>
    <mergeCell ref="I110:I111"/>
    <mergeCell ref="J110:J111"/>
    <mergeCell ref="K110:K111"/>
    <mergeCell ref="BG108:BG109"/>
    <mergeCell ref="BH108:BH109"/>
    <mergeCell ref="BI108:BI109"/>
    <mergeCell ref="BJ108:BJ109"/>
    <mergeCell ref="BK108:BK109"/>
    <mergeCell ref="A110:A111"/>
    <mergeCell ref="B110:B111"/>
    <mergeCell ref="C110:C111"/>
    <mergeCell ref="D110:D111"/>
    <mergeCell ref="E110:E111"/>
    <mergeCell ref="BA108:BA109"/>
    <mergeCell ref="BB108:BB109"/>
    <mergeCell ref="BC108:BC109"/>
    <mergeCell ref="BD108:BD109"/>
    <mergeCell ref="BE108:BE109"/>
    <mergeCell ref="BF108:BF109"/>
    <mergeCell ref="AU108:AU109"/>
    <mergeCell ref="AV108:AV109"/>
    <mergeCell ref="AW108:AW109"/>
    <mergeCell ref="AX108:AX109"/>
    <mergeCell ref="AY108:AY109"/>
    <mergeCell ref="AZ108:AZ109"/>
    <mergeCell ref="AO108:AO109"/>
    <mergeCell ref="AP108:AP109"/>
    <mergeCell ref="AQ108:AQ109"/>
    <mergeCell ref="AR108:AR109"/>
    <mergeCell ref="Z110:Z111"/>
    <mergeCell ref="AA110:AA111"/>
    <mergeCell ref="AB110:AB111"/>
    <mergeCell ref="AC110:AC111"/>
    <mergeCell ref="AD110:AD111"/>
    <mergeCell ref="AE110:AE111"/>
    <mergeCell ref="R110:R111"/>
    <mergeCell ref="T110:T111"/>
    <mergeCell ref="U110:U111"/>
    <mergeCell ref="V110:V111"/>
    <mergeCell ref="X110:X111"/>
    <mergeCell ref="Y110:Y111"/>
    <mergeCell ref="L110:L111"/>
    <mergeCell ref="M110:M111"/>
    <mergeCell ref="N110:N111"/>
    <mergeCell ref="O110:O111"/>
    <mergeCell ref="P110:P111"/>
    <mergeCell ref="Q110:Q111"/>
    <mergeCell ref="BB110:BB111"/>
    <mergeCell ref="BC110:BC111"/>
    <mergeCell ref="AR110:AR111"/>
    <mergeCell ref="AS110:AS111"/>
    <mergeCell ref="AT110:AT111"/>
    <mergeCell ref="AU110:AU111"/>
    <mergeCell ref="AV110:AV111"/>
    <mergeCell ref="AW110:AW111"/>
    <mergeCell ref="AL110:AL111"/>
    <mergeCell ref="AM110:AM111"/>
    <mergeCell ref="AN110:AN111"/>
    <mergeCell ref="AO110:AO111"/>
    <mergeCell ref="AP110:AP111"/>
    <mergeCell ref="AQ110:AQ111"/>
    <mergeCell ref="AF110:AF111"/>
    <mergeCell ref="AG110:AG111"/>
    <mergeCell ref="AH110:AH111"/>
    <mergeCell ref="AI110:AI111"/>
    <mergeCell ref="AJ110:AJ111"/>
    <mergeCell ref="AK110:AK111"/>
    <mergeCell ref="O112:O113"/>
    <mergeCell ref="P112:P113"/>
    <mergeCell ref="Q112:Q113"/>
    <mergeCell ref="R112:R113"/>
    <mergeCell ref="T112:T113"/>
    <mergeCell ref="U112:U113"/>
    <mergeCell ref="I112:I113"/>
    <mergeCell ref="J112:J113"/>
    <mergeCell ref="K112:K113"/>
    <mergeCell ref="L112:L113"/>
    <mergeCell ref="M112:M113"/>
    <mergeCell ref="N112:N113"/>
    <mergeCell ref="BJ110:BJ111"/>
    <mergeCell ref="BK110:BK111"/>
    <mergeCell ref="A112:A113"/>
    <mergeCell ref="B112:B113"/>
    <mergeCell ref="C112:C113"/>
    <mergeCell ref="D112:D113"/>
    <mergeCell ref="E112:E113"/>
    <mergeCell ref="F112:F113"/>
    <mergeCell ref="G112:G113"/>
    <mergeCell ref="H112:H113"/>
    <mergeCell ref="BD110:BD111"/>
    <mergeCell ref="BE110:BE111"/>
    <mergeCell ref="BF110:BF111"/>
    <mergeCell ref="BG110:BG111"/>
    <mergeCell ref="BH110:BH111"/>
    <mergeCell ref="BI110:BI111"/>
    <mergeCell ref="AX110:AX111"/>
    <mergeCell ref="AY110:AY111"/>
    <mergeCell ref="AZ110:AZ111"/>
    <mergeCell ref="BA110:BA111"/>
    <mergeCell ref="AS112:AS113"/>
    <mergeCell ref="AT112:AT113"/>
    <mergeCell ref="AI112:AI113"/>
    <mergeCell ref="AJ112:AJ113"/>
    <mergeCell ref="AK112:AK113"/>
    <mergeCell ref="AL112:AL113"/>
    <mergeCell ref="AM112:AM113"/>
    <mergeCell ref="AN112:AN113"/>
    <mergeCell ref="AC112:AC113"/>
    <mergeCell ref="AD112:AD113"/>
    <mergeCell ref="AE112:AE113"/>
    <mergeCell ref="AF112:AF113"/>
    <mergeCell ref="AG112:AG113"/>
    <mergeCell ref="AH112:AH113"/>
    <mergeCell ref="V112:V113"/>
    <mergeCell ref="X112:X113"/>
    <mergeCell ref="Y112:Y113"/>
    <mergeCell ref="Z112:Z113"/>
    <mergeCell ref="AA112:AA113"/>
    <mergeCell ref="AB112:AB113"/>
    <mergeCell ref="W112:W113"/>
    <mergeCell ref="F119:F120"/>
    <mergeCell ref="G119:G120"/>
    <mergeCell ref="H119:H120"/>
    <mergeCell ref="I119:I120"/>
    <mergeCell ref="J119:J120"/>
    <mergeCell ref="K119:K120"/>
    <mergeCell ref="BG112:BG113"/>
    <mergeCell ref="BH112:BH113"/>
    <mergeCell ref="BI112:BI113"/>
    <mergeCell ref="BJ112:BJ113"/>
    <mergeCell ref="BK112:BK113"/>
    <mergeCell ref="A119:A120"/>
    <mergeCell ref="B119:B120"/>
    <mergeCell ref="C119:C120"/>
    <mergeCell ref="D119:D120"/>
    <mergeCell ref="E119:E120"/>
    <mergeCell ref="BA112:BA113"/>
    <mergeCell ref="BB112:BB113"/>
    <mergeCell ref="BC112:BC113"/>
    <mergeCell ref="BD112:BD113"/>
    <mergeCell ref="BE112:BE113"/>
    <mergeCell ref="BF112:BF113"/>
    <mergeCell ref="AU112:AU113"/>
    <mergeCell ref="AV112:AV113"/>
    <mergeCell ref="AW112:AW113"/>
    <mergeCell ref="AX112:AX113"/>
    <mergeCell ref="AY112:AY113"/>
    <mergeCell ref="AZ112:AZ113"/>
    <mergeCell ref="AO112:AO113"/>
    <mergeCell ref="AP112:AP113"/>
    <mergeCell ref="AQ112:AQ113"/>
    <mergeCell ref="AR112:AR113"/>
    <mergeCell ref="Z119:Z120"/>
    <mergeCell ref="AA119:AA120"/>
    <mergeCell ref="AB119:AB120"/>
    <mergeCell ref="AC119:AC120"/>
    <mergeCell ref="AD119:AD120"/>
    <mergeCell ref="AE119:AE120"/>
    <mergeCell ref="R119:R120"/>
    <mergeCell ref="T119:T120"/>
    <mergeCell ref="U119:U120"/>
    <mergeCell ref="V119:V120"/>
    <mergeCell ref="X119:X120"/>
    <mergeCell ref="Y119:Y120"/>
    <mergeCell ref="W119:W120"/>
    <mergeCell ref="L119:L120"/>
    <mergeCell ref="M119:M120"/>
    <mergeCell ref="N119:N120"/>
    <mergeCell ref="O119:O120"/>
    <mergeCell ref="P119:P120"/>
    <mergeCell ref="Q119:Q120"/>
    <mergeCell ref="BB119:BB120"/>
    <mergeCell ref="BC119:BC120"/>
    <mergeCell ref="AR119:AR120"/>
    <mergeCell ref="AS119:AS120"/>
    <mergeCell ref="AT119:AT120"/>
    <mergeCell ref="AU119:AU120"/>
    <mergeCell ref="AV119:AV120"/>
    <mergeCell ref="AW119:AW120"/>
    <mergeCell ref="AL119:AL120"/>
    <mergeCell ref="AM119:AM120"/>
    <mergeCell ref="AN119:AN120"/>
    <mergeCell ref="AO119:AO120"/>
    <mergeCell ref="AP119:AP120"/>
    <mergeCell ref="AQ119:AQ120"/>
    <mergeCell ref="AF119:AF120"/>
    <mergeCell ref="AG119:AG120"/>
    <mergeCell ref="AH119:AH120"/>
    <mergeCell ref="AI119:AI120"/>
    <mergeCell ref="AJ119:AJ120"/>
    <mergeCell ref="AK119:AK120"/>
    <mergeCell ref="O174:O175"/>
    <mergeCell ref="P174:P175"/>
    <mergeCell ref="Q174:Q175"/>
    <mergeCell ref="R174:R175"/>
    <mergeCell ref="T174:T175"/>
    <mergeCell ref="U174:U175"/>
    <mergeCell ref="I174:I175"/>
    <mergeCell ref="J174:J175"/>
    <mergeCell ref="K174:K175"/>
    <mergeCell ref="L174:L175"/>
    <mergeCell ref="M174:M175"/>
    <mergeCell ref="N174:N175"/>
    <mergeCell ref="BJ119:BJ120"/>
    <mergeCell ref="BK119:BK120"/>
    <mergeCell ref="A174:A175"/>
    <mergeCell ref="B174:B175"/>
    <mergeCell ref="C174:C175"/>
    <mergeCell ref="D174:D175"/>
    <mergeCell ref="E174:E175"/>
    <mergeCell ref="F174:F175"/>
    <mergeCell ref="G174:G175"/>
    <mergeCell ref="H174:H175"/>
    <mergeCell ref="BD119:BD120"/>
    <mergeCell ref="BE119:BE120"/>
    <mergeCell ref="BF119:BF120"/>
    <mergeCell ref="BG119:BG120"/>
    <mergeCell ref="BH119:BH120"/>
    <mergeCell ref="BI119:BI120"/>
    <mergeCell ref="AX119:AX120"/>
    <mergeCell ref="AY119:AY120"/>
    <mergeCell ref="AZ119:AZ120"/>
    <mergeCell ref="BA119:BA120"/>
    <mergeCell ref="AT174:AT175"/>
    <mergeCell ref="AU174:AU175"/>
    <mergeCell ref="AJ174:AJ175"/>
    <mergeCell ref="AK174:AK175"/>
    <mergeCell ref="AL174:AL175"/>
    <mergeCell ref="AM174:AM175"/>
    <mergeCell ref="AN174:AN175"/>
    <mergeCell ref="AO174:AO175"/>
    <mergeCell ref="AD174:AD175"/>
    <mergeCell ref="AE174:AE175"/>
    <mergeCell ref="AF174:AF175"/>
    <mergeCell ref="AG174:AG175"/>
    <mergeCell ref="AH174:AH175"/>
    <mergeCell ref="AI174:AI175"/>
    <mergeCell ref="X174:X175"/>
    <mergeCell ref="Y174:Y175"/>
    <mergeCell ref="Z174:Z175"/>
    <mergeCell ref="AA174:AA175"/>
    <mergeCell ref="AB174:AB175"/>
    <mergeCell ref="AC174:AC175"/>
    <mergeCell ref="G176:G177"/>
    <mergeCell ref="H176:H177"/>
    <mergeCell ref="I176:I177"/>
    <mergeCell ref="J176:J177"/>
    <mergeCell ref="K176:K177"/>
    <mergeCell ref="L176:L177"/>
    <mergeCell ref="BH174:BH175"/>
    <mergeCell ref="BI174:BI175"/>
    <mergeCell ref="BJ174:BJ175"/>
    <mergeCell ref="BK174:BK175"/>
    <mergeCell ref="A176:A177"/>
    <mergeCell ref="B176:B177"/>
    <mergeCell ref="C176:C177"/>
    <mergeCell ref="D176:D177"/>
    <mergeCell ref="E176:E177"/>
    <mergeCell ref="F176:F177"/>
    <mergeCell ref="BB174:BB175"/>
    <mergeCell ref="BC174:BC175"/>
    <mergeCell ref="BD174:BD175"/>
    <mergeCell ref="BE174:BE175"/>
    <mergeCell ref="BF174:BF175"/>
    <mergeCell ref="BG174:BG175"/>
    <mergeCell ref="AV174:AV175"/>
    <mergeCell ref="AW174:AW175"/>
    <mergeCell ref="AX174:AX175"/>
    <mergeCell ref="AY174:AY175"/>
    <mergeCell ref="AZ174:AZ175"/>
    <mergeCell ref="BA174:BA175"/>
    <mergeCell ref="AP174:AP175"/>
    <mergeCell ref="AQ174:AQ175"/>
    <mergeCell ref="AR174:AR175"/>
    <mergeCell ref="AS174:AS175"/>
    <mergeCell ref="AA176:AA177"/>
    <mergeCell ref="AB176:AB177"/>
    <mergeCell ref="AC176:AC177"/>
    <mergeCell ref="AD176:AD177"/>
    <mergeCell ref="AE176:AE177"/>
    <mergeCell ref="AF176:AF177"/>
    <mergeCell ref="T176:T177"/>
    <mergeCell ref="U176:U177"/>
    <mergeCell ref="V176:V177"/>
    <mergeCell ref="X176:X177"/>
    <mergeCell ref="Y176:Y177"/>
    <mergeCell ref="Z176:Z177"/>
    <mergeCell ref="M176:M177"/>
    <mergeCell ref="N176:N177"/>
    <mergeCell ref="O176:O177"/>
    <mergeCell ref="P176:P177"/>
    <mergeCell ref="Q176:Q177"/>
    <mergeCell ref="R176:R177"/>
    <mergeCell ref="BC176:BC177"/>
    <mergeCell ref="BD176:BD177"/>
    <mergeCell ref="AS176:AS177"/>
    <mergeCell ref="AT176:AT177"/>
    <mergeCell ref="AU176:AU177"/>
    <mergeCell ref="AV176:AV177"/>
    <mergeCell ref="AW176:AW177"/>
    <mergeCell ref="AX176:AX177"/>
    <mergeCell ref="AM176:AM177"/>
    <mergeCell ref="AN176:AN177"/>
    <mergeCell ref="AO176:AO177"/>
    <mergeCell ref="AP176:AP177"/>
    <mergeCell ref="AQ176:AQ177"/>
    <mergeCell ref="AR176:AR177"/>
    <mergeCell ref="AG176:AG177"/>
    <mergeCell ref="AH176:AH177"/>
    <mergeCell ref="AI176:AI177"/>
    <mergeCell ref="AJ176:AJ177"/>
    <mergeCell ref="AK176:AK177"/>
    <mergeCell ref="AL176:AL177"/>
    <mergeCell ref="P179:P180"/>
    <mergeCell ref="Q179:Q180"/>
    <mergeCell ref="R179:R180"/>
    <mergeCell ref="T179:T180"/>
    <mergeCell ref="U179:U180"/>
    <mergeCell ref="V179:V180"/>
    <mergeCell ref="J179:J180"/>
    <mergeCell ref="K179:K180"/>
    <mergeCell ref="L179:L180"/>
    <mergeCell ref="M179:M180"/>
    <mergeCell ref="N179:N180"/>
    <mergeCell ref="O179:O180"/>
    <mergeCell ref="BK176:BK177"/>
    <mergeCell ref="A179:A180"/>
    <mergeCell ref="B179:B180"/>
    <mergeCell ref="C179:C180"/>
    <mergeCell ref="D179:D180"/>
    <mergeCell ref="E179:E180"/>
    <mergeCell ref="F179:F180"/>
    <mergeCell ref="G179:G180"/>
    <mergeCell ref="H179:H180"/>
    <mergeCell ref="I179:I180"/>
    <mergeCell ref="BE176:BE177"/>
    <mergeCell ref="BF176:BF177"/>
    <mergeCell ref="BG176:BG177"/>
    <mergeCell ref="BH176:BH177"/>
    <mergeCell ref="BI176:BI177"/>
    <mergeCell ref="BJ176:BJ177"/>
    <mergeCell ref="AY176:AY177"/>
    <mergeCell ref="AZ176:AZ177"/>
    <mergeCell ref="BA176:BA177"/>
    <mergeCell ref="BB176:BB177"/>
    <mergeCell ref="AT179:AT180"/>
    <mergeCell ref="AU179:AU180"/>
    <mergeCell ref="AJ179:AJ180"/>
    <mergeCell ref="AK179:AK180"/>
    <mergeCell ref="AL179:AL180"/>
    <mergeCell ref="AM179:AM180"/>
    <mergeCell ref="AN179:AN180"/>
    <mergeCell ref="AO179:AO180"/>
    <mergeCell ref="AD179:AD180"/>
    <mergeCell ref="AE179:AE180"/>
    <mergeCell ref="AF179:AF180"/>
    <mergeCell ref="AG179:AG180"/>
    <mergeCell ref="AH179:AH180"/>
    <mergeCell ref="AI179:AI180"/>
    <mergeCell ref="X179:X180"/>
    <mergeCell ref="Y179:Y180"/>
    <mergeCell ref="Z179:Z180"/>
    <mergeCell ref="AA179:AA180"/>
    <mergeCell ref="AB179:AB180"/>
    <mergeCell ref="AC179:AC180"/>
    <mergeCell ref="G181:G182"/>
    <mergeCell ref="H181:H182"/>
    <mergeCell ref="I181:I182"/>
    <mergeCell ref="J181:J182"/>
    <mergeCell ref="K181:K182"/>
    <mergeCell ref="L181:L182"/>
    <mergeCell ref="BH179:BH180"/>
    <mergeCell ref="BI179:BI180"/>
    <mergeCell ref="BJ179:BJ180"/>
    <mergeCell ref="BK179:BK180"/>
    <mergeCell ref="A181:A182"/>
    <mergeCell ref="B181:B182"/>
    <mergeCell ref="C181:C182"/>
    <mergeCell ref="D181:D182"/>
    <mergeCell ref="E181:E182"/>
    <mergeCell ref="F181:F182"/>
    <mergeCell ref="BB179:BB180"/>
    <mergeCell ref="BC179:BC180"/>
    <mergeCell ref="BD179:BD180"/>
    <mergeCell ref="BE179:BE180"/>
    <mergeCell ref="BF179:BF180"/>
    <mergeCell ref="BG179:BG180"/>
    <mergeCell ref="AV179:AV180"/>
    <mergeCell ref="AW179:AW180"/>
    <mergeCell ref="AX179:AX180"/>
    <mergeCell ref="AY179:AY180"/>
    <mergeCell ref="AZ179:AZ180"/>
    <mergeCell ref="BA179:BA180"/>
    <mergeCell ref="AP179:AP180"/>
    <mergeCell ref="AQ179:AQ180"/>
    <mergeCell ref="AR179:AR180"/>
    <mergeCell ref="AS179:AS180"/>
    <mergeCell ref="AA181:AA182"/>
    <mergeCell ref="AB181:AB182"/>
    <mergeCell ref="AC181:AC182"/>
    <mergeCell ref="AD181:AD182"/>
    <mergeCell ref="AE181:AE182"/>
    <mergeCell ref="AF181:AF182"/>
    <mergeCell ref="T181:T182"/>
    <mergeCell ref="U181:U182"/>
    <mergeCell ref="V181:V182"/>
    <mergeCell ref="X181:X182"/>
    <mergeCell ref="Y181:Y182"/>
    <mergeCell ref="Z181:Z182"/>
    <mergeCell ref="M181:M182"/>
    <mergeCell ref="N181:N182"/>
    <mergeCell ref="O181:O182"/>
    <mergeCell ref="P181:P182"/>
    <mergeCell ref="Q181:Q182"/>
    <mergeCell ref="R181:R182"/>
    <mergeCell ref="BC181:BC182"/>
    <mergeCell ref="BD181:BD182"/>
    <mergeCell ref="AS181:AS182"/>
    <mergeCell ref="AT181:AT182"/>
    <mergeCell ref="AU181:AU182"/>
    <mergeCell ref="AV181:AV182"/>
    <mergeCell ref="AW181:AW182"/>
    <mergeCell ref="AX181:AX182"/>
    <mergeCell ref="AM181:AM182"/>
    <mergeCell ref="AN181:AN182"/>
    <mergeCell ref="AO181:AO182"/>
    <mergeCell ref="AP181:AP182"/>
    <mergeCell ref="AQ181:AQ182"/>
    <mergeCell ref="AR181:AR182"/>
    <mergeCell ref="AG181:AG182"/>
    <mergeCell ref="AH181:AH182"/>
    <mergeCell ref="AI181:AI182"/>
    <mergeCell ref="AJ181:AJ182"/>
    <mergeCell ref="AK181:AK182"/>
    <mergeCell ref="AL181:AL182"/>
    <mergeCell ref="P195:P196"/>
    <mergeCell ref="Q195:Q196"/>
    <mergeCell ref="R195:R196"/>
    <mergeCell ref="T195:T196"/>
    <mergeCell ref="U195:U196"/>
    <mergeCell ref="V195:V196"/>
    <mergeCell ref="J195:J196"/>
    <mergeCell ref="K195:K196"/>
    <mergeCell ref="L195:L196"/>
    <mergeCell ref="M195:M196"/>
    <mergeCell ref="N195:N196"/>
    <mergeCell ref="O195:O196"/>
    <mergeCell ref="BK181:BK182"/>
    <mergeCell ref="A195:A196"/>
    <mergeCell ref="B195:B196"/>
    <mergeCell ref="C195:C196"/>
    <mergeCell ref="D195:D196"/>
    <mergeCell ref="E195:E196"/>
    <mergeCell ref="F195:F196"/>
    <mergeCell ref="G195:G196"/>
    <mergeCell ref="H195:H196"/>
    <mergeCell ref="I195:I196"/>
    <mergeCell ref="BE181:BE182"/>
    <mergeCell ref="BF181:BF182"/>
    <mergeCell ref="BG181:BG182"/>
    <mergeCell ref="BH181:BH182"/>
    <mergeCell ref="BI181:BI182"/>
    <mergeCell ref="BJ181:BJ182"/>
    <mergeCell ref="AY181:AY182"/>
    <mergeCell ref="AZ181:AZ182"/>
    <mergeCell ref="BA181:BA182"/>
    <mergeCell ref="BB181:BB182"/>
    <mergeCell ref="AT195:AT196"/>
    <mergeCell ref="AU195:AU196"/>
    <mergeCell ref="AJ195:AJ196"/>
    <mergeCell ref="AK195:AK196"/>
    <mergeCell ref="AL195:AL196"/>
    <mergeCell ref="AM195:AM196"/>
    <mergeCell ref="AN195:AN196"/>
    <mergeCell ref="AO195:AO196"/>
    <mergeCell ref="AD195:AD196"/>
    <mergeCell ref="AE195:AE196"/>
    <mergeCell ref="AF195:AF196"/>
    <mergeCell ref="AG195:AG196"/>
    <mergeCell ref="AH195:AH196"/>
    <mergeCell ref="AI195:AI196"/>
    <mergeCell ref="X195:X196"/>
    <mergeCell ref="Y195:Y196"/>
    <mergeCell ref="Z195:Z196"/>
    <mergeCell ref="AA195:AA196"/>
    <mergeCell ref="AB195:AB196"/>
    <mergeCell ref="AC195:AC196"/>
    <mergeCell ref="G197:G198"/>
    <mergeCell ref="H197:H198"/>
    <mergeCell ref="I197:I198"/>
    <mergeCell ref="J197:J198"/>
    <mergeCell ref="K197:K198"/>
    <mergeCell ref="L197:L198"/>
    <mergeCell ref="BH195:BH196"/>
    <mergeCell ref="BI195:BI196"/>
    <mergeCell ref="BJ195:BJ196"/>
    <mergeCell ref="BK195:BK196"/>
    <mergeCell ref="A197:A198"/>
    <mergeCell ref="B197:B198"/>
    <mergeCell ref="C197:C198"/>
    <mergeCell ref="D197:D198"/>
    <mergeCell ref="E197:E198"/>
    <mergeCell ref="F197:F198"/>
    <mergeCell ref="BB195:BB196"/>
    <mergeCell ref="BC195:BC196"/>
    <mergeCell ref="BD195:BD196"/>
    <mergeCell ref="BE195:BE196"/>
    <mergeCell ref="BF195:BF196"/>
    <mergeCell ref="BG195:BG196"/>
    <mergeCell ref="AV195:AV196"/>
    <mergeCell ref="AW195:AW196"/>
    <mergeCell ref="AX195:AX196"/>
    <mergeCell ref="AY195:AY196"/>
    <mergeCell ref="AZ195:AZ196"/>
    <mergeCell ref="BA195:BA196"/>
    <mergeCell ref="AP195:AP196"/>
    <mergeCell ref="AQ195:AQ196"/>
    <mergeCell ref="AR195:AR196"/>
    <mergeCell ref="AS195:AS196"/>
    <mergeCell ref="AA197:AA198"/>
    <mergeCell ref="AB197:AB198"/>
    <mergeCell ref="AC197:AC198"/>
    <mergeCell ref="AD197:AD198"/>
    <mergeCell ref="AE197:AE198"/>
    <mergeCell ref="AF197:AF198"/>
    <mergeCell ref="T197:T198"/>
    <mergeCell ref="U197:U198"/>
    <mergeCell ref="V197:V198"/>
    <mergeCell ref="X197:X198"/>
    <mergeCell ref="Y197:Y198"/>
    <mergeCell ref="Z197:Z198"/>
    <mergeCell ref="M197:M198"/>
    <mergeCell ref="N197:N198"/>
    <mergeCell ref="O197:O198"/>
    <mergeCell ref="P197:P198"/>
    <mergeCell ref="Q197:Q198"/>
    <mergeCell ref="R197:R198"/>
    <mergeCell ref="BC197:BC198"/>
    <mergeCell ref="BD197:BD198"/>
    <mergeCell ref="AS197:AS198"/>
    <mergeCell ref="AT197:AT198"/>
    <mergeCell ref="AU197:AU198"/>
    <mergeCell ref="AV197:AV198"/>
    <mergeCell ref="AW197:AW198"/>
    <mergeCell ref="AX197:AX198"/>
    <mergeCell ref="AM197:AM198"/>
    <mergeCell ref="AN197:AN198"/>
    <mergeCell ref="AO197:AO198"/>
    <mergeCell ref="AP197:AP198"/>
    <mergeCell ref="AQ197:AQ198"/>
    <mergeCell ref="AR197:AR198"/>
    <mergeCell ref="AG197:AG198"/>
    <mergeCell ref="AH197:AH198"/>
    <mergeCell ref="AI197:AI198"/>
    <mergeCell ref="AJ197:AJ198"/>
    <mergeCell ref="AK197:AK198"/>
    <mergeCell ref="AL197:AL198"/>
    <mergeCell ref="P205:P207"/>
    <mergeCell ref="Q205:Q207"/>
    <mergeCell ref="R205:R207"/>
    <mergeCell ref="T205:T207"/>
    <mergeCell ref="U205:U207"/>
    <mergeCell ref="V205:V207"/>
    <mergeCell ref="J205:J207"/>
    <mergeCell ref="K205:K207"/>
    <mergeCell ref="L205:L207"/>
    <mergeCell ref="M205:M207"/>
    <mergeCell ref="N205:N207"/>
    <mergeCell ref="O205:O207"/>
    <mergeCell ref="BK197:BK198"/>
    <mergeCell ref="A205:A207"/>
    <mergeCell ref="B205:B207"/>
    <mergeCell ref="C205:C207"/>
    <mergeCell ref="D205:D207"/>
    <mergeCell ref="E205:E207"/>
    <mergeCell ref="F205:F207"/>
    <mergeCell ref="G205:G207"/>
    <mergeCell ref="H205:H207"/>
    <mergeCell ref="I205:I207"/>
    <mergeCell ref="BE197:BE198"/>
    <mergeCell ref="BF197:BF198"/>
    <mergeCell ref="BG197:BG198"/>
    <mergeCell ref="BH197:BH198"/>
    <mergeCell ref="BI197:BI198"/>
    <mergeCell ref="BJ197:BJ198"/>
    <mergeCell ref="AY197:AY198"/>
    <mergeCell ref="AZ197:AZ198"/>
    <mergeCell ref="BA197:BA198"/>
    <mergeCell ref="BB197:BB198"/>
    <mergeCell ref="AT205:AT207"/>
    <mergeCell ref="AU205:AU207"/>
    <mergeCell ref="AJ205:AJ207"/>
    <mergeCell ref="AK205:AK207"/>
    <mergeCell ref="AL205:AL207"/>
    <mergeCell ref="AM205:AM207"/>
    <mergeCell ref="AN205:AN207"/>
    <mergeCell ref="AO205:AO207"/>
    <mergeCell ref="AD205:AD207"/>
    <mergeCell ref="AE205:AE207"/>
    <mergeCell ref="AF205:AF207"/>
    <mergeCell ref="AG205:AG207"/>
    <mergeCell ref="AH205:AH207"/>
    <mergeCell ref="AI205:AI207"/>
    <mergeCell ref="X205:X207"/>
    <mergeCell ref="Y205:Y207"/>
    <mergeCell ref="Z205:Z207"/>
    <mergeCell ref="AA205:AA207"/>
    <mergeCell ref="AB205:AB207"/>
    <mergeCell ref="AC205:AC207"/>
    <mergeCell ref="G208:G210"/>
    <mergeCell ref="H208:H210"/>
    <mergeCell ref="I208:I210"/>
    <mergeCell ref="J208:J210"/>
    <mergeCell ref="K208:K210"/>
    <mergeCell ref="L208:L210"/>
    <mergeCell ref="BH205:BH207"/>
    <mergeCell ref="BI205:BI207"/>
    <mergeCell ref="BJ205:BJ207"/>
    <mergeCell ref="BK205:BK207"/>
    <mergeCell ref="A208:A210"/>
    <mergeCell ref="B208:B210"/>
    <mergeCell ref="C208:C210"/>
    <mergeCell ref="D208:D210"/>
    <mergeCell ref="E208:E210"/>
    <mergeCell ref="F208:F210"/>
    <mergeCell ref="BB205:BB207"/>
    <mergeCell ref="BC205:BC207"/>
    <mergeCell ref="BD205:BD207"/>
    <mergeCell ref="BE205:BE207"/>
    <mergeCell ref="BF205:BF207"/>
    <mergeCell ref="BG205:BG207"/>
    <mergeCell ref="AV205:AV207"/>
    <mergeCell ref="AW205:AW207"/>
    <mergeCell ref="AX205:AX207"/>
    <mergeCell ref="AY205:AY207"/>
    <mergeCell ref="AZ205:AZ207"/>
    <mergeCell ref="BA205:BA207"/>
    <mergeCell ref="AP205:AP207"/>
    <mergeCell ref="AQ205:AQ207"/>
    <mergeCell ref="AR205:AR207"/>
    <mergeCell ref="AS205:AS207"/>
    <mergeCell ref="AA208:AA210"/>
    <mergeCell ref="AB208:AB210"/>
    <mergeCell ref="AC208:AC210"/>
    <mergeCell ref="AD208:AD210"/>
    <mergeCell ref="AE208:AE210"/>
    <mergeCell ref="AF208:AF210"/>
    <mergeCell ref="T208:T210"/>
    <mergeCell ref="U208:U210"/>
    <mergeCell ref="V208:V210"/>
    <mergeCell ref="X208:X210"/>
    <mergeCell ref="Y208:Y210"/>
    <mergeCell ref="Z208:Z210"/>
    <mergeCell ref="W208:W210"/>
    <mergeCell ref="M208:M210"/>
    <mergeCell ref="N208:N210"/>
    <mergeCell ref="O208:O210"/>
    <mergeCell ref="P208:P210"/>
    <mergeCell ref="Q208:Q210"/>
    <mergeCell ref="R208:R210"/>
    <mergeCell ref="BC208:BC210"/>
    <mergeCell ref="BD208:BD210"/>
    <mergeCell ref="AS208:AS210"/>
    <mergeCell ref="AT208:AT210"/>
    <mergeCell ref="AU208:AU210"/>
    <mergeCell ref="AV208:AV210"/>
    <mergeCell ref="AW208:AW210"/>
    <mergeCell ref="AX208:AX210"/>
    <mergeCell ref="AM208:AM210"/>
    <mergeCell ref="AN208:AN210"/>
    <mergeCell ref="AO208:AO210"/>
    <mergeCell ref="AP208:AP210"/>
    <mergeCell ref="AQ208:AQ210"/>
    <mergeCell ref="AR208:AR210"/>
    <mergeCell ref="AG208:AG210"/>
    <mergeCell ref="AH208:AH210"/>
    <mergeCell ref="AI208:AI210"/>
    <mergeCell ref="AJ208:AJ210"/>
    <mergeCell ref="AK208:AK210"/>
    <mergeCell ref="AL208:AL210"/>
    <mergeCell ref="P211:P213"/>
    <mergeCell ref="Q211:Q213"/>
    <mergeCell ref="R211:R213"/>
    <mergeCell ref="T211:T213"/>
    <mergeCell ref="U211:U213"/>
    <mergeCell ref="V211:V213"/>
    <mergeCell ref="J211:J213"/>
    <mergeCell ref="K211:K213"/>
    <mergeCell ref="L211:L213"/>
    <mergeCell ref="M211:M213"/>
    <mergeCell ref="N211:N213"/>
    <mergeCell ref="O211:O213"/>
    <mergeCell ref="BK208:BK210"/>
    <mergeCell ref="A211:A213"/>
    <mergeCell ref="B211:B213"/>
    <mergeCell ref="C211:C213"/>
    <mergeCell ref="D211:D213"/>
    <mergeCell ref="E211:E213"/>
    <mergeCell ref="F211:F213"/>
    <mergeCell ref="G211:G213"/>
    <mergeCell ref="H211:H213"/>
    <mergeCell ref="I211:I213"/>
    <mergeCell ref="BE208:BE210"/>
    <mergeCell ref="BF208:BF210"/>
    <mergeCell ref="BG208:BG210"/>
    <mergeCell ref="BH208:BH210"/>
    <mergeCell ref="BI208:BI210"/>
    <mergeCell ref="BJ208:BJ210"/>
    <mergeCell ref="AY208:AY210"/>
    <mergeCell ref="AZ208:AZ210"/>
    <mergeCell ref="BA208:BA210"/>
    <mergeCell ref="BB208:BB210"/>
    <mergeCell ref="AT211:AT213"/>
    <mergeCell ref="AU211:AU213"/>
    <mergeCell ref="AJ211:AJ213"/>
    <mergeCell ref="AK211:AK213"/>
    <mergeCell ref="AL211:AL213"/>
    <mergeCell ref="AM211:AM213"/>
    <mergeCell ref="AN211:AN213"/>
    <mergeCell ref="AO211:AO213"/>
    <mergeCell ref="AD211:AD213"/>
    <mergeCell ref="AE211:AE213"/>
    <mergeCell ref="AF211:AF213"/>
    <mergeCell ref="AG211:AG213"/>
    <mergeCell ref="AH211:AH213"/>
    <mergeCell ref="AI211:AI213"/>
    <mergeCell ref="X211:X213"/>
    <mergeCell ref="Y211:Y213"/>
    <mergeCell ref="Z211:Z213"/>
    <mergeCell ref="AA211:AA213"/>
    <mergeCell ref="AB211:AB213"/>
    <mergeCell ref="AC211:AC213"/>
    <mergeCell ref="G214:G216"/>
    <mergeCell ref="H214:H216"/>
    <mergeCell ref="I214:I216"/>
    <mergeCell ref="J214:J216"/>
    <mergeCell ref="K214:K216"/>
    <mergeCell ref="L214:L216"/>
    <mergeCell ref="BH211:BH213"/>
    <mergeCell ref="BI211:BI213"/>
    <mergeCell ref="BJ211:BJ213"/>
    <mergeCell ref="BK211:BK213"/>
    <mergeCell ref="A214:A216"/>
    <mergeCell ref="B214:B216"/>
    <mergeCell ref="C214:C216"/>
    <mergeCell ref="D214:D216"/>
    <mergeCell ref="E214:E216"/>
    <mergeCell ref="F214:F216"/>
    <mergeCell ref="BB211:BB213"/>
    <mergeCell ref="BC211:BC213"/>
    <mergeCell ref="BD211:BD213"/>
    <mergeCell ref="BE211:BE213"/>
    <mergeCell ref="BF211:BF213"/>
    <mergeCell ref="BG211:BG213"/>
    <mergeCell ref="AV211:AV213"/>
    <mergeCell ref="AW211:AW213"/>
    <mergeCell ref="AX211:AX213"/>
    <mergeCell ref="AY211:AY213"/>
    <mergeCell ref="AZ211:AZ213"/>
    <mergeCell ref="BA211:BA213"/>
    <mergeCell ref="AP211:AP213"/>
    <mergeCell ref="AQ211:AQ213"/>
    <mergeCell ref="AR211:AR213"/>
    <mergeCell ref="AS211:AS213"/>
    <mergeCell ref="AA214:AA216"/>
    <mergeCell ref="AB214:AB216"/>
    <mergeCell ref="AC214:AC216"/>
    <mergeCell ref="AD214:AD216"/>
    <mergeCell ref="AE214:AE216"/>
    <mergeCell ref="AF214:AF216"/>
    <mergeCell ref="T214:T216"/>
    <mergeCell ref="U214:U216"/>
    <mergeCell ref="V214:V216"/>
    <mergeCell ref="X214:X216"/>
    <mergeCell ref="Y214:Y216"/>
    <mergeCell ref="Z214:Z216"/>
    <mergeCell ref="M214:M216"/>
    <mergeCell ref="N214:N216"/>
    <mergeCell ref="O214:O216"/>
    <mergeCell ref="P214:P216"/>
    <mergeCell ref="Q214:Q216"/>
    <mergeCell ref="R214:R216"/>
    <mergeCell ref="BC214:BC216"/>
    <mergeCell ref="BD214:BD216"/>
    <mergeCell ref="AS214:AS216"/>
    <mergeCell ref="AT214:AT216"/>
    <mergeCell ref="AU214:AU216"/>
    <mergeCell ref="AV214:AV216"/>
    <mergeCell ref="AW214:AW216"/>
    <mergeCell ref="AX214:AX216"/>
    <mergeCell ref="AM214:AM216"/>
    <mergeCell ref="AN214:AN216"/>
    <mergeCell ref="AO214:AO216"/>
    <mergeCell ref="AP214:AP216"/>
    <mergeCell ref="AQ214:AQ216"/>
    <mergeCell ref="AR214:AR216"/>
    <mergeCell ref="AG214:AG216"/>
    <mergeCell ref="AH214:AH216"/>
    <mergeCell ref="AI214:AI216"/>
    <mergeCell ref="AJ214:AJ216"/>
    <mergeCell ref="AK214:AK216"/>
    <mergeCell ref="AL214:AL216"/>
    <mergeCell ref="P217:P219"/>
    <mergeCell ref="Q217:Q219"/>
    <mergeCell ref="R217:R219"/>
    <mergeCell ref="T217:T219"/>
    <mergeCell ref="U217:U219"/>
    <mergeCell ref="V217:V219"/>
    <mergeCell ref="J217:J219"/>
    <mergeCell ref="K217:K219"/>
    <mergeCell ref="L217:L219"/>
    <mergeCell ref="M217:M219"/>
    <mergeCell ref="N217:N219"/>
    <mergeCell ref="O217:O219"/>
    <mergeCell ref="BK214:BK216"/>
    <mergeCell ref="A217:A219"/>
    <mergeCell ref="B217:B219"/>
    <mergeCell ref="C217:C219"/>
    <mergeCell ref="D217:D219"/>
    <mergeCell ref="E217:E219"/>
    <mergeCell ref="F217:F219"/>
    <mergeCell ref="G217:G219"/>
    <mergeCell ref="H217:H219"/>
    <mergeCell ref="I217:I219"/>
    <mergeCell ref="BE214:BE216"/>
    <mergeCell ref="BF214:BF216"/>
    <mergeCell ref="BG214:BG216"/>
    <mergeCell ref="BH214:BH216"/>
    <mergeCell ref="BI214:BI216"/>
    <mergeCell ref="BJ214:BJ216"/>
    <mergeCell ref="AY214:AY216"/>
    <mergeCell ref="AZ214:AZ216"/>
    <mergeCell ref="BA214:BA216"/>
    <mergeCell ref="BB214:BB216"/>
    <mergeCell ref="AT217:AT219"/>
    <mergeCell ref="AU217:AU219"/>
    <mergeCell ref="AJ217:AJ219"/>
    <mergeCell ref="AK217:AK219"/>
    <mergeCell ref="AL217:AL219"/>
    <mergeCell ref="AM217:AM219"/>
    <mergeCell ref="AN217:AN219"/>
    <mergeCell ref="AO217:AO219"/>
    <mergeCell ref="AD217:AD219"/>
    <mergeCell ref="AE217:AE219"/>
    <mergeCell ref="AF217:AF219"/>
    <mergeCell ref="AG217:AG219"/>
    <mergeCell ref="AH217:AH219"/>
    <mergeCell ref="AI217:AI219"/>
    <mergeCell ref="X217:X219"/>
    <mergeCell ref="Y217:Y219"/>
    <mergeCell ref="Z217:Z219"/>
    <mergeCell ref="AA217:AA219"/>
    <mergeCell ref="AB217:AB219"/>
    <mergeCell ref="AC217:AC219"/>
    <mergeCell ref="G220:G222"/>
    <mergeCell ref="H220:H222"/>
    <mergeCell ref="I220:I222"/>
    <mergeCell ref="J220:J222"/>
    <mergeCell ref="K220:K222"/>
    <mergeCell ref="L220:L222"/>
    <mergeCell ref="BH217:BH219"/>
    <mergeCell ref="BI217:BI219"/>
    <mergeCell ref="BJ217:BJ219"/>
    <mergeCell ref="BK217:BK219"/>
    <mergeCell ref="A220:A222"/>
    <mergeCell ref="B220:B222"/>
    <mergeCell ref="C220:C222"/>
    <mergeCell ref="D220:D222"/>
    <mergeCell ref="E220:E222"/>
    <mergeCell ref="F220:F222"/>
    <mergeCell ref="BB217:BB219"/>
    <mergeCell ref="BC217:BC219"/>
    <mergeCell ref="BD217:BD219"/>
    <mergeCell ref="BE217:BE219"/>
    <mergeCell ref="BF217:BF219"/>
    <mergeCell ref="BG217:BG219"/>
    <mergeCell ref="AV217:AV219"/>
    <mergeCell ref="AW217:AW219"/>
    <mergeCell ref="AX217:AX219"/>
    <mergeCell ref="AY217:AY219"/>
    <mergeCell ref="AZ217:AZ219"/>
    <mergeCell ref="BA217:BA219"/>
    <mergeCell ref="AP217:AP219"/>
    <mergeCell ref="AQ217:AQ219"/>
    <mergeCell ref="AR217:AR219"/>
    <mergeCell ref="AS217:AS219"/>
    <mergeCell ref="AA220:AA222"/>
    <mergeCell ref="AB220:AB222"/>
    <mergeCell ref="AC220:AC222"/>
    <mergeCell ref="AD220:AD222"/>
    <mergeCell ref="AE220:AE222"/>
    <mergeCell ref="AF220:AF222"/>
    <mergeCell ref="T220:T222"/>
    <mergeCell ref="U220:U222"/>
    <mergeCell ref="V220:V222"/>
    <mergeCell ref="X220:X222"/>
    <mergeCell ref="Y220:Y222"/>
    <mergeCell ref="Z220:Z222"/>
    <mergeCell ref="M220:M222"/>
    <mergeCell ref="N220:N222"/>
    <mergeCell ref="O220:O222"/>
    <mergeCell ref="P220:P222"/>
    <mergeCell ref="Q220:Q222"/>
    <mergeCell ref="R220:R222"/>
    <mergeCell ref="BC220:BC222"/>
    <mergeCell ref="BD220:BD222"/>
    <mergeCell ref="AS220:AS222"/>
    <mergeCell ref="AT220:AT222"/>
    <mergeCell ref="AU220:AU222"/>
    <mergeCell ref="AV220:AV222"/>
    <mergeCell ref="AW220:AW222"/>
    <mergeCell ref="AX220:AX222"/>
    <mergeCell ref="AM220:AM222"/>
    <mergeCell ref="AN220:AN222"/>
    <mergeCell ref="AO220:AO222"/>
    <mergeCell ref="AP220:AP222"/>
    <mergeCell ref="AQ220:AQ222"/>
    <mergeCell ref="AR220:AR222"/>
    <mergeCell ref="AG220:AG222"/>
    <mergeCell ref="AH220:AH222"/>
    <mergeCell ref="AI220:AI222"/>
    <mergeCell ref="AJ220:AJ222"/>
    <mergeCell ref="AK220:AK222"/>
    <mergeCell ref="AL220:AL222"/>
    <mergeCell ref="P223:P225"/>
    <mergeCell ref="Q223:Q225"/>
    <mergeCell ref="R223:R225"/>
    <mergeCell ref="T223:T225"/>
    <mergeCell ref="U223:U225"/>
    <mergeCell ref="V223:V225"/>
    <mergeCell ref="J223:J225"/>
    <mergeCell ref="K223:K225"/>
    <mergeCell ref="L223:L225"/>
    <mergeCell ref="M223:M225"/>
    <mergeCell ref="N223:N225"/>
    <mergeCell ref="O223:O225"/>
    <mergeCell ref="BK220:BK222"/>
    <mergeCell ref="A223:A225"/>
    <mergeCell ref="B223:B225"/>
    <mergeCell ref="C223:C225"/>
    <mergeCell ref="D223:D225"/>
    <mergeCell ref="E223:E225"/>
    <mergeCell ref="F223:F225"/>
    <mergeCell ref="G223:G225"/>
    <mergeCell ref="H223:H225"/>
    <mergeCell ref="I223:I225"/>
    <mergeCell ref="BE220:BE222"/>
    <mergeCell ref="BF220:BF222"/>
    <mergeCell ref="BG220:BG222"/>
    <mergeCell ref="BH220:BH222"/>
    <mergeCell ref="BI220:BI222"/>
    <mergeCell ref="BJ220:BJ222"/>
    <mergeCell ref="AY220:AY222"/>
    <mergeCell ref="AZ220:AZ222"/>
    <mergeCell ref="BA220:BA222"/>
    <mergeCell ref="BB220:BB222"/>
    <mergeCell ref="AT223:AT225"/>
    <mergeCell ref="AU223:AU225"/>
    <mergeCell ref="AJ223:AJ225"/>
    <mergeCell ref="AK223:AK225"/>
    <mergeCell ref="AL223:AL225"/>
    <mergeCell ref="AM223:AM225"/>
    <mergeCell ref="AN223:AN225"/>
    <mergeCell ref="AO223:AO225"/>
    <mergeCell ref="AD223:AD225"/>
    <mergeCell ref="AE223:AE225"/>
    <mergeCell ref="AF223:AF225"/>
    <mergeCell ref="AG223:AG225"/>
    <mergeCell ref="AH223:AH225"/>
    <mergeCell ref="AI223:AI225"/>
    <mergeCell ref="X223:X225"/>
    <mergeCell ref="Y223:Y225"/>
    <mergeCell ref="Z223:Z225"/>
    <mergeCell ref="AA223:AA225"/>
    <mergeCell ref="AB223:AB225"/>
    <mergeCell ref="AC223:AC225"/>
    <mergeCell ref="G226:G227"/>
    <mergeCell ref="H226:H227"/>
    <mergeCell ref="I226:I227"/>
    <mergeCell ref="J226:J227"/>
    <mergeCell ref="K226:K227"/>
    <mergeCell ref="L226:L227"/>
    <mergeCell ref="BH223:BH225"/>
    <mergeCell ref="BI223:BI225"/>
    <mergeCell ref="BJ223:BJ225"/>
    <mergeCell ref="BK223:BK225"/>
    <mergeCell ref="A226:A227"/>
    <mergeCell ref="B226:B227"/>
    <mergeCell ref="C226:C227"/>
    <mergeCell ref="D226:D227"/>
    <mergeCell ref="E226:E227"/>
    <mergeCell ref="F226:F227"/>
    <mergeCell ref="BB223:BB225"/>
    <mergeCell ref="BC223:BC225"/>
    <mergeCell ref="BD223:BD225"/>
    <mergeCell ref="BE223:BE225"/>
    <mergeCell ref="BF223:BF225"/>
    <mergeCell ref="BG223:BG225"/>
    <mergeCell ref="AV223:AV225"/>
    <mergeCell ref="AW223:AW225"/>
    <mergeCell ref="AX223:AX225"/>
    <mergeCell ref="AY223:AY225"/>
    <mergeCell ref="AZ223:AZ225"/>
    <mergeCell ref="BA223:BA225"/>
    <mergeCell ref="AP223:AP225"/>
    <mergeCell ref="AQ223:AQ225"/>
    <mergeCell ref="AR223:AR225"/>
    <mergeCell ref="AS223:AS225"/>
    <mergeCell ref="AA226:AA227"/>
    <mergeCell ref="AB226:AB227"/>
    <mergeCell ref="AC226:AC227"/>
    <mergeCell ref="AD226:AD227"/>
    <mergeCell ref="AE226:AE227"/>
    <mergeCell ref="AF226:AF227"/>
    <mergeCell ref="T226:T227"/>
    <mergeCell ref="U226:U227"/>
    <mergeCell ref="V226:V227"/>
    <mergeCell ref="X226:X227"/>
    <mergeCell ref="Y226:Y227"/>
    <mergeCell ref="Z226:Z227"/>
    <mergeCell ref="M226:M227"/>
    <mergeCell ref="N226:N227"/>
    <mergeCell ref="O226:O227"/>
    <mergeCell ref="P226:P227"/>
    <mergeCell ref="Q226:Q227"/>
    <mergeCell ref="R226:R227"/>
    <mergeCell ref="BC226:BC227"/>
    <mergeCell ref="BD226:BD227"/>
    <mergeCell ref="AS226:AS227"/>
    <mergeCell ref="AT226:AT227"/>
    <mergeCell ref="AU226:AU227"/>
    <mergeCell ref="AV226:AV227"/>
    <mergeCell ref="AW226:AW227"/>
    <mergeCell ref="AX226:AX227"/>
    <mergeCell ref="AM226:AM227"/>
    <mergeCell ref="AN226:AN227"/>
    <mergeCell ref="AO226:AO227"/>
    <mergeCell ref="AP226:AP227"/>
    <mergeCell ref="AQ226:AQ227"/>
    <mergeCell ref="AR226:AR227"/>
    <mergeCell ref="AG226:AG227"/>
    <mergeCell ref="AH226:AH227"/>
    <mergeCell ref="AI226:AI227"/>
    <mergeCell ref="AJ226:AJ227"/>
    <mergeCell ref="AK226:AK227"/>
    <mergeCell ref="AL226:AL227"/>
    <mergeCell ref="P229:P230"/>
    <mergeCell ref="Q229:Q230"/>
    <mergeCell ref="R229:R230"/>
    <mergeCell ref="T229:T230"/>
    <mergeCell ref="U229:U230"/>
    <mergeCell ref="V229:V230"/>
    <mergeCell ref="J229:J230"/>
    <mergeCell ref="K229:K230"/>
    <mergeCell ref="L229:L230"/>
    <mergeCell ref="M229:M230"/>
    <mergeCell ref="N229:N230"/>
    <mergeCell ref="O229:O230"/>
    <mergeCell ref="BK226:BK227"/>
    <mergeCell ref="A229:A230"/>
    <mergeCell ref="B229:B230"/>
    <mergeCell ref="C229:C230"/>
    <mergeCell ref="D229:D230"/>
    <mergeCell ref="E229:E230"/>
    <mergeCell ref="F229:F230"/>
    <mergeCell ref="G229:G230"/>
    <mergeCell ref="H229:H230"/>
    <mergeCell ref="I229:I230"/>
    <mergeCell ref="BE226:BE227"/>
    <mergeCell ref="BF226:BF227"/>
    <mergeCell ref="BG226:BG227"/>
    <mergeCell ref="BH226:BH227"/>
    <mergeCell ref="BI226:BI227"/>
    <mergeCell ref="BJ226:BJ227"/>
    <mergeCell ref="AY226:AY227"/>
    <mergeCell ref="AZ226:AZ227"/>
    <mergeCell ref="BA226:BA227"/>
    <mergeCell ref="BB226:BB227"/>
    <mergeCell ref="AT229:AT230"/>
    <mergeCell ref="AU229:AU230"/>
    <mergeCell ref="AJ229:AJ230"/>
    <mergeCell ref="AK229:AK230"/>
    <mergeCell ref="AL229:AL230"/>
    <mergeCell ref="AM229:AM230"/>
    <mergeCell ref="AN229:AN230"/>
    <mergeCell ref="AO229:AO230"/>
    <mergeCell ref="AD229:AD230"/>
    <mergeCell ref="AE229:AE230"/>
    <mergeCell ref="AF229:AF230"/>
    <mergeCell ref="AG229:AG230"/>
    <mergeCell ref="AH229:AH230"/>
    <mergeCell ref="AI229:AI230"/>
    <mergeCell ref="X229:X230"/>
    <mergeCell ref="Y229:Y230"/>
    <mergeCell ref="Z229:Z230"/>
    <mergeCell ref="AA229:AA230"/>
    <mergeCell ref="AB229:AB230"/>
    <mergeCell ref="AC229:AC230"/>
    <mergeCell ref="G231:G232"/>
    <mergeCell ref="H231:H232"/>
    <mergeCell ref="I231:I232"/>
    <mergeCell ref="J231:J232"/>
    <mergeCell ref="K231:K232"/>
    <mergeCell ref="L231:L232"/>
    <mergeCell ref="BH229:BH230"/>
    <mergeCell ref="BI229:BI230"/>
    <mergeCell ref="BJ229:BJ230"/>
    <mergeCell ref="BK229:BK230"/>
    <mergeCell ref="A231:A232"/>
    <mergeCell ref="B231:B232"/>
    <mergeCell ref="C231:C232"/>
    <mergeCell ref="D231:D232"/>
    <mergeCell ref="E231:E232"/>
    <mergeCell ref="F231:F232"/>
    <mergeCell ref="BB229:BB230"/>
    <mergeCell ref="BC229:BC230"/>
    <mergeCell ref="BD229:BD230"/>
    <mergeCell ref="BE229:BE230"/>
    <mergeCell ref="BF229:BF230"/>
    <mergeCell ref="BG229:BG230"/>
    <mergeCell ref="AV229:AV230"/>
    <mergeCell ref="AW229:AW230"/>
    <mergeCell ref="AX229:AX230"/>
    <mergeCell ref="AY229:AY230"/>
    <mergeCell ref="AZ229:AZ230"/>
    <mergeCell ref="BA229:BA230"/>
    <mergeCell ref="AP229:AP230"/>
    <mergeCell ref="AQ229:AQ230"/>
    <mergeCell ref="AR229:AR230"/>
    <mergeCell ref="AS229:AS230"/>
    <mergeCell ref="AA231:AA232"/>
    <mergeCell ref="AB231:AB232"/>
    <mergeCell ref="AC231:AC232"/>
    <mergeCell ref="AD231:AD232"/>
    <mergeCell ref="AE231:AE232"/>
    <mergeCell ref="AF231:AF232"/>
    <mergeCell ref="T231:T232"/>
    <mergeCell ref="U231:U232"/>
    <mergeCell ref="V231:V232"/>
    <mergeCell ref="X231:X232"/>
    <mergeCell ref="Y231:Y232"/>
    <mergeCell ref="Z231:Z232"/>
    <mergeCell ref="M231:M232"/>
    <mergeCell ref="N231:N232"/>
    <mergeCell ref="O231:O232"/>
    <mergeCell ref="P231:P232"/>
    <mergeCell ref="Q231:Q232"/>
    <mergeCell ref="R231:R232"/>
    <mergeCell ref="AT231:AT232"/>
    <mergeCell ref="AU231:AU232"/>
    <mergeCell ref="AV231:AV232"/>
    <mergeCell ref="AW231:AW232"/>
    <mergeCell ref="AX231:AX232"/>
    <mergeCell ref="AM231:AM232"/>
    <mergeCell ref="AN231:AN232"/>
    <mergeCell ref="AO231:AO232"/>
    <mergeCell ref="AP231:AP232"/>
    <mergeCell ref="AQ231:AQ232"/>
    <mergeCell ref="AR231:AR232"/>
    <mergeCell ref="AG231:AG232"/>
    <mergeCell ref="AH231:AH232"/>
    <mergeCell ref="AI231:AI232"/>
    <mergeCell ref="AJ231:AJ232"/>
    <mergeCell ref="AK231:AK232"/>
    <mergeCell ref="AL231:AL232"/>
    <mergeCell ref="Y238:Y239"/>
    <mergeCell ref="Z238:Z239"/>
    <mergeCell ref="AA238:AA239"/>
    <mergeCell ref="K238:K239"/>
    <mergeCell ref="L238:L239"/>
    <mergeCell ref="M238:M239"/>
    <mergeCell ref="N238:N239"/>
    <mergeCell ref="R238:R239"/>
    <mergeCell ref="T238:T239"/>
    <mergeCell ref="BK231:BK232"/>
    <mergeCell ref="A238:A239"/>
    <mergeCell ref="B238:B239"/>
    <mergeCell ref="C238:C239"/>
    <mergeCell ref="D238:D239"/>
    <mergeCell ref="E238:E239"/>
    <mergeCell ref="F238:F239"/>
    <mergeCell ref="G238:G239"/>
    <mergeCell ref="I238:I239"/>
    <mergeCell ref="J238:J239"/>
    <mergeCell ref="BE231:BE232"/>
    <mergeCell ref="BF231:BF232"/>
    <mergeCell ref="BG231:BG232"/>
    <mergeCell ref="BH231:BH232"/>
    <mergeCell ref="BI231:BI232"/>
    <mergeCell ref="BJ231:BJ232"/>
    <mergeCell ref="AY231:AY232"/>
    <mergeCell ref="AZ231:AZ232"/>
    <mergeCell ref="BA231:BA232"/>
    <mergeCell ref="BB231:BB232"/>
    <mergeCell ref="BC231:BC232"/>
    <mergeCell ref="BD231:BD232"/>
    <mergeCell ref="AS231:AS232"/>
    <mergeCell ref="BH238:BH239"/>
    <mergeCell ref="BI238:BI239"/>
    <mergeCell ref="BJ238:BJ239"/>
    <mergeCell ref="BK238:BK239"/>
    <mergeCell ref="AZ238:AZ239"/>
    <mergeCell ref="BA238:BA239"/>
    <mergeCell ref="BB238:BB239"/>
    <mergeCell ref="BC238:BC239"/>
    <mergeCell ref="BD238:BD239"/>
    <mergeCell ref="BE238:BE239"/>
    <mergeCell ref="AT238:AT239"/>
    <mergeCell ref="AU238:AU239"/>
    <mergeCell ref="AV238:AV239"/>
    <mergeCell ref="AW238:AW239"/>
    <mergeCell ref="AX238:AX239"/>
    <mergeCell ref="AY238:AY239"/>
    <mergeCell ref="AN238:AN239"/>
    <mergeCell ref="AO238:AO239"/>
    <mergeCell ref="AP238:AP239"/>
    <mergeCell ref="AQ238:AQ239"/>
    <mergeCell ref="AR238:AR239"/>
    <mergeCell ref="AS238:AS239"/>
    <mergeCell ref="U244:U245"/>
    <mergeCell ref="V244:V245"/>
    <mergeCell ref="X244:X245"/>
    <mergeCell ref="G244:G245"/>
    <mergeCell ref="I244:I245"/>
    <mergeCell ref="J244:J245"/>
    <mergeCell ref="K244:K245"/>
    <mergeCell ref="L244:L245"/>
    <mergeCell ref="M244:M245"/>
    <mergeCell ref="A244:A245"/>
    <mergeCell ref="B244:B245"/>
    <mergeCell ref="C244:C245"/>
    <mergeCell ref="D244:D245"/>
    <mergeCell ref="E244:E245"/>
    <mergeCell ref="F244:F245"/>
    <mergeCell ref="BF238:BF239"/>
    <mergeCell ref="BG238:BG239"/>
    <mergeCell ref="AH238:AH239"/>
    <mergeCell ref="AI238:AI239"/>
    <mergeCell ref="AJ238:AJ239"/>
    <mergeCell ref="AK238:AK239"/>
    <mergeCell ref="AL238:AL239"/>
    <mergeCell ref="AM238:AM239"/>
    <mergeCell ref="AB238:AB239"/>
    <mergeCell ref="AC238:AC239"/>
    <mergeCell ref="AD238:AD239"/>
    <mergeCell ref="AE238:AE239"/>
    <mergeCell ref="AF238:AF239"/>
    <mergeCell ref="AG238:AG239"/>
    <mergeCell ref="U238:U239"/>
    <mergeCell ref="V238:V239"/>
    <mergeCell ref="X238:X239"/>
    <mergeCell ref="BK244:BK245"/>
    <mergeCell ref="A306:A309"/>
    <mergeCell ref="B306:B309"/>
    <mergeCell ref="C306:C309"/>
    <mergeCell ref="D306:D309"/>
    <mergeCell ref="E306:E309"/>
    <mergeCell ref="F306:F309"/>
    <mergeCell ref="G306:G309"/>
    <mergeCell ref="BC244:BC245"/>
    <mergeCell ref="BD244:BD245"/>
    <mergeCell ref="BE244:BE245"/>
    <mergeCell ref="BF244:BF245"/>
    <mergeCell ref="BG244:BG245"/>
    <mergeCell ref="BH244:BH245"/>
    <mergeCell ref="AW244:AW245"/>
    <mergeCell ref="AX244:AX245"/>
    <mergeCell ref="AY244:AY245"/>
    <mergeCell ref="AZ244:AZ245"/>
    <mergeCell ref="BA244:BA245"/>
    <mergeCell ref="BB244:BB245"/>
    <mergeCell ref="AQ244:AQ245"/>
    <mergeCell ref="AR244:AR245"/>
    <mergeCell ref="AS244:AS245"/>
    <mergeCell ref="AT244:AT245"/>
    <mergeCell ref="AU244:AU245"/>
    <mergeCell ref="AV244:AV245"/>
    <mergeCell ref="AK244:AK245"/>
    <mergeCell ref="AL244:AL245"/>
    <mergeCell ref="AM244:AM245"/>
    <mergeCell ref="AN244:AN245"/>
    <mergeCell ref="AO244:AO245"/>
    <mergeCell ref="AP244:AP245"/>
    <mergeCell ref="Y306:Y309"/>
    <mergeCell ref="Z306:Z309"/>
    <mergeCell ref="AA306:AA309"/>
    <mergeCell ref="N306:N309"/>
    <mergeCell ref="O306:O309"/>
    <mergeCell ref="P306:P309"/>
    <mergeCell ref="Q306:Q309"/>
    <mergeCell ref="R306:R309"/>
    <mergeCell ref="T306:T309"/>
    <mergeCell ref="H306:H309"/>
    <mergeCell ref="I306:I309"/>
    <mergeCell ref="J306:J309"/>
    <mergeCell ref="K306:K309"/>
    <mergeCell ref="L306:L309"/>
    <mergeCell ref="M306:M309"/>
    <mergeCell ref="BI244:BI245"/>
    <mergeCell ref="BJ244:BJ245"/>
    <mergeCell ref="AE244:AE245"/>
    <mergeCell ref="AF244:AF245"/>
    <mergeCell ref="AG244:AG245"/>
    <mergeCell ref="AH244:AH245"/>
    <mergeCell ref="AI244:AI245"/>
    <mergeCell ref="AJ244:AJ245"/>
    <mergeCell ref="Y244:Y245"/>
    <mergeCell ref="Z244:Z245"/>
    <mergeCell ref="AA244:AA245"/>
    <mergeCell ref="AB244:AB245"/>
    <mergeCell ref="AC244:AC245"/>
    <mergeCell ref="AD244:AD245"/>
    <mergeCell ref="N244:N245"/>
    <mergeCell ref="R244:R245"/>
    <mergeCell ref="T244:T245"/>
    <mergeCell ref="BK306:BK309"/>
    <mergeCell ref="AZ306:AZ309"/>
    <mergeCell ref="BA306:BA309"/>
    <mergeCell ref="BB306:BB309"/>
    <mergeCell ref="BC306:BC309"/>
    <mergeCell ref="BD306:BD309"/>
    <mergeCell ref="BE306:BE309"/>
    <mergeCell ref="AT306:AT309"/>
    <mergeCell ref="AU306:AU309"/>
    <mergeCell ref="AV306:AV309"/>
    <mergeCell ref="AW306:AW309"/>
    <mergeCell ref="AX306:AX309"/>
    <mergeCell ref="AY306:AY309"/>
    <mergeCell ref="AN306:AN309"/>
    <mergeCell ref="AO306:AO309"/>
    <mergeCell ref="AP306:AP309"/>
    <mergeCell ref="AQ306:AQ309"/>
    <mergeCell ref="AR306:AR309"/>
    <mergeCell ref="AS306:AS309"/>
    <mergeCell ref="G310:G313"/>
    <mergeCell ref="H310:H313"/>
    <mergeCell ref="I310:I313"/>
    <mergeCell ref="J310:J313"/>
    <mergeCell ref="K310:K313"/>
    <mergeCell ref="L310:L313"/>
    <mergeCell ref="A310:A313"/>
    <mergeCell ref="B310:B313"/>
    <mergeCell ref="C310:C313"/>
    <mergeCell ref="D310:D313"/>
    <mergeCell ref="E310:E313"/>
    <mergeCell ref="F310:F313"/>
    <mergeCell ref="BF306:BF309"/>
    <mergeCell ref="BG306:BG309"/>
    <mergeCell ref="BH306:BH309"/>
    <mergeCell ref="BI306:BI309"/>
    <mergeCell ref="BJ306:BJ309"/>
    <mergeCell ref="AH306:AH309"/>
    <mergeCell ref="AI306:AI309"/>
    <mergeCell ref="AJ306:AJ309"/>
    <mergeCell ref="AK306:AK309"/>
    <mergeCell ref="AL306:AL309"/>
    <mergeCell ref="AM306:AM309"/>
    <mergeCell ref="AB306:AB309"/>
    <mergeCell ref="AC306:AC309"/>
    <mergeCell ref="AD306:AD309"/>
    <mergeCell ref="AE306:AE309"/>
    <mergeCell ref="AF306:AF309"/>
    <mergeCell ref="AG306:AG309"/>
    <mergeCell ref="U306:U309"/>
    <mergeCell ref="V306:V309"/>
    <mergeCell ref="X306:X309"/>
    <mergeCell ref="AA310:AA313"/>
    <mergeCell ref="AB310:AB313"/>
    <mergeCell ref="AC310:AC313"/>
    <mergeCell ref="AD310:AD313"/>
    <mergeCell ref="AE310:AE313"/>
    <mergeCell ref="AF310:AF313"/>
    <mergeCell ref="T310:T313"/>
    <mergeCell ref="U310:U313"/>
    <mergeCell ref="V310:V313"/>
    <mergeCell ref="X310:X313"/>
    <mergeCell ref="Y310:Y313"/>
    <mergeCell ref="Z310:Z313"/>
    <mergeCell ref="M310:M313"/>
    <mergeCell ref="N310:N313"/>
    <mergeCell ref="O310:O313"/>
    <mergeCell ref="P310:P313"/>
    <mergeCell ref="Q310:Q313"/>
    <mergeCell ref="R310:R313"/>
    <mergeCell ref="BC310:BC313"/>
    <mergeCell ref="BD310:BD313"/>
    <mergeCell ref="AS310:AS313"/>
    <mergeCell ref="AT310:AT313"/>
    <mergeCell ref="AU310:AU313"/>
    <mergeCell ref="AV310:AV313"/>
    <mergeCell ref="AW310:AW313"/>
    <mergeCell ref="AX310:AX313"/>
    <mergeCell ref="AM310:AM313"/>
    <mergeCell ref="AN310:AN313"/>
    <mergeCell ref="AO310:AO313"/>
    <mergeCell ref="AP310:AP313"/>
    <mergeCell ref="AQ310:AQ313"/>
    <mergeCell ref="AR310:AR313"/>
    <mergeCell ref="AG310:AG313"/>
    <mergeCell ref="AH310:AH313"/>
    <mergeCell ref="AI310:AI313"/>
    <mergeCell ref="AJ310:AJ313"/>
    <mergeCell ref="AK310:AK313"/>
    <mergeCell ref="AL310:AL313"/>
    <mergeCell ref="P314:P315"/>
    <mergeCell ref="Q314:Q315"/>
    <mergeCell ref="R314:R315"/>
    <mergeCell ref="T314:T315"/>
    <mergeCell ref="U314:U315"/>
    <mergeCell ref="V314:V315"/>
    <mergeCell ref="J314:J315"/>
    <mergeCell ref="K314:K315"/>
    <mergeCell ref="L314:L315"/>
    <mergeCell ref="M314:M315"/>
    <mergeCell ref="N314:N315"/>
    <mergeCell ref="O314:O315"/>
    <mergeCell ref="BK310:BK313"/>
    <mergeCell ref="A314:A315"/>
    <mergeCell ref="B314:B315"/>
    <mergeCell ref="C314:C315"/>
    <mergeCell ref="D314:D315"/>
    <mergeCell ref="E314:E315"/>
    <mergeCell ref="F314:F315"/>
    <mergeCell ref="G314:G315"/>
    <mergeCell ref="H314:H315"/>
    <mergeCell ref="I314:I315"/>
    <mergeCell ref="BE310:BE313"/>
    <mergeCell ref="BF310:BF313"/>
    <mergeCell ref="BG310:BG313"/>
    <mergeCell ref="BH310:BH313"/>
    <mergeCell ref="BI310:BI313"/>
    <mergeCell ref="BJ310:BJ313"/>
    <mergeCell ref="AY310:AY313"/>
    <mergeCell ref="AZ310:AZ313"/>
    <mergeCell ref="BA310:BA313"/>
    <mergeCell ref="BB310:BB313"/>
    <mergeCell ref="AT314:AT315"/>
    <mergeCell ref="AU314:AU315"/>
    <mergeCell ref="AJ314:AJ315"/>
    <mergeCell ref="AK314:AK315"/>
    <mergeCell ref="AL314:AL315"/>
    <mergeCell ref="AM314:AM315"/>
    <mergeCell ref="AN314:AN315"/>
    <mergeCell ref="AO314:AO315"/>
    <mergeCell ref="AD314:AD315"/>
    <mergeCell ref="AE314:AE315"/>
    <mergeCell ref="AF314:AF315"/>
    <mergeCell ref="AG314:AG315"/>
    <mergeCell ref="AH314:AH315"/>
    <mergeCell ref="AI314:AI315"/>
    <mergeCell ref="X314:X315"/>
    <mergeCell ref="Y314:Y315"/>
    <mergeCell ref="Z314:Z315"/>
    <mergeCell ref="AA314:AA315"/>
    <mergeCell ref="AB314:AB315"/>
    <mergeCell ref="AC314:AC315"/>
    <mergeCell ref="G316:G317"/>
    <mergeCell ref="H316:H317"/>
    <mergeCell ref="I316:I317"/>
    <mergeCell ref="J316:J317"/>
    <mergeCell ref="K316:K317"/>
    <mergeCell ref="L316:L317"/>
    <mergeCell ref="BH314:BH315"/>
    <mergeCell ref="BI314:BI315"/>
    <mergeCell ref="BJ314:BJ315"/>
    <mergeCell ref="BK314:BK315"/>
    <mergeCell ref="A316:A317"/>
    <mergeCell ref="B316:B317"/>
    <mergeCell ref="C316:C317"/>
    <mergeCell ref="D316:D317"/>
    <mergeCell ref="E316:E317"/>
    <mergeCell ref="F316:F317"/>
    <mergeCell ref="BB314:BB315"/>
    <mergeCell ref="BC314:BC315"/>
    <mergeCell ref="BD314:BD315"/>
    <mergeCell ref="BE314:BE315"/>
    <mergeCell ref="BF314:BF315"/>
    <mergeCell ref="BG314:BG315"/>
    <mergeCell ref="AV314:AV315"/>
    <mergeCell ref="AW314:AW315"/>
    <mergeCell ref="AX314:AX315"/>
    <mergeCell ref="AY314:AY315"/>
    <mergeCell ref="AZ314:AZ315"/>
    <mergeCell ref="BA314:BA315"/>
    <mergeCell ref="AP314:AP315"/>
    <mergeCell ref="AQ314:AQ315"/>
    <mergeCell ref="AR314:AR315"/>
    <mergeCell ref="AS314:AS315"/>
    <mergeCell ref="AA316:AA317"/>
    <mergeCell ref="AB316:AB317"/>
    <mergeCell ref="AC316:AC317"/>
    <mergeCell ref="AD316:AD317"/>
    <mergeCell ref="AE316:AE317"/>
    <mergeCell ref="AF316:AF317"/>
    <mergeCell ref="T316:T317"/>
    <mergeCell ref="U316:U317"/>
    <mergeCell ref="V316:V317"/>
    <mergeCell ref="X316:X317"/>
    <mergeCell ref="Y316:Y317"/>
    <mergeCell ref="Z316:Z317"/>
    <mergeCell ref="M316:M317"/>
    <mergeCell ref="N316:N317"/>
    <mergeCell ref="O316:O317"/>
    <mergeCell ref="P316:P317"/>
    <mergeCell ref="Q316:Q317"/>
    <mergeCell ref="R316:R317"/>
    <mergeCell ref="BC316:BC317"/>
    <mergeCell ref="BD316:BD317"/>
    <mergeCell ref="AS316:AS317"/>
    <mergeCell ref="AT316:AT317"/>
    <mergeCell ref="AU316:AU317"/>
    <mergeCell ref="AV316:AV317"/>
    <mergeCell ref="AW316:AW317"/>
    <mergeCell ref="AX316:AX317"/>
    <mergeCell ref="AM316:AM317"/>
    <mergeCell ref="AN316:AN317"/>
    <mergeCell ref="AO316:AO317"/>
    <mergeCell ref="AP316:AP317"/>
    <mergeCell ref="AQ316:AQ317"/>
    <mergeCell ref="AR316:AR317"/>
    <mergeCell ref="AG316:AG317"/>
    <mergeCell ref="AH316:AH317"/>
    <mergeCell ref="AI316:AI317"/>
    <mergeCell ref="AJ316:AJ317"/>
    <mergeCell ref="AK316:AK317"/>
    <mergeCell ref="AL316:AL317"/>
    <mergeCell ref="P318:P321"/>
    <mergeCell ref="Q318:Q321"/>
    <mergeCell ref="R318:R321"/>
    <mergeCell ref="T318:T321"/>
    <mergeCell ref="U318:U321"/>
    <mergeCell ref="V318:V321"/>
    <mergeCell ref="J318:J321"/>
    <mergeCell ref="K318:K321"/>
    <mergeCell ref="L318:L321"/>
    <mergeCell ref="M318:M321"/>
    <mergeCell ref="N318:N321"/>
    <mergeCell ref="O318:O321"/>
    <mergeCell ref="BK316:BK317"/>
    <mergeCell ref="A318:A321"/>
    <mergeCell ref="B318:B321"/>
    <mergeCell ref="C318:C321"/>
    <mergeCell ref="D318:D321"/>
    <mergeCell ref="E318:E321"/>
    <mergeCell ref="F318:F321"/>
    <mergeCell ref="G318:G321"/>
    <mergeCell ref="H318:H321"/>
    <mergeCell ref="I318:I321"/>
    <mergeCell ref="BE316:BE317"/>
    <mergeCell ref="BF316:BF317"/>
    <mergeCell ref="BG316:BG317"/>
    <mergeCell ref="BH316:BH317"/>
    <mergeCell ref="BI316:BI317"/>
    <mergeCell ref="BJ316:BJ317"/>
    <mergeCell ref="AY316:AY317"/>
    <mergeCell ref="AZ316:AZ317"/>
    <mergeCell ref="BA316:BA317"/>
    <mergeCell ref="BB316:BB317"/>
    <mergeCell ref="AT318:AT321"/>
    <mergeCell ref="AU318:AU321"/>
    <mergeCell ref="AJ318:AJ321"/>
    <mergeCell ref="AK318:AK321"/>
    <mergeCell ref="AL318:AL321"/>
    <mergeCell ref="AM318:AM321"/>
    <mergeCell ref="AN318:AN321"/>
    <mergeCell ref="AO318:AO321"/>
    <mergeCell ref="AD318:AD321"/>
    <mergeCell ref="AE318:AE321"/>
    <mergeCell ref="AF318:AF321"/>
    <mergeCell ref="AG318:AG321"/>
    <mergeCell ref="AH318:AH321"/>
    <mergeCell ref="AI318:AI321"/>
    <mergeCell ref="X318:X321"/>
    <mergeCell ref="Y318:Y321"/>
    <mergeCell ref="Z318:Z321"/>
    <mergeCell ref="AA318:AA321"/>
    <mergeCell ref="AB318:AB321"/>
    <mergeCell ref="AC318:AC321"/>
    <mergeCell ref="G322:G325"/>
    <mergeCell ref="H322:H325"/>
    <mergeCell ref="I322:I325"/>
    <mergeCell ref="J322:J325"/>
    <mergeCell ref="K322:K325"/>
    <mergeCell ref="L322:L325"/>
    <mergeCell ref="BH318:BH321"/>
    <mergeCell ref="BI318:BI321"/>
    <mergeCell ref="BJ318:BJ321"/>
    <mergeCell ref="BK318:BK321"/>
    <mergeCell ref="A322:A325"/>
    <mergeCell ref="B322:B325"/>
    <mergeCell ref="C322:C325"/>
    <mergeCell ref="D322:D325"/>
    <mergeCell ref="E322:E325"/>
    <mergeCell ref="F322:F325"/>
    <mergeCell ref="BB318:BB321"/>
    <mergeCell ref="BC318:BC321"/>
    <mergeCell ref="BD318:BD321"/>
    <mergeCell ref="BE318:BE321"/>
    <mergeCell ref="BF318:BF321"/>
    <mergeCell ref="BG318:BG321"/>
    <mergeCell ref="AV318:AV321"/>
    <mergeCell ref="AW318:AW321"/>
    <mergeCell ref="AX318:AX321"/>
    <mergeCell ref="AY318:AY321"/>
    <mergeCell ref="AZ318:AZ321"/>
    <mergeCell ref="BA318:BA321"/>
    <mergeCell ref="AP318:AP321"/>
    <mergeCell ref="AQ318:AQ321"/>
    <mergeCell ref="AR318:AR321"/>
    <mergeCell ref="AS318:AS321"/>
    <mergeCell ref="AA322:AA325"/>
    <mergeCell ref="AB322:AB325"/>
    <mergeCell ref="AC322:AC325"/>
    <mergeCell ref="AD322:AD325"/>
    <mergeCell ref="AE322:AE325"/>
    <mergeCell ref="AF322:AF325"/>
    <mergeCell ref="T322:T325"/>
    <mergeCell ref="U322:U325"/>
    <mergeCell ref="V322:V325"/>
    <mergeCell ref="X322:X325"/>
    <mergeCell ref="Y322:Y325"/>
    <mergeCell ref="Z322:Z325"/>
    <mergeCell ref="M322:M325"/>
    <mergeCell ref="N322:N325"/>
    <mergeCell ref="O322:O325"/>
    <mergeCell ref="P322:P325"/>
    <mergeCell ref="Q322:Q325"/>
    <mergeCell ref="R322:R325"/>
    <mergeCell ref="BC322:BC325"/>
    <mergeCell ref="BD322:BD325"/>
    <mergeCell ref="AS322:AS325"/>
    <mergeCell ref="AT322:AT325"/>
    <mergeCell ref="AU322:AU325"/>
    <mergeCell ref="AV322:AV325"/>
    <mergeCell ref="AW322:AW325"/>
    <mergeCell ref="AX322:AX325"/>
    <mergeCell ref="AM322:AM325"/>
    <mergeCell ref="AN322:AN325"/>
    <mergeCell ref="AO322:AO325"/>
    <mergeCell ref="AP322:AP325"/>
    <mergeCell ref="AQ322:AQ325"/>
    <mergeCell ref="AR322:AR325"/>
    <mergeCell ref="AG322:AG325"/>
    <mergeCell ref="AH322:AH325"/>
    <mergeCell ref="AI322:AI325"/>
    <mergeCell ref="AJ322:AJ325"/>
    <mergeCell ref="AK322:AK325"/>
    <mergeCell ref="AL322:AL325"/>
    <mergeCell ref="P326:P328"/>
    <mergeCell ref="Q326:Q328"/>
    <mergeCell ref="R326:R328"/>
    <mergeCell ref="T326:T328"/>
    <mergeCell ref="U326:U328"/>
    <mergeCell ref="V326:V328"/>
    <mergeCell ref="J326:J328"/>
    <mergeCell ref="K326:K328"/>
    <mergeCell ref="L326:L328"/>
    <mergeCell ref="M326:M328"/>
    <mergeCell ref="N326:N328"/>
    <mergeCell ref="O326:O328"/>
    <mergeCell ref="BK322:BK325"/>
    <mergeCell ref="A326:A328"/>
    <mergeCell ref="B326:B328"/>
    <mergeCell ref="C326:C328"/>
    <mergeCell ref="D326:D328"/>
    <mergeCell ref="E326:E328"/>
    <mergeCell ref="F326:F328"/>
    <mergeCell ref="G326:G328"/>
    <mergeCell ref="H326:H328"/>
    <mergeCell ref="I326:I328"/>
    <mergeCell ref="BE322:BE325"/>
    <mergeCell ref="BF322:BF325"/>
    <mergeCell ref="BG322:BG325"/>
    <mergeCell ref="BH322:BH325"/>
    <mergeCell ref="BI322:BI325"/>
    <mergeCell ref="BJ322:BJ325"/>
    <mergeCell ref="AY322:AY325"/>
    <mergeCell ref="AZ322:AZ325"/>
    <mergeCell ref="BA322:BA325"/>
    <mergeCell ref="BB322:BB325"/>
    <mergeCell ref="AT326:AT328"/>
    <mergeCell ref="AU326:AU328"/>
    <mergeCell ref="AJ326:AJ328"/>
    <mergeCell ref="AK326:AK328"/>
    <mergeCell ref="AL326:AL328"/>
    <mergeCell ref="AM326:AM328"/>
    <mergeCell ref="AN326:AN328"/>
    <mergeCell ref="AO326:AO328"/>
    <mergeCell ref="AD326:AD328"/>
    <mergeCell ref="AE326:AE328"/>
    <mergeCell ref="AF326:AF328"/>
    <mergeCell ref="AG326:AG328"/>
    <mergeCell ref="AH326:AH328"/>
    <mergeCell ref="AI326:AI328"/>
    <mergeCell ref="X326:X328"/>
    <mergeCell ref="Y326:Y328"/>
    <mergeCell ref="Z326:Z328"/>
    <mergeCell ref="AA326:AA328"/>
    <mergeCell ref="AB326:AB328"/>
    <mergeCell ref="AC326:AC328"/>
    <mergeCell ref="G329:G331"/>
    <mergeCell ref="H329:H331"/>
    <mergeCell ref="I329:I331"/>
    <mergeCell ref="J329:J331"/>
    <mergeCell ref="K329:K331"/>
    <mergeCell ref="L329:L331"/>
    <mergeCell ref="BH326:BH328"/>
    <mergeCell ref="BI326:BI328"/>
    <mergeCell ref="BJ326:BJ328"/>
    <mergeCell ref="BK326:BK328"/>
    <mergeCell ref="A329:A331"/>
    <mergeCell ref="B329:B331"/>
    <mergeCell ref="C329:C331"/>
    <mergeCell ref="D329:D331"/>
    <mergeCell ref="E329:E331"/>
    <mergeCell ref="F329:F331"/>
    <mergeCell ref="BB326:BB328"/>
    <mergeCell ref="BC326:BC328"/>
    <mergeCell ref="BD326:BD328"/>
    <mergeCell ref="BE326:BE328"/>
    <mergeCell ref="BF326:BF328"/>
    <mergeCell ref="BG326:BG328"/>
    <mergeCell ref="AV326:AV328"/>
    <mergeCell ref="AW326:AW328"/>
    <mergeCell ref="AX326:AX328"/>
    <mergeCell ref="AY326:AY328"/>
    <mergeCell ref="AZ326:AZ328"/>
    <mergeCell ref="BA326:BA328"/>
    <mergeCell ref="AP326:AP328"/>
    <mergeCell ref="AQ326:AQ328"/>
    <mergeCell ref="AR326:AR328"/>
    <mergeCell ref="AS326:AS328"/>
    <mergeCell ref="AA329:AA331"/>
    <mergeCell ref="AB329:AB331"/>
    <mergeCell ref="AC329:AC331"/>
    <mergeCell ref="AD329:AD331"/>
    <mergeCell ref="AE329:AE331"/>
    <mergeCell ref="AF329:AF331"/>
    <mergeCell ref="T329:T331"/>
    <mergeCell ref="U329:U331"/>
    <mergeCell ref="V329:V331"/>
    <mergeCell ref="X329:X331"/>
    <mergeCell ref="Y329:Y331"/>
    <mergeCell ref="Z329:Z331"/>
    <mergeCell ref="M329:M331"/>
    <mergeCell ref="N329:N331"/>
    <mergeCell ref="O329:O331"/>
    <mergeCell ref="P329:P331"/>
    <mergeCell ref="Q329:Q331"/>
    <mergeCell ref="R329:R331"/>
    <mergeCell ref="BC329:BC331"/>
    <mergeCell ref="BD329:BD331"/>
    <mergeCell ref="AS329:AS331"/>
    <mergeCell ref="AT329:AT331"/>
    <mergeCell ref="AU329:AU331"/>
    <mergeCell ref="AV329:AV331"/>
    <mergeCell ref="AW329:AW331"/>
    <mergeCell ref="AX329:AX331"/>
    <mergeCell ref="AM329:AM331"/>
    <mergeCell ref="AN329:AN331"/>
    <mergeCell ref="AO329:AO331"/>
    <mergeCell ref="AP329:AP331"/>
    <mergeCell ref="AQ329:AQ331"/>
    <mergeCell ref="AR329:AR331"/>
    <mergeCell ref="AG329:AG331"/>
    <mergeCell ref="AH329:AH331"/>
    <mergeCell ref="AI329:AI331"/>
    <mergeCell ref="AJ329:AJ331"/>
    <mergeCell ref="AK329:AK331"/>
    <mergeCell ref="AL329:AL331"/>
    <mergeCell ref="P332:P334"/>
    <mergeCell ref="Q332:Q334"/>
    <mergeCell ref="R332:R334"/>
    <mergeCell ref="T332:T334"/>
    <mergeCell ref="U332:U334"/>
    <mergeCell ref="V332:V334"/>
    <mergeCell ref="J332:J334"/>
    <mergeCell ref="K332:K334"/>
    <mergeCell ref="L332:L334"/>
    <mergeCell ref="M332:M334"/>
    <mergeCell ref="N332:N334"/>
    <mergeCell ref="O332:O334"/>
    <mergeCell ref="BK329:BK331"/>
    <mergeCell ref="A332:A334"/>
    <mergeCell ref="B332:B334"/>
    <mergeCell ref="C332:C334"/>
    <mergeCell ref="D332:D334"/>
    <mergeCell ref="E332:E334"/>
    <mergeCell ref="F332:F334"/>
    <mergeCell ref="G332:G334"/>
    <mergeCell ref="H332:H334"/>
    <mergeCell ref="I332:I334"/>
    <mergeCell ref="BE329:BE331"/>
    <mergeCell ref="BF329:BF331"/>
    <mergeCell ref="BG329:BG331"/>
    <mergeCell ref="BH329:BH331"/>
    <mergeCell ref="BI329:BI331"/>
    <mergeCell ref="BJ329:BJ331"/>
    <mergeCell ref="AY329:AY331"/>
    <mergeCell ref="AZ329:AZ331"/>
    <mergeCell ref="BA329:BA331"/>
    <mergeCell ref="BB329:BB331"/>
    <mergeCell ref="AT332:AT334"/>
    <mergeCell ref="AU332:AU334"/>
    <mergeCell ref="AJ332:AJ334"/>
    <mergeCell ref="AK332:AK334"/>
    <mergeCell ref="AL332:AL334"/>
    <mergeCell ref="AM332:AM334"/>
    <mergeCell ref="AN332:AN334"/>
    <mergeCell ref="AO332:AO334"/>
    <mergeCell ref="AD332:AD334"/>
    <mergeCell ref="AE332:AE334"/>
    <mergeCell ref="AF332:AF334"/>
    <mergeCell ref="AG332:AG334"/>
    <mergeCell ref="AH332:AH334"/>
    <mergeCell ref="AI332:AI334"/>
    <mergeCell ref="X332:X334"/>
    <mergeCell ref="Y332:Y334"/>
    <mergeCell ref="Z332:Z334"/>
    <mergeCell ref="AA332:AA334"/>
    <mergeCell ref="AB332:AB334"/>
    <mergeCell ref="AC332:AC334"/>
    <mergeCell ref="G335:G337"/>
    <mergeCell ref="H335:H337"/>
    <mergeCell ref="I335:I337"/>
    <mergeCell ref="J335:J337"/>
    <mergeCell ref="K335:K337"/>
    <mergeCell ref="L335:L337"/>
    <mergeCell ref="BH332:BH334"/>
    <mergeCell ref="BI332:BI334"/>
    <mergeCell ref="BJ332:BJ334"/>
    <mergeCell ref="BK332:BK334"/>
    <mergeCell ref="A335:A337"/>
    <mergeCell ref="B335:B337"/>
    <mergeCell ref="C335:C337"/>
    <mergeCell ref="D335:D337"/>
    <mergeCell ref="E335:E337"/>
    <mergeCell ref="F335:F337"/>
    <mergeCell ref="BB332:BB334"/>
    <mergeCell ref="BC332:BC334"/>
    <mergeCell ref="BD332:BD334"/>
    <mergeCell ref="BE332:BE334"/>
    <mergeCell ref="BF332:BF334"/>
    <mergeCell ref="BG332:BG334"/>
    <mergeCell ref="AV332:AV334"/>
    <mergeCell ref="AW332:AW334"/>
    <mergeCell ref="AX332:AX334"/>
    <mergeCell ref="AY332:AY334"/>
    <mergeCell ref="AZ332:AZ334"/>
    <mergeCell ref="BA332:BA334"/>
    <mergeCell ref="AP332:AP334"/>
    <mergeCell ref="AQ332:AQ334"/>
    <mergeCell ref="AR332:AR334"/>
    <mergeCell ref="AS332:AS334"/>
    <mergeCell ref="AA335:AA337"/>
    <mergeCell ref="AB335:AB337"/>
    <mergeCell ref="AC335:AC337"/>
    <mergeCell ref="AD335:AD337"/>
    <mergeCell ref="AE335:AE337"/>
    <mergeCell ref="AF335:AF337"/>
    <mergeCell ref="T335:T337"/>
    <mergeCell ref="U335:U337"/>
    <mergeCell ref="V335:V337"/>
    <mergeCell ref="X335:X337"/>
    <mergeCell ref="Y335:Y337"/>
    <mergeCell ref="Z335:Z337"/>
    <mergeCell ref="M335:M337"/>
    <mergeCell ref="N335:N337"/>
    <mergeCell ref="O335:O337"/>
    <mergeCell ref="P335:P337"/>
    <mergeCell ref="Q335:Q337"/>
    <mergeCell ref="R335:R337"/>
    <mergeCell ref="BC335:BC337"/>
    <mergeCell ref="BD335:BD337"/>
    <mergeCell ref="AS335:AS337"/>
    <mergeCell ref="AT335:AT337"/>
    <mergeCell ref="AU335:AU337"/>
    <mergeCell ref="AV335:AV337"/>
    <mergeCell ref="AW335:AW337"/>
    <mergeCell ref="AX335:AX337"/>
    <mergeCell ref="AM335:AM337"/>
    <mergeCell ref="AN335:AN337"/>
    <mergeCell ref="AO335:AO337"/>
    <mergeCell ref="AP335:AP337"/>
    <mergeCell ref="AQ335:AQ337"/>
    <mergeCell ref="AR335:AR337"/>
    <mergeCell ref="AG335:AG337"/>
    <mergeCell ref="AH335:AH337"/>
    <mergeCell ref="AI335:AI337"/>
    <mergeCell ref="AJ335:AJ337"/>
    <mergeCell ref="AK335:AK337"/>
    <mergeCell ref="AL335:AL337"/>
    <mergeCell ref="P341:P344"/>
    <mergeCell ref="Q341:Q344"/>
    <mergeCell ref="R341:R344"/>
    <mergeCell ref="T341:T344"/>
    <mergeCell ref="U341:U344"/>
    <mergeCell ref="V341:V344"/>
    <mergeCell ref="J341:J344"/>
    <mergeCell ref="K341:K344"/>
    <mergeCell ref="L341:L344"/>
    <mergeCell ref="M341:M344"/>
    <mergeCell ref="N341:N344"/>
    <mergeCell ref="O341:O344"/>
    <mergeCell ref="BK335:BK337"/>
    <mergeCell ref="A341:A344"/>
    <mergeCell ref="B341:B344"/>
    <mergeCell ref="C341:C344"/>
    <mergeCell ref="D341:D344"/>
    <mergeCell ref="E341:E344"/>
    <mergeCell ref="F341:F344"/>
    <mergeCell ref="G341:G344"/>
    <mergeCell ref="H341:H344"/>
    <mergeCell ref="I341:I344"/>
    <mergeCell ref="BE335:BE337"/>
    <mergeCell ref="BF335:BF337"/>
    <mergeCell ref="BG335:BG337"/>
    <mergeCell ref="BH335:BH337"/>
    <mergeCell ref="BI335:BI337"/>
    <mergeCell ref="BJ335:BJ337"/>
    <mergeCell ref="AY335:AY337"/>
    <mergeCell ref="AZ335:AZ337"/>
    <mergeCell ref="BA335:BA337"/>
    <mergeCell ref="BB335:BB337"/>
    <mergeCell ref="AT341:AT344"/>
    <mergeCell ref="AU341:AU344"/>
    <mergeCell ref="AJ341:AJ344"/>
    <mergeCell ref="AK341:AK344"/>
    <mergeCell ref="AL341:AL344"/>
    <mergeCell ref="AM341:AM344"/>
    <mergeCell ref="AN341:AN344"/>
    <mergeCell ref="AO341:AO344"/>
    <mergeCell ref="AD341:AD344"/>
    <mergeCell ref="AE341:AE344"/>
    <mergeCell ref="AF341:AF344"/>
    <mergeCell ref="AG341:AG344"/>
    <mergeCell ref="AH341:AH344"/>
    <mergeCell ref="AI341:AI344"/>
    <mergeCell ref="X341:X344"/>
    <mergeCell ref="Y341:Y344"/>
    <mergeCell ref="Z341:Z344"/>
    <mergeCell ref="AA341:AA344"/>
    <mergeCell ref="AB341:AB344"/>
    <mergeCell ref="AC341:AC344"/>
    <mergeCell ref="G345:G348"/>
    <mergeCell ref="H345:H348"/>
    <mergeCell ref="I345:I348"/>
    <mergeCell ref="J345:J348"/>
    <mergeCell ref="K345:K348"/>
    <mergeCell ref="L345:L348"/>
    <mergeCell ref="BH341:BH344"/>
    <mergeCell ref="BI341:BI344"/>
    <mergeCell ref="BJ341:BJ344"/>
    <mergeCell ref="BK341:BK344"/>
    <mergeCell ref="A345:A348"/>
    <mergeCell ref="B345:B348"/>
    <mergeCell ref="C345:C348"/>
    <mergeCell ref="D345:D348"/>
    <mergeCell ref="E345:E348"/>
    <mergeCell ref="F345:F348"/>
    <mergeCell ref="BB341:BB344"/>
    <mergeCell ref="BC341:BC344"/>
    <mergeCell ref="BD341:BD344"/>
    <mergeCell ref="BE341:BE344"/>
    <mergeCell ref="BF341:BF344"/>
    <mergeCell ref="BG341:BG344"/>
    <mergeCell ref="AV341:AV344"/>
    <mergeCell ref="AW341:AW344"/>
    <mergeCell ref="AX341:AX344"/>
    <mergeCell ref="AY341:AY344"/>
    <mergeCell ref="AZ341:AZ344"/>
    <mergeCell ref="BA341:BA344"/>
    <mergeCell ref="AP341:AP344"/>
    <mergeCell ref="AQ341:AQ344"/>
    <mergeCell ref="AR341:AR344"/>
    <mergeCell ref="AS341:AS344"/>
    <mergeCell ref="AJ345:AJ348"/>
    <mergeCell ref="AK345:AK348"/>
    <mergeCell ref="AL345:AL348"/>
    <mergeCell ref="AM345:AM348"/>
    <mergeCell ref="AB345:AB348"/>
    <mergeCell ref="AC345:AC348"/>
    <mergeCell ref="AD345:AD348"/>
    <mergeCell ref="AE345:AE348"/>
    <mergeCell ref="AF345:AF348"/>
    <mergeCell ref="AG345:AG348"/>
    <mergeCell ref="T345:T348"/>
    <mergeCell ref="U345:U348"/>
    <mergeCell ref="X345:X348"/>
    <mergeCell ref="Y345:Y348"/>
    <mergeCell ref="Z345:Z348"/>
    <mergeCell ref="AA345:AA348"/>
    <mergeCell ref="M345:M348"/>
    <mergeCell ref="N345:N348"/>
    <mergeCell ref="O345:O348"/>
    <mergeCell ref="P345:P348"/>
    <mergeCell ref="Q345:Q348"/>
    <mergeCell ref="R345:R348"/>
    <mergeCell ref="A349:A350"/>
    <mergeCell ref="B349:B350"/>
    <mergeCell ref="C349:C350"/>
    <mergeCell ref="D349:D350"/>
    <mergeCell ref="E349:E350"/>
    <mergeCell ref="F349:F350"/>
    <mergeCell ref="BF345:BF348"/>
    <mergeCell ref="BG345:BG348"/>
    <mergeCell ref="BH345:BH348"/>
    <mergeCell ref="BI345:BI348"/>
    <mergeCell ref="BJ345:BJ348"/>
    <mergeCell ref="BK345:BK348"/>
    <mergeCell ref="AZ345:AZ348"/>
    <mergeCell ref="BA345:BA348"/>
    <mergeCell ref="BB345:BB348"/>
    <mergeCell ref="BC345:BC348"/>
    <mergeCell ref="BD345:BD348"/>
    <mergeCell ref="BE345:BE348"/>
    <mergeCell ref="AT345:AT348"/>
    <mergeCell ref="AU345:AU348"/>
    <mergeCell ref="AV345:AV348"/>
    <mergeCell ref="AW345:AW348"/>
    <mergeCell ref="AX345:AX348"/>
    <mergeCell ref="AY345:AY348"/>
    <mergeCell ref="AN345:AN348"/>
    <mergeCell ref="AO345:AO348"/>
    <mergeCell ref="AP345:AP348"/>
    <mergeCell ref="AQ345:AQ348"/>
    <mergeCell ref="AR345:AR348"/>
    <mergeCell ref="AS345:AS348"/>
    <mergeCell ref="AH345:AH348"/>
    <mergeCell ref="AI345:AI348"/>
    <mergeCell ref="T349:T350"/>
    <mergeCell ref="U349:U350"/>
    <mergeCell ref="V349:V350"/>
    <mergeCell ref="X349:X350"/>
    <mergeCell ref="Y349:Y350"/>
    <mergeCell ref="Z349:Z350"/>
    <mergeCell ref="M349:M350"/>
    <mergeCell ref="N349:N350"/>
    <mergeCell ref="O349:O350"/>
    <mergeCell ref="P349:P350"/>
    <mergeCell ref="Q349:Q350"/>
    <mergeCell ref="R349:R350"/>
    <mergeCell ref="G349:G350"/>
    <mergeCell ref="H349:H350"/>
    <mergeCell ref="I349:I350"/>
    <mergeCell ref="J349:J350"/>
    <mergeCell ref="K349:K350"/>
    <mergeCell ref="L349:L350"/>
    <mergeCell ref="AW349:AW350"/>
    <mergeCell ref="AX349:AX350"/>
    <mergeCell ref="AM349:AM350"/>
    <mergeCell ref="AN349:AN350"/>
    <mergeCell ref="AO349:AO350"/>
    <mergeCell ref="AP349:AP350"/>
    <mergeCell ref="AQ349:AQ350"/>
    <mergeCell ref="AR349:AR350"/>
    <mergeCell ref="AG349:AG350"/>
    <mergeCell ref="AH349:AH350"/>
    <mergeCell ref="AI349:AI350"/>
    <mergeCell ref="AJ349:AJ350"/>
    <mergeCell ref="AK349:AK350"/>
    <mergeCell ref="AL349:AL350"/>
    <mergeCell ref="AA349:AA350"/>
    <mergeCell ref="AB349:AB350"/>
    <mergeCell ref="AC349:AC350"/>
    <mergeCell ref="AD349:AD350"/>
    <mergeCell ref="AE349:AE350"/>
    <mergeCell ref="AF349:AF350"/>
    <mergeCell ref="J351:J352"/>
    <mergeCell ref="K351:K352"/>
    <mergeCell ref="L351:L352"/>
    <mergeCell ref="M351:M352"/>
    <mergeCell ref="N351:N352"/>
    <mergeCell ref="O351:O352"/>
    <mergeCell ref="BK349:BK350"/>
    <mergeCell ref="A351:A352"/>
    <mergeCell ref="B351:B352"/>
    <mergeCell ref="C351:C352"/>
    <mergeCell ref="D351:D352"/>
    <mergeCell ref="E351:E352"/>
    <mergeCell ref="F351:F352"/>
    <mergeCell ref="G351:G352"/>
    <mergeCell ref="H351:H352"/>
    <mergeCell ref="I351:I352"/>
    <mergeCell ref="BE349:BE350"/>
    <mergeCell ref="BF349:BF350"/>
    <mergeCell ref="BG349:BG350"/>
    <mergeCell ref="BH349:BH350"/>
    <mergeCell ref="BI349:BI350"/>
    <mergeCell ref="BJ349:BJ350"/>
    <mergeCell ref="AY349:AY350"/>
    <mergeCell ref="AZ349:AZ350"/>
    <mergeCell ref="BA349:BA350"/>
    <mergeCell ref="BB349:BB350"/>
    <mergeCell ref="BC349:BC350"/>
    <mergeCell ref="BD349:BD350"/>
    <mergeCell ref="AS349:AS350"/>
    <mergeCell ref="AT349:AT350"/>
    <mergeCell ref="AU349:AU350"/>
    <mergeCell ref="AV349:AV350"/>
    <mergeCell ref="AN351:AN352"/>
    <mergeCell ref="AO351:AO352"/>
    <mergeCell ref="AD351:AD352"/>
    <mergeCell ref="AE351:AE352"/>
    <mergeCell ref="AF351:AF352"/>
    <mergeCell ref="AG351:AG352"/>
    <mergeCell ref="AH351:AH352"/>
    <mergeCell ref="AI351:AI352"/>
    <mergeCell ref="X351:X352"/>
    <mergeCell ref="Y351:Y352"/>
    <mergeCell ref="Z351:Z352"/>
    <mergeCell ref="AA351:AA352"/>
    <mergeCell ref="AB351:AB352"/>
    <mergeCell ref="AC351:AC352"/>
    <mergeCell ref="P351:P352"/>
    <mergeCell ref="Q351:Q352"/>
    <mergeCell ref="R351:R352"/>
    <mergeCell ref="T351:T352"/>
    <mergeCell ref="U351:U352"/>
    <mergeCell ref="V351:V352"/>
    <mergeCell ref="BH351:BH352"/>
    <mergeCell ref="BI351:BI352"/>
    <mergeCell ref="BJ351:BJ352"/>
    <mergeCell ref="BK351:BK352"/>
    <mergeCell ref="A353:A355"/>
    <mergeCell ref="B353:B355"/>
    <mergeCell ref="C353:C355"/>
    <mergeCell ref="D353:D355"/>
    <mergeCell ref="E353:E355"/>
    <mergeCell ref="F353:F355"/>
    <mergeCell ref="BB351:BB352"/>
    <mergeCell ref="BC351:BC352"/>
    <mergeCell ref="BD351:BD352"/>
    <mergeCell ref="BE351:BE352"/>
    <mergeCell ref="BF351:BF352"/>
    <mergeCell ref="BG351:BG352"/>
    <mergeCell ref="AV351:AV352"/>
    <mergeCell ref="AW351:AW352"/>
    <mergeCell ref="AX351:AX352"/>
    <mergeCell ref="AY351:AY352"/>
    <mergeCell ref="AZ351:AZ352"/>
    <mergeCell ref="BA351:BA352"/>
    <mergeCell ref="AP351:AP352"/>
    <mergeCell ref="AQ351:AQ352"/>
    <mergeCell ref="AR351:AR352"/>
    <mergeCell ref="AS351:AS352"/>
    <mergeCell ref="AT351:AT352"/>
    <mergeCell ref="AU351:AU352"/>
    <mergeCell ref="AJ351:AJ352"/>
    <mergeCell ref="AK351:AK352"/>
    <mergeCell ref="AL351:AL352"/>
    <mergeCell ref="AM351:AM352"/>
    <mergeCell ref="Y353:Y355"/>
    <mergeCell ref="Z353:Z355"/>
    <mergeCell ref="AA353:AA355"/>
    <mergeCell ref="V354:V355"/>
    <mergeCell ref="W353:W355"/>
    <mergeCell ref="M353:M355"/>
    <mergeCell ref="N353:N355"/>
    <mergeCell ref="O353:O355"/>
    <mergeCell ref="P353:P355"/>
    <mergeCell ref="Q353:Q355"/>
    <mergeCell ref="R353:R355"/>
    <mergeCell ref="G353:G355"/>
    <mergeCell ref="H353:H355"/>
    <mergeCell ref="I353:I355"/>
    <mergeCell ref="J353:J355"/>
    <mergeCell ref="K353:K355"/>
    <mergeCell ref="L353:L355"/>
    <mergeCell ref="BJ353:BJ355"/>
    <mergeCell ref="BK353:BK355"/>
    <mergeCell ref="AZ353:AZ355"/>
    <mergeCell ref="BA353:BA355"/>
    <mergeCell ref="BB353:BB355"/>
    <mergeCell ref="BC353:BC355"/>
    <mergeCell ref="BD353:BD355"/>
    <mergeCell ref="BE353:BE355"/>
    <mergeCell ref="AT353:AT355"/>
    <mergeCell ref="AU353:AU355"/>
    <mergeCell ref="AV353:AV355"/>
    <mergeCell ref="AW353:AW355"/>
    <mergeCell ref="AX353:AX355"/>
    <mergeCell ref="AY353:AY355"/>
    <mergeCell ref="AN353:AN355"/>
    <mergeCell ref="AO353:AO355"/>
    <mergeCell ref="AP353:AP355"/>
    <mergeCell ref="AQ353:AQ355"/>
    <mergeCell ref="AR353:AR355"/>
    <mergeCell ref="AS353:AS355"/>
    <mergeCell ref="R356:R357"/>
    <mergeCell ref="G356:G357"/>
    <mergeCell ref="H356:H357"/>
    <mergeCell ref="I356:I357"/>
    <mergeCell ref="J356:J357"/>
    <mergeCell ref="K356:K357"/>
    <mergeCell ref="L356:L357"/>
    <mergeCell ref="A356:A357"/>
    <mergeCell ref="B356:B357"/>
    <mergeCell ref="C356:C357"/>
    <mergeCell ref="D356:D357"/>
    <mergeCell ref="E356:E357"/>
    <mergeCell ref="F356:F357"/>
    <mergeCell ref="BF353:BF355"/>
    <mergeCell ref="BG353:BG355"/>
    <mergeCell ref="BH353:BH355"/>
    <mergeCell ref="BI353:BI355"/>
    <mergeCell ref="AH353:AH355"/>
    <mergeCell ref="AI353:AI355"/>
    <mergeCell ref="AJ353:AJ355"/>
    <mergeCell ref="AK353:AK355"/>
    <mergeCell ref="AL353:AL355"/>
    <mergeCell ref="AM353:AM355"/>
    <mergeCell ref="AB353:AB355"/>
    <mergeCell ref="AC353:AC355"/>
    <mergeCell ref="AD353:AD355"/>
    <mergeCell ref="AE353:AE355"/>
    <mergeCell ref="AF353:AF355"/>
    <mergeCell ref="AG353:AG355"/>
    <mergeCell ref="T353:T355"/>
    <mergeCell ref="U353:U355"/>
    <mergeCell ref="X353:X355"/>
    <mergeCell ref="A358:A359"/>
    <mergeCell ref="B358:B359"/>
    <mergeCell ref="C358:C359"/>
    <mergeCell ref="D358:D359"/>
    <mergeCell ref="E358:E359"/>
    <mergeCell ref="BA356:BA357"/>
    <mergeCell ref="BB356:BB357"/>
    <mergeCell ref="BC356:BC357"/>
    <mergeCell ref="BD356:BD357"/>
    <mergeCell ref="BE356:BE357"/>
    <mergeCell ref="BF356:BF357"/>
    <mergeCell ref="AU356:AU357"/>
    <mergeCell ref="AV356:AV357"/>
    <mergeCell ref="AW356:AW357"/>
    <mergeCell ref="AX356:AX357"/>
    <mergeCell ref="AY356:AY357"/>
    <mergeCell ref="AZ356:AZ357"/>
    <mergeCell ref="AO356:AO357"/>
    <mergeCell ref="AP356:AP357"/>
    <mergeCell ref="AQ356:AQ357"/>
    <mergeCell ref="AR356:AR357"/>
    <mergeCell ref="AS356:AS357"/>
    <mergeCell ref="AT356:AT357"/>
    <mergeCell ref="AI356:AI357"/>
    <mergeCell ref="AJ356:AJ357"/>
    <mergeCell ref="AK356:AK357"/>
    <mergeCell ref="AL356:AL357"/>
    <mergeCell ref="AM356:AM357"/>
    <mergeCell ref="AN356:AN357"/>
    <mergeCell ref="AC356:AC357"/>
    <mergeCell ref="AD356:AD357"/>
    <mergeCell ref="AE356:AE357"/>
    <mergeCell ref="L358:L359"/>
    <mergeCell ref="M358:M359"/>
    <mergeCell ref="N358:N359"/>
    <mergeCell ref="O358:O359"/>
    <mergeCell ref="P358:P359"/>
    <mergeCell ref="Q358:Q359"/>
    <mergeCell ref="F358:F359"/>
    <mergeCell ref="G358:G359"/>
    <mergeCell ref="H358:H359"/>
    <mergeCell ref="I358:I359"/>
    <mergeCell ref="J358:J359"/>
    <mergeCell ref="K358:K359"/>
    <mergeCell ref="BG356:BG357"/>
    <mergeCell ref="BH356:BH357"/>
    <mergeCell ref="BI356:BI357"/>
    <mergeCell ref="BJ356:BJ357"/>
    <mergeCell ref="BK356:BK357"/>
    <mergeCell ref="AF356:AF357"/>
    <mergeCell ref="AG356:AG357"/>
    <mergeCell ref="AH356:AH357"/>
    <mergeCell ref="S356:S357"/>
    <mergeCell ref="T356:T357"/>
    <mergeCell ref="U356:U357"/>
    <mergeCell ref="V356:V357"/>
    <mergeCell ref="AA356:AA357"/>
    <mergeCell ref="AB356:AB357"/>
    <mergeCell ref="W356:W357"/>
    <mergeCell ref="M356:M357"/>
    <mergeCell ref="N356:N357"/>
    <mergeCell ref="O356:O357"/>
    <mergeCell ref="P356:P357"/>
    <mergeCell ref="Q356:Q357"/>
    <mergeCell ref="AJ358:AJ359"/>
    <mergeCell ref="AK358:AK359"/>
    <mergeCell ref="AL358:AL359"/>
    <mergeCell ref="AM358:AM359"/>
    <mergeCell ref="AB358:AB359"/>
    <mergeCell ref="AC358:AC359"/>
    <mergeCell ref="AD358:AD359"/>
    <mergeCell ref="AE358:AE359"/>
    <mergeCell ref="AF358:AF359"/>
    <mergeCell ref="AG358:AG359"/>
    <mergeCell ref="R358:R359"/>
    <mergeCell ref="S358:S359"/>
    <mergeCell ref="T358:T359"/>
    <mergeCell ref="U358:U359"/>
    <mergeCell ref="V358:V359"/>
    <mergeCell ref="AA358:AA359"/>
    <mergeCell ref="W358:W359"/>
    <mergeCell ref="A360:A362"/>
    <mergeCell ref="B360:B362"/>
    <mergeCell ref="C360:C362"/>
    <mergeCell ref="D360:D362"/>
    <mergeCell ref="E360:E362"/>
    <mergeCell ref="F360:F362"/>
    <mergeCell ref="BF358:BF359"/>
    <mergeCell ref="BG358:BG359"/>
    <mergeCell ref="BH358:BH359"/>
    <mergeCell ref="BI358:BI359"/>
    <mergeCell ref="BJ358:BJ359"/>
    <mergeCell ref="BK358:BK359"/>
    <mergeCell ref="AZ358:AZ359"/>
    <mergeCell ref="BA358:BA359"/>
    <mergeCell ref="BB358:BB359"/>
    <mergeCell ref="BC358:BC359"/>
    <mergeCell ref="BD358:BD359"/>
    <mergeCell ref="BE358:BE359"/>
    <mergeCell ref="AT358:AT359"/>
    <mergeCell ref="AU358:AU359"/>
    <mergeCell ref="AV358:AV359"/>
    <mergeCell ref="AW358:AW359"/>
    <mergeCell ref="AX358:AX359"/>
    <mergeCell ref="AY358:AY359"/>
    <mergeCell ref="AN358:AN359"/>
    <mergeCell ref="AO358:AO359"/>
    <mergeCell ref="AP358:AP359"/>
    <mergeCell ref="AQ358:AQ359"/>
    <mergeCell ref="AR358:AR359"/>
    <mergeCell ref="AS358:AS359"/>
    <mergeCell ref="AH358:AH359"/>
    <mergeCell ref="AI358:AI359"/>
    <mergeCell ref="S360:S362"/>
    <mergeCell ref="T360:T362"/>
    <mergeCell ref="U360:U362"/>
    <mergeCell ref="V360:V362"/>
    <mergeCell ref="X360:X362"/>
    <mergeCell ref="Y360:Y362"/>
    <mergeCell ref="W360:W362"/>
    <mergeCell ref="M360:M362"/>
    <mergeCell ref="N360:N362"/>
    <mergeCell ref="O360:O362"/>
    <mergeCell ref="P360:P362"/>
    <mergeCell ref="Q360:Q362"/>
    <mergeCell ref="R360:R362"/>
    <mergeCell ref="G360:G362"/>
    <mergeCell ref="H360:H362"/>
    <mergeCell ref="I360:I362"/>
    <mergeCell ref="J360:J362"/>
    <mergeCell ref="K360:K362"/>
    <mergeCell ref="L360:L362"/>
    <mergeCell ref="AU360:AU362"/>
    <mergeCell ref="AV360:AV362"/>
    <mergeCell ref="AW360:AW362"/>
    <mergeCell ref="AL360:AL362"/>
    <mergeCell ref="AM360:AM362"/>
    <mergeCell ref="AN360:AN362"/>
    <mergeCell ref="AO360:AO362"/>
    <mergeCell ref="AP360:AP362"/>
    <mergeCell ref="AQ360:AQ362"/>
    <mergeCell ref="AF360:AF362"/>
    <mergeCell ref="AG360:AG362"/>
    <mergeCell ref="AH360:AH362"/>
    <mergeCell ref="AI360:AI362"/>
    <mergeCell ref="AJ360:AJ362"/>
    <mergeCell ref="AK360:AK362"/>
    <mergeCell ref="Z360:Z362"/>
    <mergeCell ref="AA360:AA362"/>
    <mergeCell ref="AB360:AB362"/>
    <mergeCell ref="AC360:AC362"/>
    <mergeCell ref="AD360:AD362"/>
    <mergeCell ref="AE360:AE362"/>
    <mergeCell ref="T365:T367"/>
    <mergeCell ref="I365:I367"/>
    <mergeCell ref="J365:J367"/>
    <mergeCell ref="K365:K367"/>
    <mergeCell ref="L365:L367"/>
    <mergeCell ref="M365:M367"/>
    <mergeCell ref="N365:N367"/>
    <mergeCell ref="BJ360:BJ362"/>
    <mergeCell ref="BK360:BK362"/>
    <mergeCell ref="A365:A367"/>
    <mergeCell ref="B365:B367"/>
    <mergeCell ref="C365:C367"/>
    <mergeCell ref="D365:D367"/>
    <mergeCell ref="E365:E367"/>
    <mergeCell ref="F365:F367"/>
    <mergeCell ref="G365:G367"/>
    <mergeCell ref="H365:H367"/>
    <mergeCell ref="BD360:BD362"/>
    <mergeCell ref="BE360:BE362"/>
    <mergeCell ref="BF360:BF362"/>
    <mergeCell ref="BG360:BG362"/>
    <mergeCell ref="BH360:BH362"/>
    <mergeCell ref="BI360:BI362"/>
    <mergeCell ref="AX360:AX362"/>
    <mergeCell ref="AY360:AY362"/>
    <mergeCell ref="AZ360:AZ362"/>
    <mergeCell ref="BA360:BA362"/>
    <mergeCell ref="BB360:BB362"/>
    <mergeCell ref="BC360:BC362"/>
    <mergeCell ref="AR360:AR362"/>
    <mergeCell ref="AS360:AS362"/>
    <mergeCell ref="AT360:AT362"/>
    <mergeCell ref="A368:A369"/>
    <mergeCell ref="B368:B369"/>
    <mergeCell ref="C368:C369"/>
    <mergeCell ref="D368:D369"/>
    <mergeCell ref="E368:E369"/>
    <mergeCell ref="BA365:BA367"/>
    <mergeCell ref="BB365:BB367"/>
    <mergeCell ref="BC365:BC367"/>
    <mergeCell ref="BD365:BD367"/>
    <mergeCell ref="BE365:BE367"/>
    <mergeCell ref="BF365:BF367"/>
    <mergeCell ref="AU365:AU367"/>
    <mergeCell ref="AV365:AV367"/>
    <mergeCell ref="AW365:AW367"/>
    <mergeCell ref="AX365:AX367"/>
    <mergeCell ref="AY365:AY367"/>
    <mergeCell ref="AZ365:AZ367"/>
    <mergeCell ref="AO365:AO367"/>
    <mergeCell ref="AP365:AP367"/>
    <mergeCell ref="AQ365:AQ367"/>
    <mergeCell ref="AR365:AR367"/>
    <mergeCell ref="AS365:AS367"/>
    <mergeCell ref="AT365:AT367"/>
    <mergeCell ref="AI365:AI367"/>
    <mergeCell ref="AJ365:AJ367"/>
    <mergeCell ref="AK365:AK367"/>
    <mergeCell ref="AL365:AL367"/>
    <mergeCell ref="AM365:AM367"/>
    <mergeCell ref="AN365:AN367"/>
    <mergeCell ref="AC365:AC367"/>
    <mergeCell ref="AD365:AD367"/>
    <mergeCell ref="AE365:AE367"/>
    <mergeCell ref="L368:L369"/>
    <mergeCell ref="M368:M369"/>
    <mergeCell ref="N368:N369"/>
    <mergeCell ref="O368:O369"/>
    <mergeCell ref="P368:P369"/>
    <mergeCell ref="Q368:Q369"/>
    <mergeCell ref="F368:F369"/>
    <mergeCell ref="G368:G369"/>
    <mergeCell ref="H368:H369"/>
    <mergeCell ref="I368:I369"/>
    <mergeCell ref="J368:J369"/>
    <mergeCell ref="K368:K369"/>
    <mergeCell ref="BG365:BG367"/>
    <mergeCell ref="BH365:BH367"/>
    <mergeCell ref="BI365:BI367"/>
    <mergeCell ref="BJ365:BJ367"/>
    <mergeCell ref="BK365:BK367"/>
    <mergeCell ref="AF365:AF367"/>
    <mergeCell ref="AG365:AG367"/>
    <mergeCell ref="AH365:AH367"/>
    <mergeCell ref="U365:U367"/>
    <mergeCell ref="V365:V367"/>
    <mergeCell ref="X365:X366"/>
    <mergeCell ref="Z365:Z366"/>
    <mergeCell ref="AA365:AA367"/>
    <mergeCell ref="AB365:AB367"/>
    <mergeCell ref="W365:W367"/>
    <mergeCell ref="O365:O367"/>
    <mergeCell ref="P365:P367"/>
    <mergeCell ref="Q365:Q367"/>
    <mergeCell ref="R365:R367"/>
    <mergeCell ref="S365:S367"/>
    <mergeCell ref="AO368:AO369"/>
    <mergeCell ref="AP368:AP369"/>
    <mergeCell ref="AE368:AE369"/>
    <mergeCell ref="AF368:AF369"/>
    <mergeCell ref="AG368:AG369"/>
    <mergeCell ref="AH368:AH369"/>
    <mergeCell ref="AI368:AI369"/>
    <mergeCell ref="AJ368:AJ369"/>
    <mergeCell ref="Y368:Y369"/>
    <mergeCell ref="Z368:Z369"/>
    <mergeCell ref="AA368:AA369"/>
    <mergeCell ref="AB368:AB369"/>
    <mergeCell ref="AC368:AC369"/>
    <mergeCell ref="AD368:AD369"/>
    <mergeCell ref="R368:R369"/>
    <mergeCell ref="S368:S369"/>
    <mergeCell ref="T368:T369"/>
    <mergeCell ref="U368:U369"/>
    <mergeCell ref="V368:V369"/>
    <mergeCell ref="X368:X369"/>
    <mergeCell ref="W368:W369"/>
    <mergeCell ref="BI368:BI369"/>
    <mergeCell ref="BJ368:BJ369"/>
    <mergeCell ref="BK368:BK369"/>
    <mergeCell ref="A371:A372"/>
    <mergeCell ref="B371:B372"/>
    <mergeCell ref="C371:C372"/>
    <mergeCell ref="D371:D372"/>
    <mergeCell ref="E371:E372"/>
    <mergeCell ref="F371:F372"/>
    <mergeCell ref="G371:G372"/>
    <mergeCell ref="BC368:BC369"/>
    <mergeCell ref="BD368:BD369"/>
    <mergeCell ref="BE368:BE369"/>
    <mergeCell ref="BF368:BF369"/>
    <mergeCell ref="BG368:BG369"/>
    <mergeCell ref="BH368:BH369"/>
    <mergeCell ref="AW368:AW369"/>
    <mergeCell ref="AX368:AX369"/>
    <mergeCell ref="AY368:AY369"/>
    <mergeCell ref="AZ368:AZ369"/>
    <mergeCell ref="BA368:BA369"/>
    <mergeCell ref="BB368:BB369"/>
    <mergeCell ref="AQ368:AQ369"/>
    <mergeCell ref="AR368:AR369"/>
    <mergeCell ref="AS368:AS369"/>
    <mergeCell ref="AT368:AT369"/>
    <mergeCell ref="AU368:AU369"/>
    <mergeCell ref="AV368:AV369"/>
    <mergeCell ref="AK368:AK369"/>
    <mergeCell ref="AL368:AL369"/>
    <mergeCell ref="AM368:AM369"/>
    <mergeCell ref="AN368:AN369"/>
    <mergeCell ref="T371:T372"/>
    <mergeCell ref="U371:U372"/>
    <mergeCell ref="X371:X372"/>
    <mergeCell ref="Y371:Y372"/>
    <mergeCell ref="Z371:Z372"/>
    <mergeCell ref="AA371:AA372"/>
    <mergeCell ref="W371:W372"/>
    <mergeCell ref="N371:N372"/>
    <mergeCell ref="O371:O372"/>
    <mergeCell ref="P371:P372"/>
    <mergeCell ref="Q371:Q372"/>
    <mergeCell ref="R371:R372"/>
    <mergeCell ref="S371:S372"/>
    <mergeCell ref="H371:H372"/>
    <mergeCell ref="I371:I372"/>
    <mergeCell ref="J371:J372"/>
    <mergeCell ref="K371:K372"/>
    <mergeCell ref="L371:L372"/>
    <mergeCell ref="M371:M372"/>
    <mergeCell ref="AN371:AN372"/>
    <mergeCell ref="AO371:AO372"/>
    <mergeCell ref="AP371:AP372"/>
    <mergeCell ref="AQ371:AQ372"/>
    <mergeCell ref="AR371:AR372"/>
    <mergeCell ref="AS371:AS372"/>
    <mergeCell ref="AH371:AH372"/>
    <mergeCell ref="AI371:AI372"/>
    <mergeCell ref="AJ371:AJ372"/>
    <mergeCell ref="AK371:AK372"/>
    <mergeCell ref="AL371:AL372"/>
    <mergeCell ref="AM371:AM372"/>
    <mergeCell ref="AB371:AB372"/>
    <mergeCell ref="AC371:AC372"/>
    <mergeCell ref="AD371:AD372"/>
    <mergeCell ref="AE371:AE372"/>
    <mergeCell ref="AF371:AF372"/>
    <mergeCell ref="AG371:AG372"/>
    <mergeCell ref="BF371:BF372"/>
    <mergeCell ref="BG371:BG372"/>
    <mergeCell ref="BH371:BH372"/>
    <mergeCell ref="BI371:BI372"/>
    <mergeCell ref="BJ371:BJ372"/>
    <mergeCell ref="BK371:BK372"/>
    <mergeCell ref="AZ371:AZ372"/>
    <mergeCell ref="BA371:BA372"/>
    <mergeCell ref="BB371:BB372"/>
    <mergeCell ref="BC371:BC372"/>
    <mergeCell ref="BD371:BD372"/>
    <mergeCell ref="BE371:BE372"/>
    <mergeCell ref="AT371:AT372"/>
    <mergeCell ref="AU371:AU372"/>
    <mergeCell ref="AV371:AV372"/>
    <mergeCell ref="AW371:AW372"/>
    <mergeCell ref="AX371:AX372"/>
    <mergeCell ref="AY371:AY372"/>
    <mergeCell ref="M376:M377"/>
    <mergeCell ref="N376:N377"/>
    <mergeCell ref="O376:O377"/>
    <mergeCell ref="P376:P377"/>
    <mergeCell ref="Q376:Q377"/>
    <mergeCell ref="R376:R377"/>
    <mergeCell ref="G376:G377"/>
    <mergeCell ref="H376:H377"/>
    <mergeCell ref="I376:I377"/>
    <mergeCell ref="J376:J377"/>
    <mergeCell ref="K376:K377"/>
    <mergeCell ref="L376:L377"/>
    <mergeCell ref="A376:A377"/>
    <mergeCell ref="B376:B377"/>
    <mergeCell ref="C376:C377"/>
    <mergeCell ref="D376:D377"/>
    <mergeCell ref="E376:E377"/>
    <mergeCell ref="F376:F377"/>
    <mergeCell ref="AP376:AP377"/>
    <mergeCell ref="AQ376:AQ377"/>
    <mergeCell ref="AF376:AF377"/>
    <mergeCell ref="AG376:AG377"/>
    <mergeCell ref="AH376:AH377"/>
    <mergeCell ref="AI376:AI377"/>
    <mergeCell ref="AJ376:AJ377"/>
    <mergeCell ref="AK376:AK377"/>
    <mergeCell ref="Z376:Z377"/>
    <mergeCell ref="AA376:AA377"/>
    <mergeCell ref="AB376:AB377"/>
    <mergeCell ref="AC376:AC377"/>
    <mergeCell ref="AD376:AD377"/>
    <mergeCell ref="AE376:AE377"/>
    <mergeCell ref="S376:S377"/>
    <mergeCell ref="T376:T377"/>
    <mergeCell ref="U376:U377"/>
    <mergeCell ref="V376:V377"/>
    <mergeCell ref="X376:X377"/>
    <mergeCell ref="Y376:Y377"/>
    <mergeCell ref="W376:W377"/>
    <mergeCell ref="BJ376:BJ377"/>
    <mergeCell ref="BK376:BK377"/>
    <mergeCell ref="A378:A379"/>
    <mergeCell ref="B378:B379"/>
    <mergeCell ref="C378:C379"/>
    <mergeCell ref="D378:D379"/>
    <mergeCell ref="E378:E379"/>
    <mergeCell ref="F378:F379"/>
    <mergeCell ref="G378:G379"/>
    <mergeCell ref="H378:H379"/>
    <mergeCell ref="BD376:BD377"/>
    <mergeCell ref="BE376:BE377"/>
    <mergeCell ref="BF376:BF377"/>
    <mergeCell ref="BG376:BG377"/>
    <mergeCell ref="BH376:BH377"/>
    <mergeCell ref="BI376:BI377"/>
    <mergeCell ref="AX376:AX377"/>
    <mergeCell ref="AY376:AY377"/>
    <mergeCell ref="AZ376:AZ377"/>
    <mergeCell ref="BA376:BA377"/>
    <mergeCell ref="BB376:BB377"/>
    <mergeCell ref="BC376:BC377"/>
    <mergeCell ref="AR376:AR377"/>
    <mergeCell ref="AS376:AS377"/>
    <mergeCell ref="AT376:AT377"/>
    <mergeCell ref="AU376:AU377"/>
    <mergeCell ref="AV376:AV377"/>
    <mergeCell ref="AW376:AW377"/>
    <mergeCell ref="AL376:AL377"/>
    <mergeCell ref="AM376:AM377"/>
    <mergeCell ref="AN376:AN377"/>
    <mergeCell ref="AO376:AO377"/>
    <mergeCell ref="U378:U379"/>
    <mergeCell ref="V378:V379"/>
    <mergeCell ref="X378:X379"/>
    <mergeCell ref="Y378:Y379"/>
    <mergeCell ref="Z378:Z379"/>
    <mergeCell ref="AA378:AA379"/>
    <mergeCell ref="W378:W379"/>
    <mergeCell ref="O378:O379"/>
    <mergeCell ref="P378:P379"/>
    <mergeCell ref="Q378:Q379"/>
    <mergeCell ref="R378:R379"/>
    <mergeCell ref="S378:S379"/>
    <mergeCell ref="T378:T379"/>
    <mergeCell ref="I378:I379"/>
    <mergeCell ref="J378:J379"/>
    <mergeCell ref="K378:K379"/>
    <mergeCell ref="L378:L379"/>
    <mergeCell ref="M378:M379"/>
    <mergeCell ref="N378:N379"/>
    <mergeCell ref="AN378:AN379"/>
    <mergeCell ref="AO378:AO379"/>
    <mergeCell ref="AP378:AP379"/>
    <mergeCell ref="AQ378:AQ379"/>
    <mergeCell ref="AR378:AR379"/>
    <mergeCell ref="AS378:AS379"/>
    <mergeCell ref="AH378:AH379"/>
    <mergeCell ref="AI378:AI379"/>
    <mergeCell ref="AJ378:AJ379"/>
    <mergeCell ref="AK378:AK379"/>
    <mergeCell ref="AL378:AL379"/>
    <mergeCell ref="AM378:AM379"/>
    <mergeCell ref="AB378:AB379"/>
    <mergeCell ref="AC378:AC379"/>
    <mergeCell ref="AD378:AD379"/>
    <mergeCell ref="AE378:AE379"/>
    <mergeCell ref="AF378:AF379"/>
    <mergeCell ref="AG378:AG379"/>
    <mergeCell ref="BF378:BF379"/>
    <mergeCell ref="BG378:BG379"/>
    <mergeCell ref="BH378:BH379"/>
    <mergeCell ref="BI378:BI379"/>
    <mergeCell ref="BJ378:BJ379"/>
    <mergeCell ref="BK378:BK379"/>
    <mergeCell ref="AZ378:AZ379"/>
    <mergeCell ref="BA378:BA379"/>
    <mergeCell ref="BB378:BB379"/>
    <mergeCell ref="BC378:BC379"/>
    <mergeCell ref="BD378:BD379"/>
    <mergeCell ref="BE378:BE379"/>
    <mergeCell ref="AT378:AT379"/>
    <mergeCell ref="AU378:AU379"/>
    <mergeCell ref="AV378:AV379"/>
    <mergeCell ref="AW378:AW379"/>
    <mergeCell ref="AX378:AX379"/>
    <mergeCell ref="AY378:AY379"/>
    <mergeCell ref="M380:M381"/>
    <mergeCell ref="N380:N381"/>
    <mergeCell ref="O380:O381"/>
    <mergeCell ref="P380:P381"/>
    <mergeCell ref="Q380:Q381"/>
    <mergeCell ref="R380:R381"/>
    <mergeCell ref="G380:G381"/>
    <mergeCell ref="H380:H381"/>
    <mergeCell ref="I380:I381"/>
    <mergeCell ref="J380:J381"/>
    <mergeCell ref="K380:K381"/>
    <mergeCell ref="L380:L381"/>
    <mergeCell ref="A380:A381"/>
    <mergeCell ref="B380:B381"/>
    <mergeCell ref="C380:C381"/>
    <mergeCell ref="D380:D381"/>
    <mergeCell ref="E380:E381"/>
    <mergeCell ref="F380:F381"/>
    <mergeCell ref="AQ380:AQ381"/>
    <mergeCell ref="AR380:AR381"/>
    <mergeCell ref="AG380:AG381"/>
    <mergeCell ref="AH380:AH381"/>
    <mergeCell ref="AI380:AI381"/>
    <mergeCell ref="AJ380:AJ381"/>
    <mergeCell ref="AK380:AK381"/>
    <mergeCell ref="AL380:AL381"/>
    <mergeCell ref="AA380:AA381"/>
    <mergeCell ref="AB380:AB381"/>
    <mergeCell ref="AC380:AC381"/>
    <mergeCell ref="AD380:AD381"/>
    <mergeCell ref="AE380:AE381"/>
    <mergeCell ref="AF380:AF381"/>
    <mergeCell ref="T380:T381"/>
    <mergeCell ref="U380:U381"/>
    <mergeCell ref="V380:V381"/>
    <mergeCell ref="X380:X381"/>
    <mergeCell ref="Y380:Y381"/>
    <mergeCell ref="Z380:Z381"/>
    <mergeCell ref="W380:W381"/>
    <mergeCell ref="BK380:BK381"/>
    <mergeCell ref="A382:A383"/>
    <mergeCell ref="B382:B383"/>
    <mergeCell ref="C382:C383"/>
    <mergeCell ref="D382:D383"/>
    <mergeCell ref="E382:E383"/>
    <mergeCell ref="F382:F383"/>
    <mergeCell ref="G382:G383"/>
    <mergeCell ref="H382:H383"/>
    <mergeCell ref="I382:I383"/>
    <mergeCell ref="BE380:BE381"/>
    <mergeCell ref="BF380:BF381"/>
    <mergeCell ref="BG380:BG381"/>
    <mergeCell ref="BH380:BH381"/>
    <mergeCell ref="BI380:BI381"/>
    <mergeCell ref="BJ380:BJ381"/>
    <mergeCell ref="AY380:AY381"/>
    <mergeCell ref="AZ380:AZ381"/>
    <mergeCell ref="BA380:BA381"/>
    <mergeCell ref="BB380:BB381"/>
    <mergeCell ref="BC380:BC381"/>
    <mergeCell ref="BD380:BD381"/>
    <mergeCell ref="AS380:AS381"/>
    <mergeCell ref="AT380:AT381"/>
    <mergeCell ref="AU380:AU381"/>
    <mergeCell ref="AV380:AV381"/>
    <mergeCell ref="AW380:AW381"/>
    <mergeCell ref="AX380:AX381"/>
    <mergeCell ref="AM380:AM381"/>
    <mergeCell ref="AN380:AN381"/>
    <mergeCell ref="AO380:AO381"/>
    <mergeCell ref="AP380:AP381"/>
    <mergeCell ref="X382:X383"/>
    <mergeCell ref="Y382:Y383"/>
    <mergeCell ref="Z382:Z383"/>
    <mergeCell ref="AA382:AA383"/>
    <mergeCell ref="AB382:AB383"/>
    <mergeCell ref="W382:W383"/>
    <mergeCell ref="P382:P383"/>
    <mergeCell ref="Q382:Q383"/>
    <mergeCell ref="R382:R383"/>
    <mergeCell ref="S382:S383"/>
    <mergeCell ref="T382:T383"/>
    <mergeCell ref="U382:U383"/>
    <mergeCell ref="J382:J383"/>
    <mergeCell ref="K382:K383"/>
    <mergeCell ref="L382:L383"/>
    <mergeCell ref="M382:M383"/>
    <mergeCell ref="N382:N383"/>
    <mergeCell ref="O382:O383"/>
    <mergeCell ref="V382:V383"/>
    <mergeCell ref="AY382:AY383"/>
    <mergeCell ref="AZ382:AZ383"/>
    <mergeCell ref="AO382:AO383"/>
    <mergeCell ref="AP382:AP383"/>
    <mergeCell ref="AQ382:AQ383"/>
    <mergeCell ref="AR382:AR383"/>
    <mergeCell ref="AS382:AS383"/>
    <mergeCell ref="AT382:AT383"/>
    <mergeCell ref="AI382:AI383"/>
    <mergeCell ref="AJ382:AJ383"/>
    <mergeCell ref="AK382:AK383"/>
    <mergeCell ref="AL382:AL383"/>
    <mergeCell ref="AM382:AM383"/>
    <mergeCell ref="AN382:AN383"/>
    <mergeCell ref="AC382:AC383"/>
    <mergeCell ref="AD382:AD383"/>
    <mergeCell ref="AE382:AE383"/>
    <mergeCell ref="AF382:AF383"/>
    <mergeCell ref="AG382:AG383"/>
    <mergeCell ref="AH382:AH383"/>
    <mergeCell ref="M384:M385"/>
    <mergeCell ref="N384:N385"/>
    <mergeCell ref="O384:O385"/>
    <mergeCell ref="P384:P385"/>
    <mergeCell ref="Q384:Q385"/>
    <mergeCell ref="R384:R385"/>
    <mergeCell ref="G384:G385"/>
    <mergeCell ref="H384:H385"/>
    <mergeCell ref="I384:I385"/>
    <mergeCell ref="J384:J385"/>
    <mergeCell ref="K384:K385"/>
    <mergeCell ref="L384:L385"/>
    <mergeCell ref="BG382:BG383"/>
    <mergeCell ref="BH382:BH383"/>
    <mergeCell ref="BI382:BI383"/>
    <mergeCell ref="BJ382:BJ383"/>
    <mergeCell ref="A384:A385"/>
    <mergeCell ref="B384:B385"/>
    <mergeCell ref="C384:C385"/>
    <mergeCell ref="D384:D385"/>
    <mergeCell ref="E384:E385"/>
    <mergeCell ref="F384:F385"/>
    <mergeCell ref="BA382:BA383"/>
    <mergeCell ref="BB382:BB383"/>
    <mergeCell ref="BC382:BC383"/>
    <mergeCell ref="BD382:BD383"/>
    <mergeCell ref="BE382:BE383"/>
    <mergeCell ref="BF382:BF383"/>
    <mergeCell ref="AU382:AU383"/>
    <mergeCell ref="AV382:AV383"/>
    <mergeCell ref="AW382:AW383"/>
    <mergeCell ref="AX382:AX383"/>
    <mergeCell ref="AP384:AP385"/>
    <mergeCell ref="AQ384:AQ385"/>
    <mergeCell ref="AF384:AF385"/>
    <mergeCell ref="AG384:AG385"/>
    <mergeCell ref="AH384:AH385"/>
    <mergeCell ref="AI384:AI385"/>
    <mergeCell ref="AJ384:AJ385"/>
    <mergeCell ref="AK384:AK385"/>
    <mergeCell ref="Z384:Z385"/>
    <mergeCell ref="AA384:AA385"/>
    <mergeCell ref="AB384:AB385"/>
    <mergeCell ref="AC384:AC385"/>
    <mergeCell ref="AD384:AD385"/>
    <mergeCell ref="AE384:AE385"/>
    <mergeCell ref="S384:S385"/>
    <mergeCell ref="T384:T385"/>
    <mergeCell ref="U384:U385"/>
    <mergeCell ref="V384:V385"/>
    <mergeCell ref="X384:X385"/>
    <mergeCell ref="Y384:Y385"/>
    <mergeCell ref="W384:W385"/>
    <mergeCell ref="BJ384:BJ385"/>
    <mergeCell ref="A386:A387"/>
    <mergeCell ref="B386:B387"/>
    <mergeCell ref="C386:C387"/>
    <mergeCell ref="D386:D387"/>
    <mergeCell ref="E386:E387"/>
    <mergeCell ref="F386:F387"/>
    <mergeCell ref="G386:G387"/>
    <mergeCell ref="H386:H387"/>
    <mergeCell ref="I386:I387"/>
    <mergeCell ref="BD384:BD385"/>
    <mergeCell ref="BE384:BE385"/>
    <mergeCell ref="BF384:BF385"/>
    <mergeCell ref="BG384:BG385"/>
    <mergeCell ref="BH384:BH385"/>
    <mergeCell ref="BI384:BI385"/>
    <mergeCell ref="AX384:AX385"/>
    <mergeCell ref="AY384:AY385"/>
    <mergeCell ref="AZ384:AZ385"/>
    <mergeCell ref="BA384:BA385"/>
    <mergeCell ref="BB384:BB385"/>
    <mergeCell ref="BC384:BC385"/>
    <mergeCell ref="AR384:AR385"/>
    <mergeCell ref="AS384:AS385"/>
    <mergeCell ref="AT384:AT385"/>
    <mergeCell ref="AU384:AU385"/>
    <mergeCell ref="AV384:AV385"/>
    <mergeCell ref="AW384:AW385"/>
    <mergeCell ref="AL384:AL385"/>
    <mergeCell ref="AM384:AM385"/>
    <mergeCell ref="AN384:AN385"/>
    <mergeCell ref="AO384:AO385"/>
    <mergeCell ref="X386:X387"/>
    <mergeCell ref="Y386:Y387"/>
    <mergeCell ref="Z386:Z387"/>
    <mergeCell ref="AA386:AA387"/>
    <mergeCell ref="AB386:AB387"/>
    <mergeCell ref="W386:W387"/>
    <mergeCell ref="P386:P387"/>
    <mergeCell ref="Q386:Q387"/>
    <mergeCell ref="R386:R387"/>
    <mergeCell ref="S386:S387"/>
    <mergeCell ref="T386:T387"/>
    <mergeCell ref="U386:U387"/>
    <mergeCell ref="J386:J387"/>
    <mergeCell ref="K386:K387"/>
    <mergeCell ref="L386:L387"/>
    <mergeCell ref="M386:M387"/>
    <mergeCell ref="N386:N387"/>
    <mergeCell ref="O386:O387"/>
    <mergeCell ref="V386:V387"/>
    <mergeCell ref="AY386:AY387"/>
    <mergeCell ref="AZ386:AZ387"/>
    <mergeCell ref="AO386:AO387"/>
    <mergeCell ref="AP386:AP387"/>
    <mergeCell ref="AQ386:AQ387"/>
    <mergeCell ref="AR386:AR387"/>
    <mergeCell ref="AS386:AS387"/>
    <mergeCell ref="AT386:AT387"/>
    <mergeCell ref="AI386:AI387"/>
    <mergeCell ref="AJ386:AJ387"/>
    <mergeCell ref="AK386:AK387"/>
    <mergeCell ref="AL386:AL387"/>
    <mergeCell ref="AM386:AM387"/>
    <mergeCell ref="AN386:AN387"/>
    <mergeCell ref="AC386:AC387"/>
    <mergeCell ref="AD386:AD387"/>
    <mergeCell ref="AE386:AE387"/>
    <mergeCell ref="AF386:AF387"/>
    <mergeCell ref="AG386:AG387"/>
    <mergeCell ref="AH386:AH387"/>
    <mergeCell ref="M392:M395"/>
    <mergeCell ref="N392:N395"/>
    <mergeCell ref="O392:O395"/>
    <mergeCell ref="P392:P395"/>
    <mergeCell ref="Q392:Q395"/>
    <mergeCell ref="R392:R395"/>
    <mergeCell ref="G392:G395"/>
    <mergeCell ref="H392:H395"/>
    <mergeCell ref="I392:I395"/>
    <mergeCell ref="J392:J395"/>
    <mergeCell ref="K392:K395"/>
    <mergeCell ref="L392:L395"/>
    <mergeCell ref="BG386:BG387"/>
    <mergeCell ref="BH386:BH387"/>
    <mergeCell ref="BI386:BI387"/>
    <mergeCell ref="BJ386:BJ387"/>
    <mergeCell ref="A392:A395"/>
    <mergeCell ref="B392:B395"/>
    <mergeCell ref="C392:C395"/>
    <mergeCell ref="D392:D395"/>
    <mergeCell ref="E392:E395"/>
    <mergeCell ref="F392:F395"/>
    <mergeCell ref="BA386:BA387"/>
    <mergeCell ref="BB386:BB387"/>
    <mergeCell ref="BC386:BC387"/>
    <mergeCell ref="BD386:BD387"/>
    <mergeCell ref="BE386:BE387"/>
    <mergeCell ref="BF386:BF387"/>
    <mergeCell ref="AU386:AU387"/>
    <mergeCell ref="AV386:AV387"/>
    <mergeCell ref="AW386:AW387"/>
    <mergeCell ref="AX386:AX387"/>
    <mergeCell ref="AP392:AP395"/>
    <mergeCell ref="AQ392:AQ395"/>
    <mergeCell ref="AF392:AF395"/>
    <mergeCell ref="AG392:AG395"/>
    <mergeCell ref="AH392:AH395"/>
    <mergeCell ref="AI392:AI395"/>
    <mergeCell ref="AJ392:AJ395"/>
    <mergeCell ref="AK392:AK395"/>
    <mergeCell ref="Z392:Z395"/>
    <mergeCell ref="AA392:AA395"/>
    <mergeCell ref="AB392:AB395"/>
    <mergeCell ref="AC392:AC395"/>
    <mergeCell ref="AD392:AD395"/>
    <mergeCell ref="AE392:AE395"/>
    <mergeCell ref="S392:S395"/>
    <mergeCell ref="T392:T395"/>
    <mergeCell ref="U392:U395"/>
    <mergeCell ref="V392:V395"/>
    <mergeCell ref="X392:X395"/>
    <mergeCell ref="Y392:Y395"/>
    <mergeCell ref="W392:W395"/>
    <mergeCell ref="BJ392:BJ395"/>
    <mergeCell ref="BK392:BK395"/>
    <mergeCell ref="A399:A400"/>
    <mergeCell ref="B399:B400"/>
    <mergeCell ref="C399:C400"/>
    <mergeCell ref="D399:D400"/>
    <mergeCell ref="E399:E400"/>
    <mergeCell ref="F399:F400"/>
    <mergeCell ref="G399:G400"/>
    <mergeCell ref="H399:H400"/>
    <mergeCell ref="BD392:BD395"/>
    <mergeCell ref="BE392:BE395"/>
    <mergeCell ref="BF392:BF395"/>
    <mergeCell ref="BG392:BG395"/>
    <mergeCell ref="BH392:BH395"/>
    <mergeCell ref="BI392:BI395"/>
    <mergeCell ref="AX392:AX395"/>
    <mergeCell ref="AY392:AY395"/>
    <mergeCell ref="AZ392:AZ395"/>
    <mergeCell ref="BA392:BA395"/>
    <mergeCell ref="BB392:BB395"/>
    <mergeCell ref="BC392:BC395"/>
    <mergeCell ref="AR392:AR395"/>
    <mergeCell ref="AS392:AS395"/>
    <mergeCell ref="AT392:AT395"/>
    <mergeCell ref="AU392:AU395"/>
    <mergeCell ref="AV392:AV395"/>
    <mergeCell ref="AW392:AW395"/>
    <mergeCell ref="AL392:AL395"/>
    <mergeCell ref="AM392:AM395"/>
    <mergeCell ref="AN392:AN395"/>
    <mergeCell ref="AO392:AO395"/>
    <mergeCell ref="U399:U400"/>
    <mergeCell ref="V399:V400"/>
    <mergeCell ref="X399:X400"/>
    <mergeCell ref="Y399:Y400"/>
    <mergeCell ref="Z399:Z400"/>
    <mergeCell ref="AA399:AA400"/>
    <mergeCell ref="W399:W400"/>
    <mergeCell ref="O399:O400"/>
    <mergeCell ref="P399:P400"/>
    <mergeCell ref="Q399:Q400"/>
    <mergeCell ref="R399:R400"/>
    <mergeCell ref="S399:S400"/>
    <mergeCell ref="T399:T400"/>
    <mergeCell ref="I399:I400"/>
    <mergeCell ref="J399:J400"/>
    <mergeCell ref="K399:K400"/>
    <mergeCell ref="L399:L400"/>
    <mergeCell ref="M399:M400"/>
    <mergeCell ref="N399:N400"/>
    <mergeCell ref="AN399:AN400"/>
    <mergeCell ref="AO399:AO400"/>
    <mergeCell ref="AP399:AP400"/>
    <mergeCell ref="AQ399:AQ400"/>
    <mergeCell ref="AR399:AR400"/>
    <mergeCell ref="AS399:AS400"/>
    <mergeCell ref="AH399:AH400"/>
    <mergeCell ref="AI399:AI400"/>
    <mergeCell ref="AJ399:AJ400"/>
    <mergeCell ref="AK399:AK400"/>
    <mergeCell ref="AL399:AL400"/>
    <mergeCell ref="AM399:AM400"/>
    <mergeCell ref="AB399:AB400"/>
    <mergeCell ref="AC399:AC400"/>
    <mergeCell ref="AD399:AD400"/>
    <mergeCell ref="AE399:AE400"/>
    <mergeCell ref="AF399:AF400"/>
    <mergeCell ref="AG399:AG400"/>
    <mergeCell ref="BF399:BF400"/>
    <mergeCell ref="BG399:BG400"/>
    <mergeCell ref="BH399:BH400"/>
    <mergeCell ref="BI399:BI400"/>
    <mergeCell ref="BJ399:BJ400"/>
    <mergeCell ref="BK399:BK400"/>
    <mergeCell ref="AZ399:AZ400"/>
    <mergeCell ref="BA399:BA400"/>
    <mergeCell ref="BB399:BB400"/>
    <mergeCell ref="BC399:BC400"/>
    <mergeCell ref="BD399:BD400"/>
    <mergeCell ref="BE399:BE400"/>
    <mergeCell ref="AT399:AT400"/>
    <mergeCell ref="AU399:AU400"/>
    <mergeCell ref="AV399:AV400"/>
    <mergeCell ref="AW399:AW400"/>
    <mergeCell ref="AX399:AX400"/>
    <mergeCell ref="AY399:AY400"/>
    <mergeCell ref="M437:M438"/>
    <mergeCell ref="N437:N438"/>
    <mergeCell ref="O437:O438"/>
    <mergeCell ref="P437:P438"/>
    <mergeCell ref="Q437:Q438"/>
    <mergeCell ref="R437:R438"/>
    <mergeCell ref="G437:G438"/>
    <mergeCell ref="H437:H438"/>
    <mergeCell ref="I437:I438"/>
    <mergeCell ref="J437:J438"/>
    <mergeCell ref="K437:K438"/>
    <mergeCell ref="L437:L438"/>
    <mergeCell ref="A437:A438"/>
    <mergeCell ref="B437:B438"/>
    <mergeCell ref="C437:C438"/>
    <mergeCell ref="D437:D438"/>
    <mergeCell ref="E437:E438"/>
    <mergeCell ref="F437:F438"/>
    <mergeCell ref="AQ437:AQ438"/>
    <mergeCell ref="AR437:AR438"/>
    <mergeCell ref="AG437:AG438"/>
    <mergeCell ref="AH437:AH438"/>
    <mergeCell ref="AI437:AI438"/>
    <mergeCell ref="AJ437:AJ438"/>
    <mergeCell ref="AK437:AK438"/>
    <mergeCell ref="AL437:AL438"/>
    <mergeCell ref="AA437:AA438"/>
    <mergeCell ref="AB437:AB438"/>
    <mergeCell ref="AC437:AC438"/>
    <mergeCell ref="AD437:AD438"/>
    <mergeCell ref="AE437:AE438"/>
    <mergeCell ref="AF437:AF438"/>
    <mergeCell ref="T437:T438"/>
    <mergeCell ref="U437:U438"/>
    <mergeCell ref="V437:V438"/>
    <mergeCell ref="X437:X438"/>
    <mergeCell ref="Y437:Y438"/>
    <mergeCell ref="Z437:Z438"/>
    <mergeCell ref="W437:W438"/>
    <mergeCell ref="BK437:BK438"/>
    <mergeCell ref="A439:A441"/>
    <mergeCell ref="B439:B441"/>
    <mergeCell ref="C439:C441"/>
    <mergeCell ref="D439:D441"/>
    <mergeCell ref="E439:E441"/>
    <mergeCell ref="F439:F441"/>
    <mergeCell ref="G439:G441"/>
    <mergeCell ref="H439:H441"/>
    <mergeCell ref="I439:I441"/>
    <mergeCell ref="BE437:BE438"/>
    <mergeCell ref="BF437:BF438"/>
    <mergeCell ref="BG437:BG438"/>
    <mergeCell ref="BH437:BH438"/>
    <mergeCell ref="BI437:BI438"/>
    <mergeCell ref="BJ437:BJ438"/>
    <mergeCell ref="AY437:AY438"/>
    <mergeCell ref="AZ437:AZ438"/>
    <mergeCell ref="BA437:BA438"/>
    <mergeCell ref="BB437:BB438"/>
    <mergeCell ref="BC437:BC438"/>
    <mergeCell ref="BD437:BD438"/>
    <mergeCell ref="AS437:AS438"/>
    <mergeCell ref="AT437:AT438"/>
    <mergeCell ref="AU437:AU438"/>
    <mergeCell ref="AV437:AV438"/>
    <mergeCell ref="AW437:AW438"/>
    <mergeCell ref="AX437:AX438"/>
    <mergeCell ref="AM437:AM438"/>
    <mergeCell ref="AN437:AN438"/>
    <mergeCell ref="AO437:AO438"/>
    <mergeCell ref="AP437:AP438"/>
    <mergeCell ref="X439:X441"/>
    <mergeCell ref="Y439:Y441"/>
    <mergeCell ref="Z439:Z441"/>
    <mergeCell ref="AA439:AA441"/>
    <mergeCell ref="AB439:AB441"/>
    <mergeCell ref="AC439:AC441"/>
    <mergeCell ref="P439:P441"/>
    <mergeCell ref="Q439:Q441"/>
    <mergeCell ref="R439:R441"/>
    <mergeCell ref="T439:T441"/>
    <mergeCell ref="U439:U441"/>
    <mergeCell ref="V439:V441"/>
    <mergeCell ref="J439:J441"/>
    <mergeCell ref="K439:K441"/>
    <mergeCell ref="L439:L441"/>
    <mergeCell ref="M439:M441"/>
    <mergeCell ref="N439:N441"/>
    <mergeCell ref="O439:O441"/>
    <mergeCell ref="W439:W441"/>
    <mergeCell ref="AZ439:AZ441"/>
    <mergeCell ref="BA439:BA441"/>
    <mergeCell ref="AP439:AP441"/>
    <mergeCell ref="AQ439:AQ441"/>
    <mergeCell ref="AR439:AR441"/>
    <mergeCell ref="AS439:AS441"/>
    <mergeCell ref="AT439:AT441"/>
    <mergeCell ref="AU439:AU441"/>
    <mergeCell ref="AJ439:AJ441"/>
    <mergeCell ref="AK439:AK441"/>
    <mergeCell ref="AL439:AL441"/>
    <mergeCell ref="AM439:AM441"/>
    <mergeCell ref="AN439:AN441"/>
    <mergeCell ref="AO439:AO441"/>
    <mergeCell ref="AD439:AD441"/>
    <mergeCell ref="AE439:AE441"/>
    <mergeCell ref="AF439:AF441"/>
    <mergeCell ref="AG439:AG441"/>
    <mergeCell ref="AH439:AH441"/>
    <mergeCell ref="AI439:AI441"/>
    <mergeCell ref="M442:M444"/>
    <mergeCell ref="N442:N444"/>
    <mergeCell ref="O442:O444"/>
    <mergeCell ref="P442:P444"/>
    <mergeCell ref="Q442:Q444"/>
    <mergeCell ref="R442:R444"/>
    <mergeCell ref="G442:G444"/>
    <mergeCell ref="H442:H444"/>
    <mergeCell ref="I442:I444"/>
    <mergeCell ref="J442:J444"/>
    <mergeCell ref="K442:K444"/>
    <mergeCell ref="L442:L444"/>
    <mergeCell ref="BH439:BH441"/>
    <mergeCell ref="BI439:BI441"/>
    <mergeCell ref="BJ439:BJ441"/>
    <mergeCell ref="BK439:BK441"/>
    <mergeCell ref="A442:A444"/>
    <mergeCell ref="B442:B444"/>
    <mergeCell ref="C442:C444"/>
    <mergeCell ref="D442:D444"/>
    <mergeCell ref="E442:E444"/>
    <mergeCell ref="F442:F444"/>
    <mergeCell ref="BB439:BB441"/>
    <mergeCell ref="BC439:BC441"/>
    <mergeCell ref="BD439:BD441"/>
    <mergeCell ref="BE439:BE441"/>
    <mergeCell ref="BF439:BF441"/>
    <mergeCell ref="BG439:BG441"/>
    <mergeCell ref="AV439:AV441"/>
    <mergeCell ref="AW439:AW441"/>
    <mergeCell ref="AX439:AX441"/>
    <mergeCell ref="AY439:AY441"/>
    <mergeCell ref="AQ442:AQ444"/>
    <mergeCell ref="AR442:AR444"/>
    <mergeCell ref="AG442:AG444"/>
    <mergeCell ref="AH442:AH444"/>
    <mergeCell ref="AI442:AI444"/>
    <mergeCell ref="AJ442:AJ444"/>
    <mergeCell ref="AK442:AK444"/>
    <mergeCell ref="AL442:AL444"/>
    <mergeCell ref="AA442:AA444"/>
    <mergeCell ref="AB442:AB444"/>
    <mergeCell ref="AC442:AC444"/>
    <mergeCell ref="AD442:AD444"/>
    <mergeCell ref="AE442:AE444"/>
    <mergeCell ref="AF442:AF444"/>
    <mergeCell ref="T442:T444"/>
    <mergeCell ref="U442:U444"/>
    <mergeCell ref="V442:V444"/>
    <mergeCell ref="X442:X444"/>
    <mergeCell ref="Y442:Y444"/>
    <mergeCell ref="Z442:Z444"/>
    <mergeCell ref="W442:W444"/>
    <mergeCell ref="BK442:BK444"/>
    <mergeCell ref="W56:W58"/>
    <mergeCell ref="W90:W91"/>
    <mergeCell ref="W94:W97"/>
    <mergeCell ref="W101:W102"/>
    <mergeCell ref="W110:W111"/>
    <mergeCell ref="W195:W196"/>
    <mergeCell ref="W341:W344"/>
    <mergeCell ref="W60:W63"/>
    <mergeCell ref="W64:W67"/>
    <mergeCell ref="BE442:BE444"/>
    <mergeCell ref="BF442:BF444"/>
    <mergeCell ref="BG442:BG444"/>
    <mergeCell ref="BH442:BH444"/>
    <mergeCell ref="BI442:BI444"/>
    <mergeCell ref="BJ442:BJ444"/>
    <mergeCell ref="AY442:AY444"/>
    <mergeCell ref="AZ442:AZ444"/>
    <mergeCell ref="BA442:BA444"/>
    <mergeCell ref="BB442:BB444"/>
    <mergeCell ref="BC442:BC444"/>
    <mergeCell ref="BD442:BD444"/>
    <mergeCell ref="AS442:AS444"/>
    <mergeCell ref="AT442:AT444"/>
    <mergeCell ref="AU442:AU444"/>
    <mergeCell ref="AV442:AV444"/>
    <mergeCell ref="AW442:AW444"/>
    <mergeCell ref="AX442:AX444"/>
    <mergeCell ref="AM442:AM444"/>
    <mergeCell ref="AN442:AN444"/>
    <mergeCell ref="AO442:AO444"/>
    <mergeCell ref="AP442:AP444"/>
    <mergeCell ref="W211:W213"/>
    <mergeCell ref="W214:W216"/>
    <mergeCell ref="W217:W219"/>
    <mergeCell ref="W220:W222"/>
    <mergeCell ref="W223:W225"/>
    <mergeCell ref="W226:W227"/>
    <mergeCell ref="W174:W175"/>
    <mergeCell ref="W176:W177"/>
    <mergeCell ref="W179:W180"/>
    <mergeCell ref="W181:W182"/>
    <mergeCell ref="W197:W198"/>
    <mergeCell ref="W205:W207"/>
    <mergeCell ref="W73:W76"/>
    <mergeCell ref="W77:W80"/>
    <mergeCell ref="W81:W85"/>
    <mergeCell ref="W86:W89"/>
    <mergeCell ref="W92:W93"/>
    <mergeCell ref="W332:W334"/>
    <mergeCell ref="W335:W337"/>
    <mergeCell ref="W345:W348"/>
    <mergeCell ref="V347:V348"/>
    <mergeCell ref="W349:W350"/>
    <mergeCell ref="W351:W352"/>
    <mergeCell ref="W314:W315"/>
    <mergeCell ref="W316:W317"/>
    <mergeCell ref="W318:W321"/>
    <mergeCell ref="W322:W325"/>
    <mergeCell ref="W326:W328"/>
    <mergeCell ref="W329:W331"/>
    <mergeCell ref="W229:W230"/>
    <mergeCell ref="W231:W232"/>
    <mergeCell ref="W238:W239"/>
    <mergeCell ref="W244:W245"/>
    <mergeCell ref="W306:W309"/>
    <mergeCell ref="W310:W313"/>
  </mergeCells>
  <dataValidations count="18">
    <dataValidation type="list" allowBlank="1" showInputMessage="1" showErrorMessage="1" sqref="H11:H26 H29" xr:uid="{C1C2EA8A-0C30-4E8F-B644-22541126C17C}">
      <formula1>HOMOLOGADOS</formula1>
    </dataValidation>
    <dataValidation type="custom" allowBlank="1" showDropDown="1" sqref="T134:U143" xr:uid="{ABB150C1-3E26-4DA3-BDC9-0AC015B7F9D6}">
      <formula1>OR(NOT(ISERROR(DATEVALUE(T134))), AND(ISNUMBER(T134), LEFT(CELL("format", T134))="D"))</formula1>
    </dataValidation>
    <dataValidation type="list" allowBlank="1" showInputMessage="1" showErrorMessage="1" sqref="G183" xr:uid="{73A0D001-76F5-4F8B-A457-E4941A08317A}">
      <formula1>INDIRECT($E169)</formula1>
    </dataValidation>
    <dataValidation type="list" allowBlank="1" showInputMessage="1" showErrorMessage="1" sqref="G172:G173" xr:uid="{07740031-9632-4398-86C5-50D3B89263D9}">
      <formula1>INDIRECT($E168)</formula1>
    </dataValidation>
    <dataValidation type="list" allowBlank="1" showInputMessage="1" showErrorMessage="1" sqref="G171" xr:uid="{BAD1D4AB-B341-4665-9AC9-A5487970614C}">
      <formula1>INDIRECT($E158)</formula1>
    </dataValidation>
    <dataValidation type="list" allowBlank="1" showInputMessage="1" showErrorMessage="1" sqref="G168 G158" xr:uid="{7294B9CA-465D-4727-B202-7D61143609B9}">
      <formula1>INDIRECT($E148)</formula1>
    </dataValidation>
    <dataValidation type="list" allowBlank="1" showInputMessage="1" showErrorMessage="1" sqref="G169" xr:uid="{637BA61A-61BC-4D7E-A181-61B69EFDDEC5}">
      <formula1>INDIRECT($E158)</formula1>
    </dataValidation>
    <dataValidation type="list" allowBlank="1" showInputMessage="1" showErrorMessage="1" sqref="G170" xr:uid="{90F0082C-706C-4A77-B14F-B44465E0723A}">
      <formula1>INDIRECT($E158)</formula1>
    </dataValidation>
    <dataValidation type="list" allowBlank="1" showInputMessage="1" showErrorMessage="1" sqref="G184 G186 E186 E192 E194 G192 G194 E252:E254 E246:E247 G246:G247 G249 E249 E256 G256 G252:G254 E271 G271 G262:G263 E262:E263 G273 E273 G276:G278 E276:E278 G301:G304 E301:E304" xr:uid="{7AF63E74-C5AE-462D-853B-42FBDAA4598A}">
      <formula1>INDIRECT($F184)</formula1>
    </dataValidation>
    <dataValidation type="list" allowBlank="1" showInputMessage="1" showErrorMessage="1" sqref="G37:G38 G338:G340 G162:G194 G41:G42 G200:G204 G114:G118 G11:G26 G29 G121:G160 G246:G295 G297:G317 G402:G433 G445" xr:uid="{3FCDB327-FE76-4B0B-9E1A-2005610C48A6}">
      <formula1>Map_Procesos</formula1>
    </dataValidation>
    <dataValidation type="list" allowBlank="1" showInputMessage="1" showErrorMessage="1" sqref="E37:E38 G338:G340 G305 E305 G183 G185 E185 G193 E193 E183 G41:G42 E41:E42 G187:G191 E200:E204 G200:G204 G248 E248 E250:E251 G250:G251 G255 E255 G297:G300 E297:E300 G159:G160 G173 G162:G167 G257:G261 E257:E261 E264:E270 G264:G270 E272 G272 G274:G275 E274:E275 G279:G295 E114:E118 E187:E191 G11:G26 E29 E11:E26 G29 G121:G157 G114:G118 E121:E173 E290:E295 E279:E288 E402:E433 G402:G433 E445 G445" xr:uid="{575E73D7-7D17-48C7-B31B-D4016C1546E2}">
      <formula1>INDIRECT($E11)</formula1>
    </dataValidation>
    <dataValidation showInputMessage="1" showErrorMessage="1" sqref="K37:K38 K338:K340 K41:K42 K200:K204 K291:K295 K246:K289 K11:K26 K29 K114:K118 K121:K194 K298:K317 K402:K433 K445" xr:uid="{E9329296-72C3-4D07-A424-C1DB4201C3AB}"/>
    <dataValidation type="list" allowBlank="1" showInputMessage="1" showErrorMessage="1" errorTitle="Dependencias" error="Tomar únicamente de la lista" promptTitle="Dependencias" prompt="Tomas únicamente de la lista" sqref="C37:C38 C338:C340 C41:C42 C200:C204 C114:C118 C11:C26 C29 C121:C194 C246:C295 C297:C317 C402:C433 C445" xr:uid="{4B985AB7-D118-4996-A129-8E014B30A9A5}">
      <formula1>Dependencias</formula1>
    </dataValidation>
    <dataValidation allowBlank="1" showInputMessage="1" showErrorMessage="1" errorTitle="Dependencias" error="Tomar únicamente de la lista" promptTitle="Dependencias" prompt="Tomas únicamente de la lista" sqref="A37:A38 A338:A340 A41:A42 A200:A204 A11:A26 A246:A295 A29 A121:A194 A114:A118 A297:A317 A402:A433 A445" xr:uid="{38732873-69EC-435A-B6B8-8F9F59C300FE}"/>
    <dataValidation operator="greaterThan" allowBlank="1" showInputMessage="1" showErrorMessage="1" errorTitle="Dependencias" error="Tomar únicamente de la lista" promptTitle="Dependencias" prompt="Tomas únicamente de la lista" sqref="B169:B183 B339:B340 B249 B247 B252:B256 B297:B298 B281:B289 B291:B295 B269:B271 B273 B276:B279" xr:uid="{9868E1EC-1692-4B49-B3C8-C7AFE688583A}"/>
    <dataValidation type="list" allowBlank="1" showInputMessage="1" showErrorMessage="1" sqref="M37:M38 M338:M340 M41:M42 M11:M26 M200:M204 M291:M295 M246:M289 M416:M433 M29 M402:M412 M114:M118 M121:M194 M298:M317 M445" xr:uid="{AFB07378-5BBC-4043-9F07-2EE408978111}">
      <formula1>PRODUCTOS_2025</formula1>
    </dataValidation>
    <dataValidation type="whole" operator="greaterThan" allowBlank="1" showInputMessage="1" showErrorMessage="1" errorTitle="Dependencias" error="Tomar únicamente de la lista" promptTitle="Dependencias" prompt="Tomas únicamente de la lista" sqref="B37:B38 B338 B41:B42 B200:B204 B255 B246:B251 B297 B289 B291:B295 B257:B286 B11:B26 B29 B121:B194 B114:B118 B299:B317 B402:B433" xr:uid="{96C67827-6BD2-42E0-90CA-C6C844005360}">
      <formula1>0</formula1>
    </dataValidation>
    <dataValidation allowBlank="1" showInputMessage="1" showErrorMessage="1" prompt="Elija de las listas las políticas del MIPG a las que contribuye a su cumplimiento con el desarrollo de la actividad. Puede aplicar entre una (1) y tres (3) políticas." sqref="AA10:AS10 AA30:AS38" xr:uid="{DDFCB0E5-86AE-47C3-9687-2672A7DFF64E}"/>
  </dataValidations>
  <pageMargins left="0.7" right="0.7" top="0.75" bottom="0.75" header="0.3" footer="0.3"/>
  <drawing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8B89E7-AAA0-4C5F-879B-DADFEE68C8F4}">
  <sheetPr filterMode="1"/>
  <dimension ref="A1:AL338"/>
  <sheetViews>
    <sheetView showGridLines="0" topLeftCell="N1" zoomScaleNormal="100" workbookViewId="0">
      <pane ySplit="9" topLeftCell="A64" activePane="bottomLeft" state="frozen"/>
      <selection activeCell="B1" sqref="B1"/>
      <selection pane="bottomLeft" activeCell="V64" sqref="V64:W64"/>
    </sheetView>
  </sheetViews>
  <sheetFormatPr baseColWidth="10" defaultColWidth="10" defaultRowHeight="14.25" x14ac:dyDescent="0.2"/>
  <cols>
    <col min="1" max="1" width="9.75" style="91" hidden="1" customWidth="1"/>
    <col min="2" max="2" width="28.5" style="91" customWidth="1"/>
    <col min="3" max="3" width="30.75" style="91" customWidth="1"/>
    <col min="4" max="5" width="35" style="91" customWidth="1"/>
    <col min="6" max="6" width="32.75" style="91" customWidth="1"/>
    <col min="7" max="7" width="32.75" style="91" hidden="1" customWidth="1"/>
    <col min="8" max="12" width="24.125" style="91" customWidth="1"/>
    <col min="13" max="13" width="34.75" style="91" customWidth="1"/>
    <col min="14" max="14" width="47.625" style="91" customWidth="1"/>
    <col min="15" max="15" width="22.625" style="91" customWidth="1"/>
    <col min="16" max="16" width="17.75" style="91" customWidth="1"/>
    <col min="17" max="18" width="21.375" style="91" customWidth="1"/>
    <col min="19" max="19" width="11.75" style="91" customWidth="1"/>
    <col min="20" max="20" width="11.625" style="91" customWidth="1"/>
    <col min="21" max="21" width="20.875" style="91" customWidth="1"/>
    <col min="22" max="22" width="18.125" style="91" customWidth="1"/>
    <col min="23" max="23" width="14.625" style="91" customWidth="1"/>
    <col min="24" max="24" width="14.625" style="91" hidden="1" customWidth="1"/>
    <col min="25" max="30" width="18.125" style="91" customWidth="1"/>
    <col min="31" max="34" width="18.125" style="92" customWidth="1"/>
    <col min="35" max="35" width="18.125" style="91" customWidth="1"/>
    <col min="36" max="36" width="22.25" style="91" customWidth="1"/>
    <col min="37" max="37" width="23" style="91" customWidth="1"/>
    <col min="38" max="38" width="17.125" style="91" customWidth="1"/>
    <col min="39" max="16384" width="10" style="91"/>
  </cols>
  <sheetData>
    <row r="1" spans="1:38" hidden="1" x14ac:dyDescent="0.2"/>
    <row r="2" spans="1:38" ht="26.25" hidden="1" customHeight="1" x14ac:dyDescent="0.2">
      <c r="B2" s="523"/>
      <c r="C2" s="527" t="s">
        <v>157</v>
      </c>
      <c r="D2" s="529" t="s">
        <v>158</v>
      </c>
      <c r="E2" s="530"/>
      <c r="F2" s="530"/>
      <c r="G2" s="530"/>
      <c r="H2" s="530"/>
      <c r="I2" s="530"/>
      <c r="J2" s="530"/>
      <c r="K2" s="530"/>
      <c r="L2" s="530"/>
      <c r="M2" s="530"/>
      <c r="N2" s="530"/>
      <c r="O2" s="530"/>
      <c r="P2" s="530"/>
      <c r="Q2" s="530"/>
      <c r="R2" s="530"/>
      <c r="S2" s="530"/>
      <c r="T2" s="530"/>
      <c r="U2" s="530"/>
      <c r="V2" s="530"/>
      <c r="W2" s="530"/>
      <c r="X2" s="530"/>
      <c r="Y2" s="530"/>
      <c r="Z2" s="530"/>
      <c r="AA2" s="530"/>
      <c r="AB2" s="530"/>
      <c r="AC2" s="530"/>
      <c r="AD2" s="530"/>
      <c r="AE2" s="530"/>
      <c r="AF2" s="530"/>
      <c r="AG2" s="530"/>
      <c r="AH2" s="530"/>
      <c r="AI2" s="530"/>
      <c r="AJ2" s="531"/>
      <c r="AK2" s="93" t="s">
        <v>159</v>
      </c>
      <c r="AL2" s="94" t="s">
        <v>160</v>
      </c>
    </row>
    <row r="3" spans="1:38" ht="22.5" hidden="1" customHeight="1" x14ac:dyDescent="0.2">
      <c r="B3" s="524"/>
      <c r="C3" s="528"/>
      <c r="D3" s="532"/>
      <c r="E3" s="533"/>
      <c r="F3" s="533"/>
      <c r="G3" s="533"/>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533"/>
      <c r="AJ3" s="534"/>
      <c r="AK3" s="95" t="s">
        <v>161</v>
      </c>
      <c r="AL3" s="96">
        <v>6</v>
      </c>
    </row>
    <row r="4" spans="1:38" ht="22.5" hidden="1" customHeight="1" x14ac:dyDescent="0.2">
      <c r="B4" s="525"/>
      <c r="C4" s="535" t="s">
        <v>162</v>
      </c>
      <c r="D4" s="537" t="s">
        <v>163</v>
      </c>
      <c r="E4" s="538"/>
      <c r="F4" s="538"/>
      <c r="G4" s="538"/>
      <c r="H4" s="538"/>
      <c r="I4" s="538"/>
      <c r="J4" s="538"/>
      <c r="K4" s="538"/>
      <c r="L4" s="538"/>
      <c r="M4" s="538"/>
      <c r="N4" s="538"/>
      <c r="O4" s="538"/>
      <c r="P4" s="538"/>
      <c r="Q4" s="538"/>
      <c r="R4" s="538"/>
      <c r="S4" s="538"/>
      <c r="T4" s="538"/>
      <c r="U4" s="538"/>
      <c r="V4" s="538"/>
      <c r="W4" s="538"/>
      <c r="X4" s="538"/>
      <c r="Y4" s="538"/>
      <c r="Z4" s="538"/>
      <c r="AA4" s="538"/>
      <c r="AB4" s="538"/>
      <c r="AC4" s="538"/>
      <c r="AD4" s="538"/>
      <c r="AE4" s="538"/>
      <c r="AF4" s="538"/>
      <c r="AG4" s="538"/>
      <c r="AH4" s="538"/>
      <c r="AI4" s="538"/>
      <c r="AJ4" s="539"/>
      <c r="AK4" s="95" t="s">
        <v>164</v>
      </c>
      <c r="AL4" s="97">
        <v>45208</v>
      </c>
    </row>
    <row r="5" spans="1:38" ht="21.75" hidden="1" customHeight="1" x14ac:dyDescent="0.2">
      <c r="B5" s="526"/>
      <c r="C5" s="536"/>
      <c r="D5" s="540"/>
      <c r="E5" s="541"/>
      <c r="F5" s="541"/>
      <c r="G5" s="541"/>
      <c r="H5" s="541"/>
      <c r="I5" s="541"/>
      <c r="J5" s="541"/>
      <c r="K5" s="541"/>
      <c r="L5" s="541"/>
      <c r="M5" s="541"/>
      <c r="N5" s="541"/>
      <c r="O5" s="541"/>
      <c r="P5" s="541"/>
      <c r="Q5" s="541"/>
      <c r="R5" s="541"/>
      <c r="S5" s="541"/>
      <c r="T5" s="541"/>
      <c r="U5" s="541"/>
      <c r="V5" s="541"/>
      <c r="W5" s="541"/>
      <c r="X5" s="541"/>
      <c r="Y5" s="541"/>
      <c r="Z5" s="541"/>
      <c r="AA5" s="541"/>
      <c r="AB5" s="541"/>
      <c r="AC5" s="541"/>
      <c r="AD5" s="541"/>
      <c r="AE5" s="541"/>
      <c r="AF5" s="541"/>
      <c r="AG5" s="541"/>
      <c r="AH5" s="541"/>
      <c r="AI5" s="541"/>
      <c r="AJ5" s="542"/>
      <c r="AK5" s="98" t="s">
        <v>165</v>
      </c>
      <c r="AL5" s="99" t="s">
        <v>166</v>
      </c>
    </row>
    <row r="6" spans="1:38" ht="10.5" hidden="1" customHeight="1" x14ac:dyDescent="0.2"/>
    <row r="7" spans="1:38" ht="8.25" hidden="1" customHeight="1" x14ac:dyDescent="0.2"/>
    <row r="8" spans="1:38" s="100" customFormat="1" ht="14.25" customHeight="1" x14ac:dyDescent="0.2">
      <c r="B8" s="519" t="s">
        <v>167</v>
      </c>
      <c r="C8" s="520" t="s">
        <v>168</v>
      </c>
      <c r="D8" s="520" t="s">
        <v>169</v>
      </c>
      <c r="E8" s="520" t="s">
        <v>170</v>
      </c>
      <c r="F8" s="520" t="s">
        <v>171</v>
      </c>
      <c r="G8" s="520" t="s">
        <v>1506</v>
      </c>
      <c r="H8" s="520" t="s">
        <v>172</v>
      </c>
      <c r="I8" s="545" t="s">
        <v>173</v>
      </c>
      <c r="J8" s="546"/>
      <c r="K8" s="546"/>
      <c r="L8" s="547"/>
      <c r="M8" s="520" t="s">
        <v>174</v>
      </c>
      <c r="N8" s="520" t="s">
        <v>175</v>
      </c>
      <c r="O8" s="520" t="s">
        <v>176</v>
      </c>
      <c r="P8" s="520" t="s">
        <v>177</v>
      </c>
      <c r="Q8" s="520" t="s">
        <v>178</v>
      </c>
      <c r="R8" s="551" t="s">
        <v>179</v>
      </c>
      <c r="S8" s="520" t="s">
        <v>180</v>
      </c>
      <c r="T8" s="543" t="s">
        <v>181</v>
      </c>
      <c r="U8" s="543" t="s">
        <v>182</v>
      </c>
      <c r="V8" s="543" t="s">
        <v>183</v>
      </c>
      <c r="W8" s="543" t="s">
        <v>184</v>
      </c>
      <c r="X8" s="543" t="s">
        <v>185</v>
      </c>
      <c r="Y8" s="552" t="s">
        <v>186</v>
      </c>
      <c r="Z8" s="553"/>
      <c r="AA8" s="553"/>
      <c r="AB8" s="553"/>
      <c r="AC8" s="554"/>
      <c r="AD8" s="552" t="s">
        <v>187</v>
      </c>
      <c r="AE8" s="553"/>
      <c r="AF8" s="553"/>
      <c r="AG8" s="553"/>
      <c r="AH8" s="553"/>
      <c r="AI8" s="554"/>
      <c r="AJ8" s="558" t="s">
        <v>188</v>
      </c>
      <c r="AK8" s="559"/>
      <c r="AL8" s="543" t="s">
        <v>189</v>
      </c>
    </row>
    <row r="9" spans="1:38" s="100" customFormat="1" ht="18" hidden="1" customHeight="1" x14ac:dyDescent="0.2">
      <c r="A9" s="102" t="s">
        <v>190</v>
      </c>
      <c r="B9" s="520"/>
      <c r="C9" s="521"/>
      <c r="D9" s="522"/>
      <c r="E9" s="522"/>
      <c r="F9" s="522"/>
      <c r="G9" s="522"/>
      <c r="H9" s="522"/>
      <c r="I9" s="548"/>
      <c r="J9" s="549"/>
      <c r="K9" s="549"/>
      <c r="L9" s="550"/>
      <c r="M9" s="522"/>
      <c r="N9" s="522"/>
      <c r="O9" s="522"/>
      <c r="P9" s="522"/>
      <c r="Q9" s="522"/>
      <c r="R9" s="543"/>
      <c r="S9" s="522"/>
      <c r="T9" s="544"/>
      <c r="U9" s="544"/>
      <c r="V9" s="544"/>
      <c r="W9" s="544"/>
      <c r="X9" s="544"/>
      <c r="Y9" s="555"/>
      <c r="Z9" s="556"/>
      <c r="AA9" s="556"/>
      <c r="AB9" s="556"/>
      <c r="AC9" s="557"/>
      <c r="AD9" s="555"/>
      <c r="AE9" s="556"/>
      <c r="AF9" s="556"/>
      <c r="AG9" s="556"/>
      <c r="AH9" s="556"/>
      <c r="AI9" s="557"/>
      <c r="AJ9" s="101" t="s">
        <v>191</v>
      </c>
      <c r="AK9" s="101" t="s">
        <v>192</v>
      </c>
      <c r="AL9" s="544"/>
    </row>
    <row r="10" spans="1:38" s="110" customFormat="1" ht="213.75" hidden="1" x14ac:dyDescent="0.2">
      <c r="A10" s="91"/>
      <c r="B10" s="103" t="s">
        <v>193</v>
      </c>
      <c r="C10" s="104" t="s">
        <v>194</v>
      </c>
      <c r="D10" s="103" t="s">
        <v>195</v>
      </c>
      <c r="E10" s="105" t="s">
        <v>196</v>
      </c>
      <c r="F10" s="105" t="s">
        <v>197</v>
      </c>
      <c r="G10" s="105"/>
      <c r="H10" s="103" t="s">
        <v>198</v>
      </c>
      <c r="I10" s="103" t="s">
        <v>199</v>
      </c>
      <c r="J10" s="103" t="s">
        <v>199</v>
      </c>
      <c r="K10" s="103" t="s">
        <v>199</v>
      </c>
      <c r="L10" s="103" t="s">
        <v>199</v>
      </c>
      <c r="M10" s="105" t="s">
        <v>200</v>
      </c>
      <c r="N10" s="103" t="s">
        <v>201</v>
      </c>
      <c r="O10" s="106" t="s">
        <v>202</v>
      </c>
      <c r="P10" s="103" t="s">
        <v>203</v>
      </c>
      <c r="Q10" s="103" t="s">
        <v>204</v>
      </c>
      <c r="R10" s="106" t="s">
        <v>72</v>
      </c>
      <c r="S10" s="107">
        <v>45292</v>
      </c>
      <c r="T10" s="29">
        <v>45380</v>
      </c>
      <c r="U10" s="106" t="s">
        <v>205</v>
      </c>
      <c r="V10" s="108"/>
      <c r="W10" s="103"/>
      <c r="X10" s="109">
        <v>0.1</v>
      </c>
      <c r="Y10" s="103" t="s">
        <v>207</v>
      </c>
      <c r="Z10" s="103" t="s">
        <v>208</v>
      </c>
      <c r="AA10" s="103" t="s">
        <v>199</v>
      </c>
      <c r="AB10" s="103" t="s">
        <v>199</v>
      </c>
      <c r="AC10" s="103" t="s">
        <v>199</v>
      </c>
      <c r="AD10" s="103" t="s">
        <v>209</v>
      </c>
      <c r="AE10" s="103" t="s">
        <v>199</v>
      </c>
      <c r="AF10" s="103" t="s">
        <v>199</v>
      </c>
      <c r="AG10" s="103" t="s">
        <v>199</v>
      </c>
      <c r="AH10" s="103" t="s">
        <v>199</v>
      </c>
      <c r="AI10" s="103" t="s">
        <v>199</v>
      </c>
      <c r="AJ10" s="103" t="s">
        <v>199</v>
      </c>
      <c r="AK10" s="103" t="s">
        <v>199</v>
      </c>
      <c r="AL10" s="106" t="s">
        <v>210</v>
      </c>
    </row>
    <row r="11" spans="1:38" s="112" customFormat="1" ht="213.75" hidden="1" x14ac:dyDescent="0.2">
      <c r="A11" s="111"/>
      <c r="B11" s="103" t="s">
        <v>193</v>
      </c>
      <c r="C11" s="104" t="s">
        <v>194</v>
      </c>
      <c r="D11" s="103" t="s">
        <v>195</v>
      </c>
      <c r="E11" s="105" t="s">
        <v>196</v>
      </c>
      <c r="F11" s="105" t="s">
        <v>197</v>
      </c>
      <c r="G11" s="105"/>
      <c r="H11" s="103" t="s">
        <v>198</v>
      </c>
      <c r="I11" s="103" t="s">
        <v>199</v>
      </c>
      <c r="J11" s="103" t="s">
        <v>199</v>
      </c>
      <c r="K11" s="103" t="s">
        <v>199</v>
      </c>
      <c r="L11" s="103" t="s">
        <v>199</v>
      </c>
      <c r="M11" s="105" t="s">
        <v>211</v>
      </c>
      <c r="N11" s="103" t="s">
        <v>212</v>
      </c>
      <c r="O11" s="106" t="s">
        <v>213</v>
      </c>
      <c r="P11" s="103" t="s">
        <v>203</v>
      </c>
      <c r="Q11" s="103" t="s">
        <v>214</v>
      </c>
      <c r="R11" s="106" t="s">
        <v>72</v>
      </c>
      <c r="S11" s="107">
        <v>45292</v>
      </c>
      <c r="T11" s="107">
        <v>45625</v>
      </c>
      <c r="U11" s="106" t="s">
        <v>215</v>
      </c>
      <c r="V11" s="108"/>
      <c r="W11" s="103"/>
      <c r="X11" s="109">
        <v>0.2</v>
      </c>
      <c r="Y11" s="103" t="s">
        <v>207</v>
      </c>
      <c r="Z11" s="103" t="s">
        <v>208</v>
      </c>
      <c r="AA11" s="103" t="s">
        <v>199</v>
      </c>
      <c r="AB11" s="103" t="s">
        <v>199</v>
      </c>
      <c r="AC11" s="103" t="s">
        <v>199</v>
      </c>
      <c r="AD11" s="103" t="s">
        <v>209</v>
      </c>
      <c r="AE11" s="103" t="s">
        <v>199</v>
      </c>
      <c r="AF11" s="103" t="s">
        <v>199</v>
      </c>
      <c r="AG11" s="103" t="s">
        <v>199</v>
      </c>
      <c r="AH11" s="103" t="s">
        <v>199</v>
      </c>
      <c r="AI11" s="103" t="s">
        <v>199</v>
      </c>
      <c r="AJ11" s="103" t="s">
        <v>199</v>
      </c>
      <c r="AK11" s="103" t="s">
        <v>199</v>
      </c>
      <c r="AL11" s="106" t="s">
        <v>210</v>
      </c>
    </row>
    <row r="12" spans="1:38" s="112" customFormat="1" ht="213.75" hidden="1" x14ac:dyDescent="0.2">
      <c r="A12" s="111"/>
      <c r="B12" s="103" t="s">
        <v>193</v>
      </c>
      <c r="C12" s="104" t="s">
        <v>194</v>
      </c>
      <c r="D12" s="103" t="s">
        <v>195</v>
      </c>
      <c r="E12" s="105" t="s">
        <v>196</v>
      </c>
      <c r="F12" s="105" t="s">
        <v>197</v>
      </c>
      <c r="G12" s="105"/>
      <c r="H12" s="103" t="s">
        <v>198</v>
      </c>
      <c r="I12" s="103" t="s">
        <v>199</v>
      </c>
      <c r="J12" s="103" t="s">
        <v>199</v>
      </c>
      <c r="K12" s="103" t="s">
        <v>199</v>
      </c>
      <c r="L12" s="103" t="s">
        <v>199</v>
      </c>
      <c r="M12" s="105" t="s">
        <v>216</v>
      </c>
      <c r="N12" s="103" t="s">
        <v>216</v>
      </c>
      <c r="O12" s="106" t="s">
        <v>217</v>
      </c>
      <c r="P12" s="103" t="s">
        <v>218</v>
      </c>
      <c r="Q12" s="103" t="s">
        <v>219</v>
      </c>
      <c r="R12" s="106" t="s">
        <v>220</v>
      </c>
      <c r="S12" s="107">
        <v>45383</v>
      </c>
      <c r="T12" s="107">
        <v>45596</v>
      </c>
      <c r="U12" s="106" t="s">
        <v>72</v>
      </c>
      <c r="V12" s="108"/>
      <c r="W12" s="103"/>
      <c r="X12" s="109"/>
      <c r="Y12" s="103" t="s">
        <v>207</v>
      </c>
      <c r="Z12" s="103" t="s">
        <v>208</v>
      </c>
      <c r="AA12" s="103" t="s">
        <v>199</v>
      </c>
      <c r="AB12" s="103" t="s">
        <v>199</v>
      </c>
      <c r="AC12" s="103" t="s">
        <v>199</v>
      </c>
      <c r="AD12" s="103" t="s">
        <v>209</v>
      </c>
      <c r="AE12" s="103" t="s">
        <v>199</v>
      </c>
      <c r="AF12" s="103" t="s">
        <v>199</v>
      </c>
      <c r="AG12" s="103" t="s">
        <v>199</v>
      </c>
      <c r="AH12" s="103" t="s">
        <v>199</v>
      </c>
      <c r="AI12" s="103" t="s">
        <v>199</v>
      </c>
      <c r="AJ12" s="103" t="s">
        <v>199</v>
      </c>
      <c r="AK12" s="103" t="s">
        <v>199</v>
      </c>
      <c r="AL12" s="106" t="s">
        <v>210</v>
      </c>
    </row>
    <row r="13" spans="1:38" s="112" customFormat="1" ht="213.75" hidden="1" x14ac:dyDescent="0.2">
      <c r="A13" s="111"/>
      <c r="B13" s="103" t="s">
        <v>193</v>
      </c>
      <c r="C13" s="104" t="s">
        <v>194</v>
      </c>
      <c r="D13" s="103" t="s">
        <v>195</v>
      </c>
      <c r="E13" s="105" t="s">
        <v>196</v>
      </c>
      <c r="F13" s="105" t="s">
        <v>197</v>
      </c>
      <c r="G13" s="105"/>
      <c r="H13" s="103" t="s">
        <v>198</v>
      </c>
      <c r="I13" s="103" t="s">
        <v>199</v>
      </c>
      <c r="J13" s="103" t="s">
        <v>199</v>
      </c>
      <c r="K13" s="103" t="s">
        <v>199</v>
      </c>
      <c r="L13" s="103" t="s">
        <v>199</v>
      </c>
      <c r="M13" s="105" t="s">
        <v>221</v>
      </c>
      <c r="N13" s="103" t="s">
        <v>222</v>
      </c>
      <c r="O13" s="106" t="s">
        <v>223</v>
      </c>
      <c r="P13" s="103" t="s">
        <v>203</v>
      </c>
      <c r="Q13" s="103" t="s">
        <v>204</v>
      </c>
      <c r="R13" s="106" t="s">
        <v>72</v>
      </c>
      <c r="S13" s="107">
        <v>45293</v>
      </c>
      <c r="T13" s="107">
        <v>45625</v>
      </c>
      <c r="U13" s="106" t="s">
        <v>205</v>
      </c>
      <c r="V13" s="108"/>
      <c r="W13" s="103"/>
      <c r="X13" s="109">
        <v>0.5</v>
      </c>
      <c r="Y13" s="103" t="s">
        <v>207</v>
      </c>
      <c r="Z13" s="103" t="s">
        <v>208</v>
      </c>
      <c r="AA13" s="103" t="s">
        <v>199</v>
      </c>
      <c r="AB13" s="103" t="s">
        <v>199</v>
      </c>
      <c r="AC13" s="103" t="s">
        <v>199</v>
      </c>
      <c r="AD13" s="103" t="s">
        <v>209</v>
      </c>
      <c r="AE13" s="103" t="s">
        <v>199</v>
      </c>
      <c r="AF13" s="103" t="s">
        <v>199</v>
      </c>
      <c r="AG13" s="103" t="s">
        <v>199</v>
      </c>
      <c r="AH13" s="103" t="s">
        <v>199</v>
      </c>
      <c r="AI13" s="103" t="s">
        <v>199</v>
      </c>
      <c r="AJ13" s="103" t="s">
        <v>199</v>
      </c>
      <c r="AK13" s="103" t="s">
        <v>199</v>
      </c>
      <c r="AL13" s="106" t="s">
        <v>210</v>
      </c>
    </row>
    <row r="14" spans="1:38" s="112" customFormat="1" ht="213.75" hidden="1" x14ac:dyDescent="0.2">
      <c r="A14" s="111"/>
      <c r="B14" s="103" t="s">
        <v>193</v>
      </c>
      <c r="C14" s="104" t="s">
        <v>194</v>
      </c>
      <c r="D14" s="103" t="s">
        <v>195</v>
      </c>
      <c r="E14" s="105" t="s">
        <v>196</v>
      </c>
      <c r="F14" s="105" t="s">
        <v>197</v>
      </c>
      <c r="G14" s="105"/>
      <c r="H14" s="103" t="s">
        <v>198</v>
      </c>
      <c r="I14" s="103" t="s">
        <v>199</v>
      </c>
      <c r="J14" s="103" t="s">
        <v>199</v>
      </c>
      <c r="K14" s="103" t="s">
        <v>199</v>
      </c>
      <c r="L14" s="103" t="s">
        <v>199</v>
      </c>
      <c r="M14" s="105" t="s">
        <v>224</v>
      </c>
      <c r="N14" s="103" t="s">
        <v>225</v>
      </c>
      <c r="O14" s="106" t="s">
        <v>226</v>
      </c>
      <c r="P14" s="103" t="s">
        <v>203</v>
      </c>
      <c r="Q14" s="103" t="s">
        <v>204</v>
      </c>
      <c r="R14" s="106" t="s">
        <v>72</v>
      </c>
      <c r="S14" s="107">
        <v>45293</v>
      </c>
      <c r="T14" s="107">
        <v>45625</v>
      </c>
      <c r="U14" s="106" t="s">
        <v>205</v>
      </c>
      <c r="V14" s="108"/>
      <c r="W14" s="103"/>
      <c r="X14" s="109">
        <v>0.2</v>
      </c>
      <c r="Y14" s="103" t="s">
        <v>207</v>
      </c>
      <c r="Z14" s="103" t="s">
        <v>208</v>
      </c>
      <c r="AA14" s="103" t="s">
        <v>199</v>
      </c>
      <c r="AB14" s="103" t="s">
        <v>199</v>
      </c>
      <c r="AC14" s="103" t="s">
        <v>199</v>
      </c>
      <c r="AD14" s="103" t="s">
        <v>209</v>
      </c>
      <c r="AE14" s="103" t="s">
        <v>199</v>
      </c>
      <c r="AF14" s="103" t="s">
        <v>199</v>
      </c>
      <c r="AG14" s="103" t="s">
        <v>199</v>
      </c>
      <c r="AH14" s="103" t="s">
        <v>199</v>
      </c>
      <c r="AI14" s="103" t="s">
        <v>199</v>
      </c>
      <c r="AJ14" s="103" t="s">
        <v>199</v>
      </c>
      <c r="AK14" s="103" t="s">
        <v>199</v>
      </c>
      <c r="AL14" s="106" t="s">
        <v>210</v>
      </c>
    </row>
    <row r="15" spans="1:38" s="112" customFormat="1" ht="213.75" hidden="1" x14ac:dyDescent="0.2">
      <c r="A15" s="111"/>
      <c r="B15" s="103" t="s">
        <v>193</v>
      </c>
      <c r="C15" s="104" t="s">
        <v>194</v>
      </c>
      <c r="D15" s="103" t="s">
        <v>195</v>
      </c>
      <c r="E15" s="105" t="s">
        <v>196</v>
      </c>
      <c r="F15" s="105" t="s">
        <v>197</v>
      </c>
      <c r="G15" s="105"/>
      <c r="H15" s="103" t="s">
        <v>198</v>
      </c>
      <c r="I15" s="103" t="s">
        <v>199</v>
      </c>
      <c r="J15" s="103" t="s">
        <v>199</v>
      </c>
      <c r="K15" s="103" t="s">
        <v>199</v>
      </c>
      <c r="L15" s="103" t="s">
        <v>199</v>
      </c>
      <c r="M15" s="105" t="s">
        <v>227</v>
      </c>
      <c r="N15" s="103" t="s">
        <v>228</v>
      </c>
      <c r="O15" s="106" t="s">
        <v>229</v>
      </c>
      <c r="P15" s="103" t="s">
        <v>230</v>
      </c>
      <c r="Q15" s="103" t="s">
        <v>231</v>
      </c>
      <c r="R15" s="106" t="s">
        <v>220</v>
      </c>
      <c r="S15" s="107">
        <v>45627</v>
      </c>
      <c r="T15" s="107">
        <v>45641</v>
      </c>
      <c r="U15" s="106" t="s">
        <v>72</v>
      </c>
      <c r="V15" s="108"/>
      <c r="W15" s="103"/>
      <c r="X15" s="109"/>
      <c r="Y15" s="103" t="s">
        <v>208</v>
      </c>
      <c r="Z15" s="103" t="s">
        <v>232</v>
      </c>
      <c r="AA15" s="103" t="s">
        <v>233</v>
      </c>
      <c r="AB15" s="103" t="s">
        <v>199</v>
      </c>
      <c r="AC15" s="103" t="s">
        <v>199</v>
      </c>
      <c r="AD15" s="103" t="s">
        <v>209</v>
      </c>
      <c r="AE15" s="103" t="s">
        <v>199</v>
      </c>
      <c r="AF15" s="103" t="s">
        <v>199</v>
      </c>
      <c r="AG15" s="103" t="s">
        <v>199</v>
      </c>
      <c r="AH15" s="103" t="s">
        <v>199</v>
      </c>
      <c r="AI15" s="103" t="s">
        <v>199</v>
      </c>
      <c r="AJ15" s="103" t="s">
        <v>199</v>
      </c>
      <c r="AK15" s="103" t="s">
        <v>199</v>
      </c>
      <c r="AL15" s="106" t="s">
        <v>234</v>
      </c>
    </row>
    <row r="16" spans="1:38" s="111" customFormat="1" ht="213.75" hidden="1" x14ac:dyDescent="0.2">
      <c r="B16" s="103" t="s">
        <v>193</v>
      </c>
      <c r="C16" s="104" t="s">
        <v>194</v>
      </c>
      <c r="D16" s="103" t="s">
        <v>235</v>
      </c>
      <c r="E16" s="113" t="s">
        <v>236</v>
      </c>
      <c r="F16" s="114" t="s">
        <v>237</v>
      </c>
      <c r="G16" s="114"/>
      <c r="H16" s="103" t="s">
        <v>198</v>
      </c>
      <c r="I16" s="103" t="s">
        <v>199</v>
      </c>
      <c r="J16" s="103" t="s">
        <v>238</v>
      </c>
      <c r="K16" s="103" t="s">
        <v>199</v>
      </c>
      <c r="L16" s="103" t="s">
        <v>199</v>
      </c>
      <c r="M16" s="114" t="s">
        <v>239</v>
      </c>
      <c r="N16" s="103" t="s">
        <v>240</v>
      </c>
      <c r="O16" s="106" t="s">
        <v>241</v>
      </c>
      <c r="P16" s="103" t="s">
        <v>242</v>
      </c>
      <c r="Q16" s="103" t="s">
        <v>243</v>
      </c>
      <c r="R16" s="103" t="s">
        <v>72</v>
      </c>
      <c r="S16" s="107">
        <v>45293</v>
      </c>
      <c r="T16" s="107">
        <v>45626</v>
      </c>
      <c r="U16" s="107" t="s">
        <v>244</v>
      </c>
      <c r="V16" s="115"/>
      <c r="W16" s="103"/>
      <c r="X16" s="27">
        <v>1</v>
      </c>
      <c r="Y16" s="103" t="s">
        <v>245</v>
      </c>
      <c r="Z16" s="103" t="s">
        <v>246</v>
      </c>
      <c r="AA16" s="103" t="s">
        <v>247</v>
      </c>
      <c r="AB16" s="103" t="s">
        <v>199</v>
      </c>
      <c r="AC16" s="103" t="s">
        <v>199</v>
      </c>
      <c r="AD16" s="103" t="s">
        <v>209</v>
      </c>
      <c r="AE16" s="103" t="s">
        <v>248</v>
      </c>
      <c r="AF16" s="103" t="s">
        <v>199</v>
      </c>
      <c r="AG16" s="103" t="s">
        <v>199</v>
      </c>
      <c r="AH16" s="103" t="s">
        <v>199</v>
      </c>
      <c r="AI16" s="103" t="s">
        <v>199</v>
      </c>
      <c r="AJ16" s="103" t="s">
        <v>199</v>
      </c>
      <c r="AK16" s="103" t="s">
        <v>199</v>
      </c>
      <c r="AL16" s="103" t="s">
        <v>249</v>
      </c>
    </row>
    <row r="17" spans="2:38" s="111" customFormat="1" ht="270.75" hidden="1" x14ac:dyDescent="0.2">
      <c r="B17" s="103" t="s">
        <v>193</v>
      </c>
      <c r="C17" s="104" t="s">
        <v>194</v>
      </c>
      <c r="D17" s="103" t="s">
        <v>250</v>
      </c>
      <c r="E17" s="116" t="s">
        <v>251</v>
      </c>
      <c r="F17" s="117" t="s">
        <v>252</v>
      </c>
      <c r="G17" s="117"/>
      <c r="H17" s="103" t="s">
        <v>198</v>
      </c>
      <c r="I17" s="103" t="s">
        <v>253</v>
      </c>
      <c r="J17" s="103" t="s">
        <v>254</v>
      </c>
      <c r="K17" s="103" t="s">
        <v>199</v>
      </c>
      <c r="L17" s="103" t="s">
        <v>199</v>
      </c>
      <c r="M17" s="117" t="s">
        <v>255</v>
      </c>
      <c r="N17" s="103" t="s">
        <v>256</v>
      </c>
      <c r="O17" s="106" t="s">
        <v>257</v>
      </c>
      <c r="P17" s="103" t="s">
        <v>258</v>
      </c>
      <c r="Q17" s="103" t="s">
        <v>259</v>
      </c>
      <c r="R17" s="106" t="s">
        <v>260</v>
      </c>
      <c r="S17" s="107">
        <v>45293</v>
      </c>
      <c r="T17" s="107">
        <v>45625</v>
      </c>
      <c r="U17" s="118" t="s">
        <v>260</v>
      </c>
      <c r="V17" s="108"/>
      <c r="W17" s="103"/>
      <c r="X17" s="109">
        <v>0.5</v>
      </c>
      <c r="Y17" s="103" t="s">
        <v>207</v>
      </c>
      <c r="Z17" s="103" t="s">
        <v>208</v>
      </c>
      <c r="AA17" s="103" t="s">
        <v>199</v>
      </c>
      <c r="AB17" s="103" t="s">
        <v>199</v>
      </c>
      <c r="AC17" s="103" t="s">
        <v>199</v>
      </c>
      <c r="AD17" s="103" t="s">
        <v>209</v>
      </c>
      <c r="AE17" s="103" t="s">
        <v>199</v>
      </c>
      <c r="AF17" s="103" t="s">
        <v>199</v>
      </c>
      <c r="AG17" s="103" t="s">
        <v>199</v>
      </c>
      <c r="AH17" s="103" t="s">
        <v>199</v>
      </c>
      <c r="AI17" s="103" t="s">
        <v>199</v>
      </c>
      <c r="AJ17" s="103" t="s">
        <v>199</v>
      </c>
      <c r="AK17" s="103" t="s">
        <v>199</v>
      </c>
      <c r="AL17" s="106" t="s">
        <v>261</v>
      </c>
    </row>
    <row r="18" spans="2:38" s="111" customFormat="1" ht="270.75" hidden="1" x14ac:dyDescent="0.2">
      <c r="B18" s="103" t="s">
        <v>193</v>
      </c>
      <c r="C18" s="104" t="s">
        <v>194</v>
      </c>
      <c r="D18" s="103" t="s">
        <v>250</v>
      </c>
      <c r="E18" s="116" t="s">
        <v>251</v>
      </c>
      <c r="F18" s="117" t="s">
        <v>252</v>
      </c>
      <c r="G18" s="117"/>
      <c r="H18" s="103" t="s">
        <v>198</v>
      </c>
      <c r="I18" s="103" t="s">
        <v>253</v>
      </c>
      <c r="J18" s="103" t="s">
        <v>254</v>
      </c>
      <c r="K18" s="103" t="s">
        <v>199</v>
      </c>
      <c r="L18" s="103" t="s">
        <v>199</v>
      </c>
      <c r="M18" s="117" t="s">
        <v>262</v>
      </c>
      <c r="N18" s="103" t="s">
        <v>263</v>
      </c>
      <c r="O18" s="106" t="s">
        <v>264</v>
      </c>
      <c r="P18" s="103" t="s">
        <v>230</v>
      </c>
      <c r="Q18" s="103" t="s">
        <v>231</v>
      </c>
      <c r="R18" s="106" t="s">
        <v>220</v>
      </c>
      <c r="S18" s="107">
        <v>45627</v>
      </c>
      <c r="T18" s="107">
        <v>45641</v>
      </c>
      <c r="U18" s="106" t="s">
        <v>72</v>
      </c>
      <c r="V18" s="108"/>
      <c r="W18" s="103"/>
      <c r="X18" s="109"/>
      <c r="Y18" s="103" t="s">
        <v>208</v>
      </c>
      <c r="Z18" s="103" t="s">
        <v>232</v>
      </c>
      <c r="AA18" s="103" t="s">
        <v>233</v>
      </c>
      <c r="AB18" s="103" t="s">
        <v>199</v>
      </c>
      <c r="AC18" s="103" t="s">
        <v>199</v>
      </c>
      <c r="AD18" s="103" t="s">
        <v>209</v>
      </c>
      <c r="AE18" s="103" t="s">
        <v>199</v>
      </c>
      <c r="AF18" s="103" t="s">
        <v>199</v>
      </c>
      <c r="AG18" s="103" t="s">
        <v>199</v>
      </c>
      <c r="AH18" s="103" t="s">
        <v>199</v>
      </c>
      <c r="AI18" s="103" t="s">
        <v>199</v>
      </c>
      <c r="AJ18" s="103" t="s">
        <v>199</v>
      </c>
      <c r="AK18" s="103" t="s">
        <v>199</v>
      </c>
      <c r="AL18" s="106" t="s">
        <v>234</v>
      </c>
    </row>
    <row r="19" spans="2:38" s="111" customFormat="1" ht="270.75" hidden="1" x14ac:dyDescent="0.2">
      <c r="B19" s="103" t="s">
        <v>193</v>
      </c>
      <c r="C19" s="104" t="s">
        <v>194</v>
      </c>
      <c r="D19" s="103" t="s">
        <v>250</v>
      </c>
      <c r="E19" s="116" t="s">
        <v>251</v>
      </c>
      <c r="F19" s="117" t="s">
        <v>252</v>
      </c>
      <c r="G19" s="117"/>
      <c r="H19" s="103" t="s">
        <v>198</v>
      </c>
      <c r="I19" s="103" t="s">
        <v>253</v>
      </c>
      <c r="J19" s="103" t="s">
        <v>254</v>
      </c>
      <c r="K19" s="103" t="s">
        <v>199</v>
      </c>
      <c r="L19" s="103" t="s">
        <v>199</v>
      </c>
      <c r="M19" s="117" t="s">
        <v>265</v>
      </c>
      <c r="N19" s="103" t="s">
        <v>266</v>
      </c>
      <c r="O19" s="106" t="s">
        <v>267</v>
      </c>
      <c r="P19" s="103" t="s">
        <v>258</v>
      </c>
      <c r="Q19" s="103" t="s">
        <v>268</v>
      </c>
      <c r="R19" s="106" t="s">
        <v>72</v>
      </c>
      <c r="S19" s="107">
        <v>45293</v>
      </c>
      <c r="T19" s="107">
        <v>45625</v>
      </c>
      <c r="U19" s="118" t="s">
        <v>72</v>
      </c>
      <c r="V19" s="108"/>
      <c r="W19" s="103"/>
      <c r="X19" s="109">
        <v>0.5</v>
      </c>
      <c r="Y19" s="103" t="s">
        <v>207</v>
      </c>
      <c r="Z19" s="103" t="s">
        <v>208</v>
      </c>
      <c r="AA19" s="103" t="s">
        <v>199</v>
      </c>
      <c r="AB19" s="103" t="s">
        <v>199</v>
      </c>
      <c r="AC19" s="103" t="s">
        <v>199</v>
      </c>
      <c r="AD19" s="103" t="s">
        <v>209</v>
      </c>
      <c r="AE19" s="103" t="s">
        <v>199</v>
      </c>
      <c r="AF19" s="103" t="s">
        <v>199</v>
      </c>
      <c r="AG19" s="103" t="s">
        <v>199</v>
      </c>
      <c r="AH19" s="103" t="s">
        <v>199</v>
      </c>
      <c r="AI19" s="103" t="s">
        <v>199</v>
      </c>
      <c r="AJ19" s="103" t="s">
        <v>199</v>
      </c>
      <c r="AK19" s="103" t="s">
        <v>199</v>
      </c>
      <c r="AL19" s="106" t="s">
        <v>261</v>
      </c>
    </row>
    <row r="20" spans="2:38" s="111" customFormat="1" ht="270.75" hidden="1" x14ac:dyDescent="0.2">
      <c r="B20" s="103" t="s">
        <v>193</v>
      </c>
      <c r="C20" s="104" t="s">
        <v>194</v>
      </c>
      <c r="D20" s="103" t="s">
        <v>250</v>
      </c>
      <c r="E20" s="116" t="s">
        <v>251</v>
      </c>
      <c r="F20" s="119" t="s">
        <v>269</v>
      </c>
      <c r="G20" s="119"/>
      <c r="H20" s="103" t="s">
        <v>198</v>
      </c>
      <c r="I20" s="103" t="s">
        <v>253</v>
      </c>
      <c r="J20" s="103" t="s">
        <v>254</v>
      </c>
      <c r="K20" s="103" t="s">
        <v>199</v>
      </c>
      <c r="L20" s="103" t="s">
        <v>199</v>
      </c>
      <c r="M20" s="119" t="s">
        <v>255</v>
      </c>
      <c r="N20" s="103" t="s">
        <v>270</v>
      </c>
      <c r="O20" s="106" t="s">
        <v>271</v>
      </c>
      <c r="P20" s="103" t="s">
        <v>272</v>
      </c>
      <c r="Q20" s="103" t="s">
        <v>273</v>
      </c>
      <c r="R20" s="106" t="s">
        <v>260</v>
      </c>
      <c r="S20" s="107">
        <v>45293</v>
      </c>
      <c r="T20" s="107">
        <v>45625</v>
      </c>
      <c r="U20" s="118" t="s">
        <v>260</v>
      </c>
      <c r="V20" s="108"/>
      <c r="W20" s="103"/>
      <c r="X20" s="109">
        <v>1</v>
      </c>
      <c r="Y20" s="103" t="s">
        <v>207</v>
      </c>
      <c r="Z20" s="103" t="s">
        <v>208</v>
      </c>
      <c r="AA20" s="103" t="s">
        <v>199</v>
      </c>
      <c r="AB20" s="103" t="s">
        <v>199</v>
      </c>
      <c r="AC20" s="103" t="s">
        <v>199</v>
      </c>
      <c r="AD20" s="103" t="s">
        <v>209</v>
      </c>
      <c r="AE20" s="103" t="s">
        <v>199</v>
      </c>
      <c r="AF20" s="103" t="s">
        <v>199</v>
      </c>
      <c r="AG20" s="103" t="s">
        <v>199</v>
      </c>
      <c r="AH20" s="103" t="s">
        <v>199</v>
      </c>
      <c r="AI20" s="103" t="s">
        <v>199</v>
      </c>
      <c r="AJ20" s="103" t="s">
        <v>199</v>
      </c>
      <c r="AK20" s="103" t="s">
        <v>199</v>
      </c>
      <c r="AL20" s="106" t="s">
        <v>261</v>
      </c>
    </row>
    <row r="21" spans="2:38" s="111" customFormat="1" ht="270.75" hidden="1" x14ac:dyDescent="0.2">
      <c r="B21" s="103" t="s">
        <v>193</v>
      </c>
      <c r="C21" s="104" t="s">
        <v>194</v>
      </c>
      <c r="D21" s="103" t="s">
        <v>250</v>
      </c>
      <c r="E21" s="116" t="s">
        <v>251</v>
      </c>
      <c r="F21" s="119" t="s">
        <v>269</v>
      </c>
      <c r="G21" s="119"/>
      <c r="H21" s="103" t="s">
        <v>198</v>
      </c>
      <c r="I21" s="103" t="s">
        <v>253</v>
      </c>
      <c r="J21" s="103" t="s">
        <v>254</v>
      </c>
      <c r="K21" s="103" t="s">
        <v>199</v>
      </c>
      <c r="L21" s="103" t="s">
        <v>199</v>
      </c>
      <c r="M21" s="119" t="s">
        <v>262</v>
      </c>
      <c r="N21" s="103" t="s">
        <v>274</v>
      </c>
      <c r="O21" s="106" t="s">
        <v>275</v>
      </c>
      <c r="P21" s="103" t="s">
        <v>230</v>
      </c>
      <c r="Q21" s="103" t="s">
        <v>231</v>
      </c>
      <c r="R21" s="106" t="s">
        <v>220</v>
      </c>
      <c r="S21" s="107">
        <v>45627</v>
      </c>
      <c r="T21" s="107">
        <v>45641</v>
      </c>
      <c r="U21" s="106" t="s">
        <v>72</v>
      </c>
      <c r="V21" s="108"/>
      <c r="W21" s="103"/>
      <c r="X21" s="109"/>
      <c r="Y21" s="103" t="s">
        <v>208</v>
      </c>
      <c r="Z21" s="103" t="s">
        <v>232</v>
      </c>
      <c r="AA21" s="103" t="s">
        <v>233</v>
      </c>
      <c r="AB21" s="103" t="s">
        <v>199</v>
      </c>
      <c r="AC21" s="103" t="s">
        <v>199</v>
      </c>
      <c r="AD21" s="103" t="s">
        <v>209</v>
      </c>
      <c r="AE21" s="103" t="s">
        <v>199</v>
      </c>
      <c r="AF21" s="103" t="s">
        <v>199</v>
      </c>
      <c r="AG21" s="103" t="s">
        <v>199</v>
      </c>
      <c r="AH21" s="103" t="s">
        <v>199</v>
      </c>
      <c r="AI21" s="103" t="s">
        <v>199</v>
      </c>
      <c r="AJ21" s="103" t="s">
        <v>199</v>
      </c>
      <c r="AK21" s="103" t="s">
        <v>199</v>
      </c>
      <c r="AL21" s="106" t="s">
        <v>234</v>
      </c>
    </row>
    <row r="22" spans="2:38" s="111" customFormat="1" ht="213.75" hidden="1" x14ac:dyDescent="0.2">
      <c r="B22" s="103" t="s">
        <v>193</v>
      </c>
      <c r="C22" s="104" t="s">
        <v>194</v>
      </c>
      <c r="D22" s="103" t="s">
        <v>250</v>
      </c>
      <c r="E22" s="116" t="s">
        <v>251</v>
      </c>
      <c r="F22" s="119" t="s">
        <v>269</v>
      </c>
      <c r="G22" s="119"/>
      <c r="H22" s="103" t="s">
        <v>198</v>
      </c>
      <c r="I22" s="103" t="s">
        <v>253</v>
      </c>
      <c r="J22" s="103" t="s">
        <v>199</v>
      </c>
      <c r="K22" s="103" t="s">
        <v>199</v>
      </c>
      <c r="L22" s="103" t="s">
        <v>199</v>
      </c>
      <c r="M22" s="119" t="s">
        <v>276</v>
      </c>
      <c r="N22" s="103" t="s">
        <v>277</v>
      </c>
      <c r="O22" s="103" t="s">
        <v>278</v>
      </c>
      <c r="P22" s="103" t="s">
        <v>279</v>
      </c>
      <c r="Q22" s="103"/>
      <c r="R22" s="103" t="s">
        <v>280</v>
      </c>
      <c r="S22" s="107">
        <v>45292</v>
      </c>
      <c r="T22" s="107">
        <v>45412</v>
      </c>
      <c r="U22" s="107" t="s">
        <v>281</v>
      </c>
      <c r="V22" s="108">
        <v>216056978</v>
      </c>
      <c r="W22" s="106" t="s">
        <v>282</v>
      </c>
      <c r="X22" s="109"/>
      <c r="Y22" s="103" t="s">
        <v>245</v>
      </c>
      <c r="Z22" s="103" t="s">
        <v>199</v>
      </c>
      <c r="AA22" s="103" t="s">
        <v>199</v>
      </c>
      <c r="AB22" s="103" t="s">
        <v>199</v>
      </c>
      <c r="AC22" s="103" t="s">
        <v>199</v>
      </c>
      <c r="AD22" s="103" t="s">
        <v>209</v>
      </c>
      <c r="AE22" s="103" t="s">
        <v>248</v>
      </c>
      <c r="AF22" s="103" t="s">
        <v>199</v>
      </c>
      <c r="AG22" s="103" t="s">
        <v>199</v>
      </c>
      <c r="AH22" s="103" t="s">
        <v>199</v>
      </c>
      <c r="AI22" s="103" t="s">
        <v>199</v>
      </c>
      <c r="AJ22" s="103" t="s">
        <v>199</v>
      </c>
      <c r="AK22" s="103" t="s">
        <v>199</v>
      </c>
      <c r="AL22" s="103" t="s">
        <v>283</v>
      </c>
    </row>
    <row r="23" spans="2:38" s="111" customFormat="1" ht="213.75" hidden="1" x14ac:dyDescent="0.2">
      <c r="B23" s="103" t="s">
        <v>193</v>
      </c>
      <c r="C23" s="104" t="s">
        <v>194</v>
      </c>
      <c r="D23" s="103" t="s">
        <v>250</v>
      </c>
      <c r="E23" s="116" t="s">
        <v>251</v>
      </c>
      <c r="F23" s="119" t="s">
        <v>269</v>
      </c>
      <c r="G23" s="119"/>
      <c r="H23" s="103" t="s">
        <v>198</v>
      </c>
      <c r="I23" s="103" t="s">
        <v>253</v>
      </c>
      <c r="J23" s="103" t="s">
        <v>199</v>
      </c>
      <c r="K23" s="103" t="s">
        <v>199</v>
      </c>
      <c r="L23" s="103" t="s">
        <v>199</v>
      </c>
      <c r="M23" s="120" t="s">
        <v>284</v>
      </c>
      <c r="N23" s="103" t="s">
        <v>285</v>
      </c>
      <c r="O23" s="103" t="s">
        <v>286</v>
      </c>
      <c r="P23" s="103" t="s">
        <v>287</v>
      </c>
      <c r="Q23" s="103"/>
      <c r="R23" s="103" t="s">
        <v>280</v>
      </c>
      <c r="S23" s="107">
        <v>45292</v>
      </c>
      <c r="T23" s="107">
        <v>45412</v>
      </c>
      <c r="U23" s="107" t="s">
        <v>281</v>
      </c>
      <c r="V23" s="108">
        <v>55626726</v>
      </c>
      <c r="W23" s="106" t="s">
        <v>288</v>
      </c>
      <c r="X23" s="109"/>
      <c r="Y23" s="103" t="s">
        <v>245</v>
      </c>
      <c r="Z23" s="103" t="s">
        <v>199</v>
      </c>
      <c r="AA23" s="103" t="s">
        <v>199</v>
      </c>
      <c r="AB23" s="103" t="s">
        <v>199</v>
      </c>
      <c r="AC23" s="103" t="s">
        <v>199</v>
      </c>
      <c r="AD23" s="103" t="s">
        <v>209</v>
      </c>
      <c r="AE23" s="103" t="s">
        <v>248</v>
      </c>
      <c r="AF23" s="103" t="s">
        <v>199</v>
      </c>
      <c r="AG23" s="103" t="s">
        <v>199</v>
      </c>
      <c r="AH23" s="103" t="s">
        <v>199</v>
      </c>
      <c r="AI23" s="103" t="s">
        <v>199</v>
      </c>
      <c r="AJ23" s="103" t="s">
        <v>199</v>
      </c>
      <c r="AK23" s="103" t="s">
        <v>199</v>
      </c>
      <c r="AL23" s="103" t="s">
        <v>283</v>
      </c>
    </row>
    <row r="24" spans="2:38" s="111" customFormat="1" ht="213.75" hidden="1" x14ac:dyDescent="0.2">
      <c r="B24" s="103" t="s">
        <v>193</v>
      </c>
      <c r="C24" s="104" t="s">
        <v>194</v>
      </c>
      <c r="D24" s="103" t="s">
        <v>250</v>
      </c>
      <c r="E24" s="116" t="s">
        <v>251</v>
      </c>
      <c r="F24" s="119" t="s">
        <v>269</v>
      </c>
      <c r="G24" s="119"/>
      <c r="H24" s="103" t="s">
        <v>198</v>
      </c>
      <c r="I24" s="103" t="s">
        <v>253</v>
      </c>
      <c r="J24" s="103" t="s">
        <v>199</v>
      </c>
      <c r="K24" s="103" t="s">
        <v>199</v>
      </c>
      <c r="L24" s="103" t="s">
        <v>199</v>
      </c>
      <c r="M24" s="119" t="s">
        <v>289</v>
      </c>
      <c r="N24" s="103" t="s">
        <v>290</v>
      </c>
      <c r="O24" s="103" t="s">
        <v>291</v>
      </c>
      <c r="P24" s="103" t="s">
        <v>292</v>
      </c>
      <c r="Q24" s="103"/>
      <c r="R24" s="103" t="s">
        <v>280</v>
      </c>
      <c r="S24" s="107">
        <v>45292</v>
      </c>
      <c r="T24" s="107">
        <v>45412</v>
      </c>
      <c r="U24" s="107" t="s">
        <v>281</v>
      </c>
      <c r="V24" s="108">
        <v>100635386</v>
      </c>
      <c r="W24" s="106" t="s">
        <v>293</v>
      </c>
      <c r="X24" s="109"/>
      <c r="Y24" s="103" t="s">
        <v>245</v>
      </c>
      <c r="Z24" s="103" t="s">
        <v>199</v>
      </c>
      <c r="AA24" s="103" t="s">
        <v>199</v>
      </c>
      <c r="AB24" s="103" t="s">
        <v>199</v>
      </c>
      <c r="AC24" s="103" t="s">
        <v>199</v>
      </c>
      <c r="AD24" s="103" t="s">
        <v>209</v>
      </c>
      <c r="AE24" s="103" t="s">
        <v>248</v>
      </c>
      <c r="AF24" s="103" t="s">
        <v>199</v>
      </c>
      <c r="AG24" s="103" t="s">
        <v>199</v>
      </c>
      <c r="AH24" s="103" t="s">
        <v>199</v>
      </c>
      <c r="AI24" s="103" t="s">
        <v>199</v>
      </c>
      <c r="AJ24" s="103" t="s">
        <v>199</v>
      </c>
      <c r="AK24" s="103" t="s">
        <v>199</v>
      </c>
      <c r="AL24" s="103" t="s">
        <v>294</v>
      </c>
    </row>
    <row r="25" spans="2:38" s="111" customFormat="1" ht="213.75" hidden="1" x14ac:dyDescent="0.2">
      <c r="B25" s="103" t="s">
        <v>193</v>
      </c>
      <c r="C25" s="104" t="s">
        <v>194</v>
      </c>
      <c r="D25" s="103" t="s">
        <v>250</v>
      </c>
      <c r="E25" s="116" t="s">
        <v>251</v>
      </c>
      <c r="F25" s="119" t="s">
        <v>269</v>
      </c>
      <c r="G25" s="119"/>
      <c r="H25" s="103" t="s">
        <v>198</v>
      </c>
      <c r="I25" s="103" t="s">
        <v>253</v>
      </c>
      <c r="J25" s="103" t="s">
        <v>199</v>
      </c>
      <c r="K25" s="103" t="s">
        <v>199</v>
      </c>
      <c r="L25" s="103" t="s">
        <v>199</v>
      </c>
      <c r="M25" s="116" t="s">
        <v>295</v>
      </c>
      <c r="N25" s="103" t="s">
        <v>296</v>
      </c>
      <c r="O25" s="103" t="s">
        <v>297</v>
      </c>
      <c r="P25" s="103" t="s">
        <v>298</v>
      </c>
      <c r="Q25" s="103"/>
      <c r="R25" s="103" t="s">
        <v>280</v>
      </c>
      <c r="S25" s="107">
        <v>45292</v>
      </c>
      <c r="T25" s="107">
        <v>45412</v>
      </c>
      <c r="U25" s="107" t="s">
        <v>281</v>
      </c>
      <c r="V25" s="108">
        <v>128191578</v>
      </c>
      <c r="W25" s="106" t="s">
        <v>299</v>
      </c>
      <c r="X25" s="109"/>
      <c r="Y25" s="103" t="s">
        <v>245</v>
      </c>
      <c r="Z25" s="103" t="s">
        <v>199</v>
      </c>
      <c r="AA25" s="103" t="s">
        <v>199</v>
      </c>
      <c r="AB25" s="103" t="s">
        <v>199</v>
      </c>
      <c r="AC25" s="103" t="s">
        <v>199</v>
      </c>
      <c r="AD25" s="103" t="s">
        <v>209</v>
      </c>
      <c r="AE25" s="103" t="s">
        <v>248</v>
      </c>
      <c r="AF25" s="103" t="s">
        <v>199</v>
      </c>
      <c r="AG25" s="103" t="s">
        <v>199</v>
      </c>
      <c r="AH25" s="103" t="s">
        <v>199</v>
      </c>
      <c r="AI25" s="103" t="s">
        <v>199</v>
      </c>
      <c r="AJ25" s="103" t="s">
        <v>199</v>
      </c>
      <c r="AK25" s="103" t="s">
        <v>199</v>
      </c>
      <c r="AL25" s="103" t="s">
        <v>283</v>
      </c>
    </row>
    <row r="26" spans="2:38" s="111" customFormat="1" ht="213.75" hidden="1" x14ac:dyDescent="0.2">
      <c r="B26" s="103" t="s">
        <v>193</v>
      </c>
      <c r="C26" s="104" t="s">
        <v>194</v>
      </c>
      <c r="D26" s="103" t="s">
        <v>250</v>
      </c>
      <c r="E26" s="116" t="s">
        <v>251</v>
      </c>
      <c r="F26" s="119" t="s">
        <v>269</v>
      </c>
      <c r="G26" s="119"/>
      <c r="H26" s="103" t="s">
        <v>198</v>
      </c>
      <c r="I26" s="103" t="s">
        <v>253</v>
      </c>
      <c r="J26" s="103" t="s">
        <v>199</v>
      </c>
      <c r="K26" s="103" t="s">
        <v>199</v>
      </c>
      <c r="L26" s="103" t="s">
        <v>199</v>
      </c>
      <c r="M26" s="119" t="s">
        <v>300</v>
      </c>
      <c r="N26" s="103" t="s">
        <v>277</v>
      </c>
      <c r="O26" s="103" t="s">
        <v>301</v>
      </c>
      <c r="P26" s="103" t="s">
        <v>279</v>
      </c>
      <c r="Q26" s="103"/>
      <c r="R26" s="103" t="s">
        <v>280</v>
      </c>
      <c r="S26" s="107">
        <v>45413</v>
      </c>
      <c r="T26" s="121">
        <v>45535</v>
      </c>
      <c r="U26" s="107" t="s">
        <v>281</v>
      </c>
      <c r="V26" s="108">
        <v>186551156</v>
      </c>
      <c r="W26" s="106" t="s">
        <v>302</v>
      </c>
      <c r="X26" s="109"/>
      <c r="Y26" s="103" t="s">
        <v>245</v>
      </c>
      <c r="Z26" s="103" t="s">
        <v>199</v>
      </c>
      <c r="AA26" s="103" t="s">
        <v>199</v>
      </c>
      <c r="AB26" s="103" t="s">
        <v>199</v>
      </c>
      <c r="AC26" s="103" t="s">
        <v>199</v>
      </c>
      <c r="AD26" s="103" t="s">
        <v>209</v>
      </c>
      <c r="AE26" s="103" t="s">
        <v>248</v>
      </c>
      <c r="AF26" s="103" t="s">
        <v>199</v>
      </c>
      <c r="AG26" s="103" t="s">
        <v>199</v>
      </c>
      <c r="AH26" s="103" t="s">
        <v>199</v>
      </c>
      <c r="AI26" s="103" t="s">
        <v>199</v>
      </c>
      <c r="AJ26" s="103" t="s">
        <v>199</v>
      </c>
      <c r="AK26" s="103" t="s">
        <v>199</v>
      </c>
      <c r="AL26" s="103" t="s">
        <v>283</v>
      </c>
    </row>
    <row r="27" spans="2:38" s="111" customFormat="1" ht="213.75" hidden="1" x14ac:dyDescent="0.2">
      <c r="B27" s="103" t="s">
        <v>193</v>
      </c>
      <c r="C27" s="104" t="s">
        <v>194</v>
      </c>
      <c r="D27" s="103" t="s">
        <v>250</v>
      </c>
      <c r="E27" s="116" t="s">
        <v>251</v>
      </c>
      <c r="F27" s="119" t="s">
        <v>269</v>
      </c>
      <c r="G27" s="119"/>
      <c r="H27" s="103" t="s">
        <v>198</v>
      </c>
      <c r="I27" s="103" t="s">
        <v>253</v>
      </c>
      <c r="J27" s="103" t="s">
        <v>199</v>
      </c>
      <c r="K27" s="103" t="s">
        <v>199</v>
      </c>
      <c r="L27" s="103" t="s">
        <v>199</v>
      </c>
      <c r="M27" s="120" t="s">
        <v>303</v>
      </c>
      <c r="N27" s="103" t="s">
        <v>285</v>
      </c>
      <c r="O27" s="103" t="s">
        <v>304</v>
      </c>
      <c r="P27" s="103" t="s">
        <v>287</v>
      </c>
      <c r="Q27" s="103"/>
      <c r="R27" s="103" t="s">
        <v>280</v>
      </c>
      <c r="S27" s="107">
        <v>45413</v>
      </c>
      <c r="T27" s="121">
        <v>45535</v>
      </c>
      <c r="U27" s="107" t="s">
        <v>281</v>
      </c>
      <c r="V27" s="108" t="s">
        <v>199</v>
      </c>
      <c r="W27" s="108" t="s">
        <v>199</v>
      </c>
      <c r="X27" s="109"/>
      <c r="Y27" s="103" t="s">
        <v>245</v>
      </c>
      <c r="Z27" s="103" t="s">
        <v>199</v>
      </c>
      <c r="AA27" s="103" t="s">
        <v>199</v>
      </c>
      <c r="AB27" s="103" t="s">
        <v>199</v>
      </c>
      <c r="AC27" s="103" t="s">
        <v>199</v>
      </c>
      <c r="AD27" s="103" t="s">
        <v>209</v>
      </c>
      <c r="AE27" s="103" t="s">
        <v>199</v>
      </c>
      <c r="AF27" s="103" t="s">
        <v>199</v>
      </c>
      <c r="AG27" s="103" t="s">
        <v>199</v>
      </c>
      <c r="AH27" s="103" t="s">
        <v>199</v>
      </c>
      <c r="AI27" s="103" t="s">
        <v>199</v>
      </c>
      <c r="AJ27" s="103" t="s">
        <v>199</v>
      </c>
      <c r="AK27" s="103" t="s">
        <v>199</v>
      </c>
      <c r="AL27" s="103" t="s">
        <v>283</v>
      </c>
    </row>
    <row r="28" spans="2:38" s="111" customFormat="1" ht="213.75" hidden="1" x14ac:dyDescent="0.2">
      <c r="B28" s="103" t="s">
        <v>193</v>
      </c>
      <c r="C28" s="104" t="s">
        <v>194</v>
      </c>
      <c r="D28" s="103" t="s">
        <v>250</v>
      </c>
      <c r="E28" s="116" t="s">
        <v>251</v>
      </c>
      <c r="F28" s="119" t="s">
        <v>269</v>
      </c>
      <c r="G28" s="119"/>
      <c r="H28" s="103" t="s">
        <v>198</v>
      </c>
      <c r="I28" s="103" t="s">
        <v>253</v>
      </c>
      <c r="J28" s="103" t="s">
        <v>199</v>
      </c>
      <c r="K28" s="103" t="s">
        <v>199</v>
      </c>
      <c r="L28" s="103" t="s">
        <v>199</v>
      </c>
      <c r="M28" s="119" t="s">
        <v>305</v>
      </c>
      <c r="N28" s="103" t="s">
        <v>290</v>
      </c>
      <c r="O28" s="103" t="s">
        <v>306</v>
      </c>
      <c r="P28" s="103" t="s">
        <v>292</v>
      </c>
      <c r="Q28" s="103"/>
      <c r="R28" s="103" t="s">
        <v>280</v>
      </c>
      <c r="S28" s="107">
        <v>45413</v>
      </c>
      <c r="T28" s="121">
        <v>45535</v>
      </c>
      <c r="U28" s="107" t="s">
        <v>281</v>
      </c>
      <c r="V28" s="108">
        <v>90135064</v>
      </c>
      <c r="W28" s="106" t="s">
        <v>307</v>
      </c>
      <c r="X28" s="109"/>
      <c r="Y28" s="103" t="s">
        <v>245</v>
      </c>
      <c r="Z28" s="103" t="s">
        <v>199</v>
      </c>
      <c r="AA28" s="103" t="s">
        <v>199</v>
      </c>
      <c r="AB28" s="103" t="s">
        <v>199</v>
      </c>
      <c r="AC28" s="103" t="s">
        <v>199</v>
      </c>
      <c r="AD28" s="103" t="s">
        <v>209</v>
      </c>
      <c r="AE28" s="103" t="s">
        <v>248</v>
      </c>
      <c r="AF28" s="103" t="s">
        <v>199</v>
      </c>
      <c r="AG28" s="103" t="s">
        <v>199</v>
      </c>
      <c r="AH28" s="103" t="s">
        <v>199</v>
      </c>
      <c r="AI28" s="103" t="s">
        <v>199</v>
      </c>
      <c r="AJ28" s="103" t="s">
        <v>199</v>
      </c>
      <c r="AK28" s="103" t="s">
        <v>199</v>
      </c>
      <c r="AL28" s="103" t="s">
        <v>294</v>
      </c>
    </row>
    <row r="29" spans="2:38" s="111" customFormat="1" ht="213.75" hidden="1" x14ac:dyDescent="0.2">
      <c r="B29" s="103" t="s">
        <v>193</v>
      </c>
      <c r="C29" s="104" t="s">
        <v>194</v>
      </c>
      <c r="D29" s="103" t="s">
        <v>250</v>
      </c>
      <c r="E29" s="116" t="s">
        <v>251</v>
      </c>
      <c r="F29" s="119" t="s">
        <v>269</v>
      </c>
      <c r="G29" s="119"/>
      <c r="H29" s="103" t="s">
        <v>198</v>
      </c>
      <c r="I29" s="103" t="s">
        <v>253</v>
      </c>
      <c r="J29" s="103" t="s">
        <v>199</v>
      </c>
      <c r="K29" s="103" t="s">
        <v>199</v>
      </c>
      <c r="L29" s="103" t="s">
        <v>199</v>
      </c>
      <c r="M29" s="116" t="s">
        <v>308</v>
      </c>
      <c r="N29" s="103" t="s">
        <v>296</v>
      </c>
      <c r="O29" s="103" t="s">
        <v>309</v>
      </c>
      <c r="P29" s="103" t="s">
        <v>298</v>
      </c>
      <c r="Q29" s="103"/>
      <c r="R29" s="103" t="s">
        <v>280</v>
      </c>
      <c r="S29" s="107">
        <v>45413</v>
      </c>
      <c r="T29" s="121">
        <v>45535</v>
      </c>
      <c r="U29" s="107" t="s">
        <v>281</v>
      </c>
      <c r="V29" s="122" t="s">
        <v>310</v>
      </c>
      <c r="W29" s="106" t="s">
        <v>311</v>
      </c>
      <c r="X29" s="109"/>
      <c r="Y29" s="103" t="s">
        <v>245</v>
      </c>
      <c r="Z29" s="103" t="s">
        <v>199</v>
      </c>
      <c r="AA29" s="103" t="s">
        <v>199</v>
      </c>
      <c r="AB29" s="103" t="s">
        <v>199</v>
      </c>
      <c r="AC29" s="103" t="s">
        <v>199</v>
      </c>
      <c r="AD29" s="103" t="s">
        <v>209</v>
      </c>
      <c r="AE29" s="103" t="s">
        <v>248</v>
      </c>
      <c r="AF29" s="103" t="s">
        <v>199</v>
      </c>
      <c r="AG29" s="103" t="s">
        <v>199</v>
      </c>
      <c r="AH29" s="103" t="s">
        <v>199</v>
      </c>
      <c r="AI29" s="103" t="s">
        <v>199</v>
      </c>
      <c r="AJ29" s="103" t="s">
        <v>199</v>
      </c>
      <c r="AK29" s="103" t="s">
        <v>199</v>
      </c>
      <c r="AL29" s="103" t="s">
        <v>283</v>
      </c>
    </row>
    <row r="30" spans="2:38" s="111" customFormat="1" ht="213.75" hidden="1" x14ac:dyDescent="0.2">
      <c r="B30" s="103" t="s">
        <v>193</v>
      </c>
      <c r="C30" s="104" t="s">
        <v>194</v>
      </c>
      <c r="D30" s="103" t="s">
        <v>250</v>
      </c>
      <c r="E30" s="116" t="s">
        <v>251</v>
      </c>
      <c r="F30" s="119" t="s">
        <v>269</v>
      </c>
      <c r="G30" s="119"/>
      <c r="H30" s="103" t="s">
        <v>198</v>
      </c>
      <c r="I30" s="103" t="s">
        <v>253</v>
      </c>
      <c r="J30" s="103" t="s">
        <v>199</v>
      </c>
      <c r="K30" s="103" t="s">
        <v>199</v>
      </c>
      <c r="L30" s="103" t="s">
        <v>199</v>
      </c>
      <c r="M30" s="119" t="s">
        <v>312</v>
      </c>
      <c r="N30" s="103" t="s">
        <v>277</v>
      </c>
      <c r="O30" s="103" t="s">
        <v>313</v>
      </c>
      <c r="P30" s="103" t="s">
        <v>279</v>
      </c>
      <c r="Q30" s="103"/>
      <c r="R30" s="103" t="s">
        <v>280</v>
      </c>
      <c r="S30" s="107">
        <v>45536</v>
      </c>
      <c r="T30" s="121">
        <v>45626</v>
      </c>
      <c r="U30" s="107" t="s">
        <v>281</v>
      </c>
      <c r="V30" s="108" t="s">
        <v>199</v>
      </c>
      <c r="W30" s="103" t="s">
        <v>199</v>
      </c>
      <c r="X30" s="109"/>
      <c r="Y30" s="103" t="s">
        <v>245</v>
      </c>
      <c r="Z30" s="103" t="s">
        <v>199</v>
      </c>
      <c r="AA30" s="103" t="s">
        <v>199</v>
      </c>
      <c r="AB30" s="103" t="s">
        <v>199</v>
      </c>
      <c r="AC30" s="103" t="s">
        <v>199</v>
      </c>
      <c r="AD30" s="103" t="s">
        <v>209</v>
      </c>
      <c r="AE30" s="103" t="s">
        <v>199</v>
      </c>
      <c r="AF30" s="103" t="s">
        <v>199</v>
      </c>
      <c r="AG30" s="103" t="s">
        <v>199</v>
      </c>
      <c r="AH30" s="103" t="s">
        <v>199</v>
      </c>
      <c r="AI30" s="103" t="s">
        <v>199</v>
      </c>
      <c r="AJ30" s="103" t="s">
        <v>199</v>
      </c>
      <c r="AK30" s="103" t="s">
        <v>199</v>
      </c>
      <c r="AL30" s="103" t="s">
        <v>283</v>
      </c>
    </row>
    <row r="31" spans="2:38" s="111" customFormat="1" ht="213.75" hidden="1" x14ac:dyDescent="0.2">
      <c r="B31" s="103" t="s">
        <v>193</v>
      </c>
      <c r="C31" s="104" t="s">
        <v>194</v>
      </c>
      <c r="D31" s="103" t="s">
        <v>250</v>
      </c>
      <c r="E31" s="116" t="s">
        <v>251</v>
      </c>
      <c r="F31" s="119" t="s">
        <v>269</v>
      </c>
      <c r="G31" s="119"/>
      <c r="H31" s="103" t="s">
        <v>198</v>
      </c>
      <c r="I31" s="103" t="s">
        <v>253</v>
      </c>
      <c r="J31" s="103" t="s">
        <v>199</v>
      </c>
      <c r="K31" s="103" t="s">
        <v>199</v>
      </c>
      <c r="L31" s="103" t="s">
        <v>199</v>
      </c>
      <c r="M31" s="120" t="s">
        <v>314</v>
      </c>
      <c r="N31" s="103" t="s">
        <v>285</v>
      </c>
      <c r="O31" s="103" t="s">
        <v>315</v>
      </c>
      <c r="P31" s="103" t="s">
        <v>287</v>
      </c>
      <c r="Q31" s="103"/>
      <c r="R31" s="103" t="s">
        <v>280</v>
      </c>
      <c r="S31" s="107">
        <v>45536</v>
      </c>
      <c r="T31" s="121">
        <v>45626</v>
      </c>
      <c r="U31" s="107" t="s">
        <v>281</v>
      </c>
      <c r="V31" s="108" t="s">
        <v>199</v>
      </c>
      <c r="W31" s="103" t="s">
        <v>199</v>
      </c>
      <c r="X31" s="109"/>
      <c r="Y31" s="103" t="s">
        <v>245</v>
      </c>
      <c r="Z31" s="103" t="s">
        <v>199</v>
      </c>
      <c r="AA31" s="103" t="s">
        <v>199</v>
      </c>
      <c r="AB31" s="103" t="s">
        <v>199</v>
      </c>
      <c r="AC31" s="103" t="s">
        <v>199</v>
      </c>
      <c r="AD31" s="103" t="s">
        <v>209</v>
      </c>
      <c r="AE31" s="103" t="s">
        <v>199</v>
      </c>
      <c r="AF31" s="103" t="s">
        <v>199</v>
      </c>
      <c r="AG31" s="103" t="s">
        <v>199</v>
      </c>
      <c r="AH31" s="103" t="s">
        <v>199</v>
      </c>
      <c r="AI31" s="103" t="s">
        <v>199</v>
      </c>
      <c r="AJ31" s="103" t="s">
        <v>199</v>
      </c>
      <c r="AK31" s="103" t="s">
        <v>199</v>
      </c>
      <c r="AL31" s="103" t="s">
        <v>283</v>
      </c>
    </row>
    <row r="32" spans="2:38" s="111" customFormat="1" ht="213.75" hidden="1" x14ac:dyDescent="0.2">
      <c r="B32" s="103" t="s">
        <v>193</v>
      </c>
      <c r="C32" s="104" t="s">
        <v>194</v>
      </c>
      <c r="D32" s="103" t="s">
        <v>250</v>
      </c>
      <c r="E32" s="116" t="s">
        <v>251</v>
      </c>
      <c r="F32" s="119" t="s">
        <v>269</v>
      </c>
      <c r="G32" s="119"/>
      <c r="H32" s="103" t="s">
        <v>198</v>
      </c>
      <c r="I32" s="103" t="s">
        <v>253</v>
      </c>
      <c r="J32" s="103" t="s">
        <v>199</v>
      </c>
      <c r="K32" s="103" t="s">
        <v>199</v>
      </c>
      <c r="L32" s="103" t="s">
        <v>199</v>
      </c>
      <c r="M32" s="119" t="s">
        <v>316</v>
      </c>
      <c r="N32" s="103" t="s">
        <v>290</v>
      </c>
      <c r="O32" s="103" t="s">
        <v>317</v>
      </c>
      <c r="P32" s="103" t="s">
        <v>292</v>
      </c>
      <c r="Q32" s="103"/>
      <c r="R32" s="103" t="s">
        <v>280</v>
      </c>
      <c r="S32" s="107">
        <v>45536</v>
      </c>
      <c r="T32" s="121">
        <v>45626</v>
      </c>
      <c r="U32" s="107" t="s">
        <v>281</v>
      </c>
      <c r="V32" s="108" t="s">
        <v>199</v>
      </c>
      <c r="W32" s="103" t="s">
        <v>199</v>
      </c>
      <c r="X32" s="109"/>
      <c r="Y32" s="103" t="s">
        <v>245</v>
      </c>
      <c r="Z32" s="103" t="s">
        <v>199</v>
      </c>
      <c r="AA32" s="103" t="s">
        <v>199</v>
      </c>
      <c r="AB32" s="103" t="s">
        <v>199</v>
      </c>
      <c r="AC32" s="103" t="s">
        <v>199</v>
      </c>
      <c r="AD32" s="103" t="s">
        <v>209</v>
      </c>
      <c r="AE32" s="103" t="s">
        <v>199</v>
      </c>
      <c r="AF32" s="103" t="s">
        <v>199</v>
      </c>
      <c r="AG32" s="103" t="s">
        <v>199</v>
      </c>
      <c r="AH32" s="103" t="s">
        <v>199</v>
      </c>
      <c r="AI32" s="103" t="s">
        <v>199</v>
      </c>
      <c r="AJ32" s="103" t="s">
        <v>199</v>
      </c>
      <c r="AK32" s="103" t="s">
        <v>199</v>
      </c>
      <c r="AL32" s="103" t="s">
        <v>294</v>
      </c>
    </row>
    <row r="33" spans="2:38" s="111" customFormat="1" ht="213.75" hidden="1" x14ac:dyDescent="0.2">
      <c r="B33" s="103" t="s">
        <v>193</v>
      </c>
      <c r="C33" s="104" t="s">
        <v>194</v>
      </c>
      <c r="D33" s="103" t="s">
        <v>250</v>
      </c>
      <c r="E33" s="116" t="s">
        <v>251</v>
      </c>
      <c r="F33" s="119" t="s">
        <v>269</v>
      </c>
      <c r="G33" s="119"/>
      <c r="H33" s="103" t="s">
        <v>198</v>
      </c>
      <c r="I33" s="103" t="s">
        <v>253</v>
      </c>
      <c r="J33" s="103" t="s">
        <v>199</v>
      </c>
      <c r="K33" s="103" t="s">
        <v>199</v>
      </c>
      <c r="L33" s="103" t="s">
        <v>199</v>
      </c>
      <c r="M33" s="116" t="s">
        <v>318</v>
      </c>
      <c r="N33" s="103" t="s">
        <v>296</v>
      </c>
      <c r="O33" s="103" t="s">
        <v>319</v>
      </c>
      <c r="P33" s="103" t="s">
        <v>298</v>
      </c>
      <c r="Q33" s="103"/>
      <c r="R33" s="103" t="s">
        <v>280</v>
      </c>
      <c r="S33" s="107">
        <v>45536</v>
      </c>
      <c r="T33" s="121">
        <v>45626</v>
      </c>
      <c r="U33" s="107" t="s">
        <v>281</v>
      </c>
      <c r="V33" s="108">
        <v>5000000</v>
      </c>
      <c r="W33" s="106">
        <v>174</v>
      </c>
      <c r="X33" s="109"/>
      <c r="Y33" s="103" t="s">
        <v>245</v>
      </c>
      <c r="Z33" s="103" t="s">
        <v>199</v>
      </c>
      <c r="AA33" s="103" t="s">
        <v>199</v>
      </c>
      <c r="AB33" s="103" t="s">
        <v>199</v>
      </c>
      <c r="AC33" s="103" t="s">
        <v>199</v>
      </c>
      <c r="AD33" s="103" t="s">
        <v>209</v>
      </c>
      <c r="AE33" s="103" t="s">
        <v>199</v>
      </c>
      <c r="AF33" s="103" t="s">
        <v>199</v>
      </c>
      <c r="AG33" s="103" t="s">
        <v>199</v>
      </c>
      <c r="AH33" s="103" t="s">
        <v>199</v>
      </c>
      <c r="AI33" s="103" t="s">
        <v>199</v>
      </c>
      <c r="AJ33" s="103" t="s">
        <v>199</v>
      </c>
      <c r="AK33" s="103" t="s">
        <v>199</v>
      </c>
      <c r="AL33" s="103" t="s">
        <v>283</v>
      </c>
    </row>
    <row r="34" spans="2:38" s="111" customFormat="1" ht="270.75" hidden="1" x14ac:dyDescent="0.2">
      <c r="B34" s="103" t="s">
        <v>193</v>
      </c>
      <c r="C34" s="104" t="s">
        <v>194</v>
      </c>
      <c r="D34" s="103" t="s">
        <v>250</v>
      </c>
      <c r="E34" s="116" t="s">
        <v>251</v>
      </c>
      <c r="F34" s="117" t="s">
        <v>320</v>
      </c>
      <c r="G34" s="117"/>
      <c r="H34" s="103" t="s">
        <v>198</v>
      </c>
      <c r="I34" s="103" t="s">
        <v>253</v>
      </c>
      <c r="J34" s="103" t="s">
        <v>254</v>
      </c>
      <c r="K34" s="103" t="s">
        <v>199</v>
      </c>
      <c r="L34" s="103" t="s">
        <v>199</v>
      </c>
      <c r="M34" s="117" t="s">
        <v>321</v>
      </c>
      <c r="N34" s="103" t="s">
        <v>322</v>
      </c>
      <c r="O34" s="106" t="s">
        <v>323</v>
      </c>
      <c r="P34" s="103" t="s">
        <v>242</v>
      </c>
      <c r="Q34" s="103" t="s">
        <v>324</v>
      </c>
      <c r="R34" s="106" t="s">
        <v>260</v>
      </c>
      <c r="S34" s="107">
        <v>45293</v>
      </c>
      <c r="T34" s="107">
        <v>45382</v>
      </c>
      <c r="U34" s="118" t="s">
        <v>260</v>
      </c>
      <c r="V34" s="108"/>
      <c r="W34" s="103"/>
      <c r="X34" s="109">
        <v>0.45</v>
      </c>
      <c r="Y34" s="103" t="s">
        <v>207</v>
      </c>
      <c r="Z34" s="103" t="s">
        <v>208</v>
      </c>
      <c r="AA34" s="103" t="s">
        <v>199</v>
      </c>
      <c r="AB34" s="103" t="s">
        <v>199</v>
      </c>
      <c r="AC34" s="103" t="s">
        <v>199</v>
      </c>
      <c r="AD34" s="103" t="s">
        <v>209</v>
      </c>
      <c r="AE34" s="103" t="s">
        <v>199</v>
      </c>
      <c r="AF34" s="103" t="s">
        <v>199</v>
      </c>
      <c r="AG34" s="103" t="s">
        <v>199</v>
      </c>
      <c r="AH34" s="103" t="s">
        <v>199</v>
      </c>
      <c r="AI34" s="103" t="s">
        <v>199</v>
      </c>
      <c r="AJ34" s="103" t="s">
        <v>199</v>
      </c>
      <c r="AK34" s="103" t="s">
        <v>199</v>
      </c>
      <c r="AL34" s="106" t="s">
        <v>261</v>
      </c>
    </row>
    <row r="35" spans="2:38" s="111" customFormat="1" ht="270.75" hidden="1" x14ac:dyDescent="0.2">
      <c r="B35" s="103" t="s">
        <v>193</v>
      </c>
      <c r="C35" s="104" t="s">
        <v>194</v>
      </c>
      <c r="D35" s="103" t="s">
        <v>250</v>
      </c>
      <c r="E35" s="116" t="s">
        <v>251</v>
      </c>
      <c r="F35" s="117" t="s">
        <v>320</v>
      </c>
      <c r="G35" s="117"/>
      <c r="H35" s="103" t="s">
        <v>198</v>
      </c>
      <c r="I35" s="103" t="s">
        <v>253</v>
      </c>
      <c r="J35" s="103" t="s">
        <v>254</v>
      </c>
      <c r="K35" s="103" t="s">
        <v>199</v>
      </c>
      <c r="L35" s="103" t="s">
        <v>199</v>
      </c>
      <c r="M35" s="117" t="s">
        <v>325</v>
      </c>
      <c r="N35" s="103" t="s">
        <v>326</v>
      </c>
      <c r="O35" s="106" t="s">
        <v>327</v>
      </c>
      <c r="P35" s="103" t="s">
        <v>242</v>
      </c>
      <c r="Q35" s="103" t="s">
        <v>328</v>
      </c>
      <c r="R35" s="106" t="s">
        <v>260</v>
      </c>
      <c r="S35" s="107">
        <v>45293</v>
      </c>
      <c r="T35" s="107">
        <v>45412</v>
      </c>
      <c r="U35" s="118" t="s">
        <v>260</v>
      </c>
      <c r="V35" s="108"/>
      <c r="W35" s="103"/>
      <c r="X35" s="109">
        <v>0.1</v>
      </c>
      <c r="Y35" s="103" t="s">
        <v>207</v>
      </c>
      <c r="Z35" s="103" t="s">
        <v>208</v>
      </c>
      <c r="AA35" s="103" t="s">
        <v>199</v>
      </c>
      <c r="AB35" s="103" t="s">
        <v>199</v>
      </c>
      <c r="AC35" s="103" t="s">
        <v>199</v>
      </c>
      <c r="AD35" s="103" t="s">
        <v>209</v>
      </c>
      <c r="AE35" s="103" t="s">
        <v>199</v>
      </c>
      <c r="AF35" s="103" t="s">
        <v>199</v>
      </c>
      <c r="AG35" s="103" t="s">
        <v>199</v>
      </c>
      <c r="AH35" s="103" t="s">
        <v>199</v>
      </c>
      <c r="AI35" s="103" t="s">
        <v>199</v>
      </c>
      <c r="AJ35" s="103" t="s">
        <v>199</v>
      </c>
      <c r="AK35" s="103" t="s">
        <v>199</v>
      </c>
      <c r="AL35" s="106" t="s">
        <v>261</v>
      </c>
    </row>
    <row r="36" spans="2:38" s="111" customFormat="1" ht="270.75" hidden="1" x14ac:dyDescent="0.2">
      <c r="B36" s="103" t="s">
        <v>193</v>
      </c>
      <c r="C36" s="104" t="s">
        <v>194</v>
      </c>
      <c r="D36" s="103" t="s">
        <v>250</v>
      </c>
      <c r="E36" s="116" t="s">
        <v>251</v>
      </c>
      <c r="F36" s="117" t="s">
        <v>320</v>
      </c>
      <c r="G36" s="117"/>
      <c r="H36" s="103" t="s">
        <v>198</v>
      </c>
      <c r="I36" s="103" t="s">
        <v>253</v>
      </c>
      <c r="J36" s="103" t="s">
        <v>254</v>
      </c>
      <c r="K36" s="103" t="s">
        <v>199</v>
      </c>
      <c r="L36" s="103" t="s">
        <v>199</v>
      </c>
      <c r="M36" s="117" t="s">
        <v>329</v>
      </c>
      <c r="N36" s="103" t="s">
        <v>330</v>
      </c>
      <c r="O36" s="106" t="s">
        <v>331</v>
      </c>
      <c r="P36" s="103" t="s">
        <v>218</v>
      </c>
      <c r="Q36" s="103" t="s">
        <v>332</v>
      </c>
      <c r="R36" s="106" t="s">
        <v>220</v>
      </c>
      <c r="S36" s="107">
        <v>45293</v>
      </c>
      <c r="T36" s="107">
        <v>45595</v>
      </c>
      <c r="U36" s="106" t="s">
        <v>72</v>
      </c>
      <c r="V36" s="108"/>
      <c r="W36" s="103"/>
      <c r="X36" s="109"/>
      <c r="Y36" s="103" t="s">
        <v>208</v>
      </c>
      <c r="Z36" s="103" t="s">
        <v>232</v>
      </c>
      <c r="AA36" s="103" t="s">
        <v>233</v>
      </c>
      <c r="AB36" s="103" t="s">
        <v>199</v>
      </c>
      <c r="AC36" s="103" t="s">
        <v>199</v>
      </c>
      <c r="AD36" s="103" t="s">
        <v>209</v>
      </c>
      <c r="AE36" s="103" t="s">
        <v>199</v>
      </c>
      <c r="AF36" s="103" t="s">
        <v>199</v>
      </c>
      <c r="AG36" s="103" t="s">
        <v>199</v>
      </c>
      <c r="AH36" s="103" t="s">
        <v>199</v>
      </c>
      <c r="AI36" s="103" t="s">
        <v>199</v>
      </c>
      <c r="AJ36" s="103" t="s">
        <v>199</v>
      </c>
      <c r="AK36" s="103" t="s">
        <v>199</v>
      </c>
      <c r="AL36" s="106" t="s">
        <v>234</v>
      </c>
    </row>
    <row r="37" spans="2:38" s="111" customFormat="1" ht="270.75" hidden="1" x14ac:dyDescent="0.2">
      <c r="B37" s="103" t="s">
        <v>193</v>
      </c>
      <c r="C37" s="104" t="s">
        <v>194</v>
      </c>
      <c r="D37" s="103" t="s">
        <v>250</v>
      </c>
      <c r="E37" s="116" t="s">
        <v>251</v>
      </c>
      <c r="F37" s="117" t="s">
        <v>320</v>
      </c>
      <c r="G37" s="117"/>
      <c r="H37" s="103" t="s">
        <v>198</v>
      </c>
      <c r="I37" s="103" t="s">
        <v>253</v>
      </c>
      <c r="J37" s="103" t="s">
        <v>254</v>
      </c>
      <c r="K37" s="103" t="s">
        <v>199</v>
      </c>
      <c r="L37" s="103" t="s">
        <v>199</v>
      </c>
      <c r="M37" s="117" t="s">
        <v>333</v>
      </c>
      <c r="N37" s="103" t="s">
        <v>334</v>
      </c>
      <c r="O37" s="106" t="s">
        <v>223</v>
      </c>
      <c r="P37" s="103" t="s">
        <v>242</v>
      </c>
      <c r="Q37" s="103" t="s">
        <v>328</v>
      </c>
      <c r="R37" s="106" t="s">
        <v>260</v>
      </c>
      <c r="S37" s="107">
        <v>45293</v>
      </c>
      <c r="T37" s="107">
        <v>45595</v>
      </c>
      <c r="U37" s="118" t="s">
        <v>260</v>
      </c>
      <c r="V37" s="108"/>
      <c r="W37" s="103"/>
      <c r="X37" s="109">
        <v>0.3</v>
      </c>
      <c r="Y37" s="103" t="s">
        <v>207</v>
      </c>
      <c r="Z37" s="103" t="s">
        <v>208</v>
      </c>
      <c r="AA37" s="103" t="s">
        <v>199</v>
      </c>
      <c r="AB37" s="103" t="s">
        <v>199</v>
      </c>
      <c r="AC37" s="103" t="s">
        <v>199</v>
      </c>
      <c r="AD37" s="103" t="s">
        <v>209</v>
      </c>
      <c r="AE37" s="103" t="s">
        <v>199</v>
      </c>
      <c r="AF37" s="103" t="s">
        <v>199</v>
      </c>
      <c r="AG37" s="103" t="s">
        <v>199</v>
      </c>
      <c r="AH37" s="103" t="s">
        <v>199</v>
      </c>
      <c r="AI37" s="103" t="s">
        <v>199</v>
      </c>
      <c r="AJ37" s="103" t="s">
        <v>199</v>
      </c>
      <c r="AK37" s="103" t="s">
        <v>199</v>
      </c>
      <c r="AL37" s="106" t="s">
        <v>261</v>
      </c>
    </row>
    <row r="38" spans="2:38" s="111" customFormat="1" ht="270.75" hidden="1" x14ac:dyDescent="0.2">
      <c r="B38" s="103" t="s">
        <v>193</v>
      </c>
      <c r="C38" s="104" t="s">
        <v>194</v>
      </c>
      <c r="D38" s="103" t="s">
        <v>250</v>
      </c>
      <c r="E38" s="116" t="s">
        <v>251</v>
      </c>
      <c r="F38" s="117" t="s">
        <v>320</v>
      </c>
      <c r="G38" s="117"/>
      <c r="H38" s="103" t="s">
        <v>198</v>
      </c>
      <c r="I38" s="103" t="s">
        <v>253</v>
      </c>
      <c r="J38" s="103" t="s">
        <v>254</v>
      </c>
      <c r="K38" s="103" t="s">
        <v>199</v>
      </c>
      <c r="L38" s="103" t="s">
        <v>199</v>
      </c>
      <c r="M38" s="117" t="s">
        <v>255</v>
      </c>
      <c r="N38" s="103" t="s">
        <v>335</v>
      </c>
      <c r="O38" s="106" t="s">
        <v>336</v>
      </c>
      <c r="P38" s="103" t="s">
        <v>242</v>
      </c>
      <c r="Q38" s="103" t="s">
        <v>324</v>
      </c>
      <c r="R38" s="106" t="s">
        <v>260</v>
      </c>
      <c r="S38" s="107">
        <v>45293</v>
      </c>
      <c r="T38" s="107">
        <v>45611</v>
      </c>
      <c r="U38" s="118" t="s">
        <v>260</v>
      </c>
      <c r="V38" s="108"/>
      <c r="W38" s="103"/>
      <c r="X38" s="109">
        <v>0.05</v>
      </c>
      <c r="Y38" s="103" t="s">
        <v>207</v>
      </c>
      <c r="Z38" s="103" t="s">
        <v>208</v>
      </c>
      <c r="AA38" s="103" t="s">
        <v>199</v>
      </c>
      <c r="AB38" s="103" t="s">
        <v>199</v>
      </c>
      <c r="AC38" s="103" t="s">
        <v>199</v>
      </c>
      <c r="AD38" s="103" t="s">
        <v>209</v>
      </c>
      <c r="AE38" s="103" t="s">
        <v>199</v>
      </c>
      <c r="AF38" s="103" t="s">
        <v>199</v>
      </c>
      <c r="AG38" s="103" t="s">
        <v>199</v>
      </c>
      <c r="AH38" s="103" t="s">
        <v>199</v>
      </c>
      <c r="AI38" s="103" t="s">
        <v>199</v>
      </c>
      <c r="AJ38" s="103" t="s">
        <v>199</v>
      </c>
      <c r="AK38" s="103" t="s">
        <v>199</v>
      </c>
      <c r="AL38" s="106" t="s">
        <v>261</v>
      </c>
    </row>
    <row r="39" spans="2:38" s="111" customFormat="1" ht="270.75" hidden="1" x14ac:dyDescent="0.2">
      <c r="B39" s="103" t="s">
        <v>193</v>
      </c>
      <c r="C39" s="104" t="s">
        <v>194</v>
      </c>
      <c r="D39" s="103" t="s">
        <v>250</v>
      </c>
      <c r="E39" s="116" t="s">
        <v>251</v>
      </c>
      <c r="F39" s="117" t="s">
        <v>320</v>
      </c>
      <c r="G39" s="117"/>
      <c r="H39" s="103" t="s">
        <v>198</v>
      </c>
      <c r="I39" s="103" t="s">
        <v>253</v>
      </c>
      <c r="J39" s="103" t="s">
        <v>254</v>
      </c>
      <c r="K39" s="103" t="s">
        <v>199</v>
      </c>
      <c r="L39" s="103" t="s">
        <v>199</v>
      </c>
      <c r="M39" s="117" t="s">
        <v>337</v>
      </c>
      <c r="N39" s="103" t="s">
        <v>338</v>
      </c>
      <c r="O39" s="106" t="s">
        <v>339</v>
      </c>
      <c r="P39" s="103" t="s">
        <v>230</v>
      </c>
      <c r="Q39" s="103" t="s">
        <v>231</v>
      </c>
      <c r="R39" s="106" t="s">
        <v>220</v>
      </c>
      <c r="S39" s="107">
        <v>45612</v>
      </c>
      <c r="T39" s="107">
        <v>45641</v>
      </c>
      <c r="U39" s="106" t="s">
        <v>72</v>
      </c>
      <c r="V39" s="108"/>
      <c r="W39" s="103"/>
      <c r="X39" s="109"/>
      <c r="Y39" s="103" t="s">
        <v>208</v>
      </c>
      <c r="Z39" s="103" t="s">
        <v>232</v>
      </c>
      <c r="AA39" s="103" t="s">
        <v>233</v>
      </c>
      <c r="AB39" s="103" t="s">
        <v>199</v>
      </c>
      <c r="AC39" s="103" t="s">
        <v>199</v>
      </c>
      <c r="AD39" s="103" t="s">
        <v>209</v>
      </c>
      <c r="AE39" s="103" t="s">
        <v>199</v>
      </c>
      <c r="AF39" s="103" t="s">
        <v>199</v>
      </c>
      <c r="AG39" s="103" t="s">
        <v>199</v>
      </c>
      <c r="AH39" s="103" t="s">
        <v>199</v>
      </c>
      <c r="AI39" s="103" t="s">
        <v>199</v>
      </c>
      <c r="AJ39" s="103" t="s">
        <v>199</v>
      </c>
      <c r="AK39" s="103" t="s">
        <v>199</v>
      </c>
      <c r="AL39" s="106" t="s">
        <v>234</v>
      </c>
    </row>
    <row r="40" spans="2:38" s="111" customFormat="1" ht="270.75" hidden="1" x14ac:dyDescent="0.2">
      <c r="B40" s="103" t="s">
        <v>193</v>
      </c>
      <c r="C40" s="104" t="s">
        <v>194</v>
      </c>
      <c r="D40" s="103" t="s">
        <v>250</v>
      </c>
      <c r="E40" s="116" t="s">
        <v>251</v>
      </c>
      <c r="F40" s="117" t="s">
        <v>320</v>
      </c>
      <c r="G40" s="117"/>
      <c r="H40" s="103" t="s">
        <v>198</v>
      </c>
      <c r="I40" s="103" t="s">
        <v>253</v>
      </c>
      <c r="J40" s="103" t="s">
        <v>254</v>
      </c>
      <c r="K40" s="103" t="s">
        <v>199</v>
      </c>
      <c r="L40" s="103" t="s">
        <v>199</v>
      </c>
      <c r="M40" s="117" t="s">
        <v>340</v>
      </c>
      <c r="N40" s="103" t="s">
        <v>340</v>
      </c>
      <c r="O40" s="106" t="s">
        <v>341</v>
      </c>
      <c r="P40" s="103" t="s">
        <v>242</v>
      </c>
      <c r="Q40" s="103" t="s">
        <v>342</v>
      </c>
      <c r="R40" s="106" t="s">
        <v>260</v>
      </c>
      <c r="S40" s="107">
        <v>45293</v>
      </c>
      <c r="T40" s="107">
        <v>45625</v>
      </c>
      <c r="U40" s="118" t="s">
        <v>260</v>
      </c>
      <c r="V40" s="108"/>
      <c r="W40" s="103"/>
      <c r="X40" s="109">
        <v>0.1</v>
      </c>
      <c r="Y40" s="103" t="s">
        <v>207</v>
      </c>
      <c r="Z40" s="103" t="s">
        <v>208</v>
      </c>
      <c r="AA40" s="103" t="s">
        <v>199</v>
      </c>
      <c r="AB40" s="103" t="s">
        <v>199</v>
      </c>
      <c r="AC40" s="103" t="s">
        <v>199</v>
      </c>
      <c r="AD40" s="103" t="s">
        <v>209</v>
      </c>
      <c r="AE40" s="103" t="s">
        <v>199</v>
      </c>
      <c r="AF40" s="103" t="s">
        <v>199</v>
      </c>
      <c r="AG40" s="103" t="s">
        <v>199</v>
      </c>
      <c r="AH40" s="103" t="s">
        <v>199</v>
      </c>
      <c r="AI40" s="103" t="s">
        <v>199</v>
      </c>
      <c r="AJ40" s="103" t="s">
        <v>199</v>
      </c>
      <c r="AK40" s="103" t="s">
        <v>199</v>
      </c>
      <c r="AL40" s="106" t="s">
        <v>261</v>
      </c>
    </row>
    <row r="41" spans="2:38" s="111" customFormat="1" ht="270.75" hidden="1" x14ac:dyDescent="0.2">
      <c r="B41" s="103" t="s">
        <v>193</v>
      </c>
      <c r="C41" s="104" t="s">
        <v>194</v>
      </c>
      <c r="D41" s="103" t="s">
        <v>250</v>
      </c>
      <c r="E41" s="116" t="s">
        <v>251</v>
      </c>
      <c r="F41" s="117" t="s">
        <v>343</v>
      </c>
      <c r="G41" s="117"/>
      <c r="H41" s="103" t="s">
        <v>198</v>
      </c>
      <c r="I41" s="103" t="s">
        <v>253</v>
      </c>
      <c r="J41" s="103" t="s">
        <v>254</v>
      </c>
      <c r="K41" s="103" t="s">
        <v>199</v>
      </c>
      <c r="L41" s="103" t="s">
        <v>199</v>
      </c>
      <c r="M41" s="117" t="s">
        <v>344</v>
      </c>
      <c r="N41" s="103" t="s">
        <v>345</v>
      </c>
      <c r="O41" s="106" t="s">
        <v>346</v>
      </c>
      <c r="P41" s="123" t="s">
        <v>347</v>
      </c>
      <c r="Q41" s="123" t="s">
        <v>348</v>
      </c>
      <c r="R41" s="123" t="s">
        <v>349</v>
      </c>
      <c r="S41" s="107">
        <v>45306</v>
      </c>
      <c r="T41" s="107">
        <v>45321</v>
      </c>
      <c r="U41" s="121" t="s">
        <v>50</v>
      </c>
      <c r="V41" s="124" t="s">
        <v>206</v>
      </c>
      <c r="W41" s="124" t="s">
        <v>206</v>
      </c>
      <c r="X41" s="109">
        <v>0.05</v>
      </c>
      <c r="Y41" s="103" t="s">
        <v>207</v>
      </c>
      <c r="Z41" s="103" t="s">
        <v>208</v>
      </c>
      <c r="AA41" s="103" t="s">
        <v>199</v>
      </c>
      <c r="AB41" s="103" t="s">
        <v>199</v>
      </c>
      <c r="AC41" s="103" t="s">
        <v>199</v>
      </c>
      <c r="AD41" s="103" t="s">
        <v>209</v>
      </c>
      <c r="AE41" s="103" t="s">
        <v>199</v>
      </c>
      <c r="AF41" s="103" t="s">
        <v>199</v>
      </c>
      <c r="AG41" s="103" t="s">
        <v>199</v>
      </c>
      <c r="AH41" s="103" t="s">
        <v>199</v>
      </c>
      <c r="AI41" s="103" t="s">
        <v>199</v>
      </c>
      <c r="AJ41" s="103" t="s">
        <v>199</v>
      </c>
      <c r="AK41" s="103" t="s">
        <v>199</v>
      </c>
      <c r="AL41" s="106" t="s">
        <v>261</v>
      </c>
    </row>
    <row r="42" spans="2:38" s="111" customFormat="1" ht="270.75" hidden="1" x14ac:dyDescent="0.2">
      <c r="B42" s="103" t="s">
        <v>193</v>
      </c>
      <c r="C42" s="104" t="s">
        <v>194</v>
      </c>
      <c r="D42" s="103" t="s">
        <v>250</v>
      </c>
      <c r="E42" s="116" t="s">
        <v>251</v>
      </c>
      <c r="F42" s="117" t="s">
        <v>343</v>
      </c>
      <c r="G42" s="117"/>
      <c r="H42" s="103" t="s">
        <v>198</v>
      </c>
      <c r="I42" s="103" t="s">
        <v>253</v>
      </c>
      <c r="J42" s="103" t="s">
        <v>254</v>
      </c>
      <c r="K42" s="103" t="s">
        <v>199</v>
      </c>
      <c r="L42" s="103" t="s">
        <v>199</v>
      </c>
      <c r="M42" s="117" t="s">
        <v>350</v>
      </c>
      <c r="N42" s="123" t="s">
        <v>351</v>
      </c>
      <c r="O42" s="106" t="s">
        <v>352</v>
      </c>
      <c r="P42" s="123" t="s">
        <v>347</v>
      </c>
      <c r="Q42" s="123" t="s">
        <v>348</v>
      </c>
      <c r="R42" s="123" t="s">
        <v>349</v>
      </c>
      <c r="S42" s="107">
        <v>45350</v>
      </c>
      <c r="T42" s="107">
        <v>45626</v>
      </c>
      <c r="U42" s="121" t="s">
        <v>353</v>
      </c>
      <c r="V42" s="124" t="s">
        <v>206</v>
      </c>
      <c r="W42" s="124" t="s">
        <v>206</v>
      </c>
      <c r="X42" s="109">
        <v>0.3</v>
      </c>
      <c r="Y42" s="103" t="s">
        <v>208</v>
      </c>
      <c r="Z42" s="103" t="s">
        <v>354</v>
      </c>
      <c r="AA42" s="103" t="s">
        <v>355</v>
      </c>
      <c r="AB42" s="103" t="s">
        <v>199</v>
      </c>
      <c r="AC42" s="103" t="s">
        <v>199</v>
      </c>
      <c r="AD42" s="103" t="s">
        <v>356</v>
      </c>
      <c r="AE42" s="103" t="s">
        <v>357</v>
      </c>
      <c r="AF42" s="103" t="s">
        <v>199</v>
      </c>
      <c r="AG42" s="103" t="s">
        <v>199</v>
      </c>
      <c r="AH42" s="103" t="s">
        <v>199</v>
      </c>
      <c r="AI42" s="103" t="s">
        <v>199</v>
      </c>
      <c r="AJ42" s="103" t="s">
        <v>199</v>
      </c>
      <c r="AK42" s="103" t="s">
        <v>199</v>
      </c>
      <c r="AL42" s="106" t="s">
        <v>261</v>
      </c>
    </row>
    <row r="43" spans="2:38" s="111" customFormat="1" ht="270.75" hidden="1" x14ac:dyDescent="0.2">
      <c r="B43" s="103" t="s">
        <v>193</v>
      </c>
      <c r="C43" s="104" t="s">
        <v>194</v>
      </c>
      <c r="D43" s="103" t="s">
        <v>250</v>
      </c>
      <c r="E43" s="116" t="s">
        <v>251</v>
      </c>
      <c r="F43" s="117" t="s">
        <v>343</v>
      </c>
      <c r="G43" s="117"/>
      <c r="H43" s="103" t="s">
        <v>198</v>
      </c>
      <c r="I43" s="103" t="s">
        <v>253</v>
      </c>
      <c r="J43" s="103" t="s">
        <v>254</v>
      </c>
      <c r="K43" s="103" t="s">
        <v>199</v>
      </c>
      <c r="L43" s="103" t="s">
        <v>199</v>
      </c>
      <c r="M43" s="117" t="s">
        <v>358</v>
      </c>
      <c r="N43" s="103" t="s">
        <v>359</v>
      </c>
      <c r="O43" s="106" t="s">
        <v>360</v>
      </c>
      <c r="P43" s="103" t="s">
        <v>218</v>
      </c>
      <c r="Q43" s="103" t="s">
        <v>332</v>
      </c>
      <c r="R43" s="106" t="s">
        <v>220</v>
      </c>
      <c r="S43" s="107">
        <v>45350</v>
      </c>
      <c r="T43" s="107">
        <v>45595</v>
      </c>
      <c r="U43" s="106" t="s">
        <v>84</v>
      </c>
      <c r="V43" s="124"/>
      <c r="W43" s="124"/>
      <c r="X43" s="109"/>
      <c r="Y43" s="103" t="s">
        <v>208</v>
      </c>
      <c r="Z43" s="103" t="s">
        <v>232</v>
      </c>
      <c r="AA43" s="103" t="s">
        <v>233</v>
      </c>
      <c r="AB43" s="103" t="s">
        <v>199</v>
      </c>
      <c r="AC43" s="103" t="s">
        <v>199</v>
      </c>
      <c r="AD43" s="103" t="s">
        <v>209</v>
      </c>
      <c r="AE43" s="103" t="s">
        <v>199</v>
      </c>
      <c r="AF43" s="103" t="s">
        <v>199</v>
      </c>
      <c r="AG43" s="103" t="s">
        <v>199</v>
      </c>
      <c r="AH43" s="103" t="s">
        <v>199</v>
      </c>
      <c r="AI43" s="103" t="s">
        <v>199</v>
      </c>
      <c r="AJ43" s="103" t="s">
        <v>199</v>
      </c>
      <c r="AK43" s="103" t="s">
        <v>199</v>
      </c>
      <c r="AL43" s="106" t="s">
        <v>234</v>
      </c>
    </row>
    <row r="44" spans="2:38" s="111" customFormat="1" ht="270.75" hidden="1" x14ac:dyDescent="0.2">
      <c r="B44" s="103" t="s">
        <v>193</v>
      </c>
      <c r="C44" s="104" t="s">
        <v>194</v>
      </c>
      <c r="D44" s="103" t="s">
        <v>250</v>
      </c>
      <c r="E44" s="116" t="s">
        <v>251</v>
      </c>
      <c r="F44" s="117" t="s">
        <v>343</v>
      </c>
      <c r="G44" s="117"/>
      <c r="H44" s="103" t="s">
        <v>198</v>
      </c>
      <c r="I44" s="103" t="s">
        <v>253</v>
      </c>
      <c r="J44" s="103" t="s">
        <v>254</v>
      </c>
      <c r="K44" s="103" t="s">
        <v>199</v>
      </c>
      <c r="L44" s="103" t="s">
        <v>199</v>
      </c>
      <c r="M44" s="117" t="s">
        <v>361</v>
      </c>
      <c r="N44" s="123" t="s">
        <v>362</v>
      </c>
      <c r="O44" s="106" t="s">
        <v>363</v>
      </c>
      <c r="P44" s="123" t="s">
        <v>347</v>
      </c>
      <c r="Q44" s="123" t="s">
        <v>348</v>
      </c>
      <c r="R44" s="123" t="s">
        <v>349</v>
      </c>
      <c r="S44" s="107">
        <v>45350</v>
      </c>
      <c r="T44" s="107">
        <v>45626</v>
      </c>
      <c r="U44" s="121" t="s">
        <v>353</v>
      </c>
      <c r="V44" s="124" t="s">
        <v>206</v>
      </c>
      <c r="W44" s="124" t="s">
        <v>206</v>
      </c>
      <c r="X44" s="109">
        <v>0.5</v>
      </c>
      <c r="Y44" s="103" t="s">
        <v>208</v>
      </c>
      <c r="Z44" s="103" t="s">
        <v>354</v>
      </c>
      <c r="AA44" s="103" t="s">
        <v>355</v>
      </c>
      <c r="AB44" s="103" t="s">
        <v>199</v>
      </c>
      <c r="AC44" s="103" t="s">
        <v>199</v>
      </c>
      <c r="AD44" s="103" t="s">
        <v>356</v>
      </c>
      <c r="AE44" s="103" t="s">
        <v>357</v>
      </c>
      <c r="AF44" s="103" t="s">
        <v>364</v>
      </c>
      <c r="AG44" s="103" t="s">
        <v>199</v>
      </c>
      <c r="AH44" s="103" t="s">
        <v>199</v>
      </c>
      <c r="AI44" s="103" t="s">
        <v>199</v>
      </c>
      <c r="AJ44" s="103" t="s">
        <v>365</v>
      </c>
      <c r="AK44" s="103" t="s">
        <v>366</v>
      </c>
      <c r="AL44" s="106" t="s">
        <v>261</v>
      </c>
    </row>
    <row r="45" spans="2:38" s="111" customFormat="1" ht="270.75" hidden="1" x14ac:dyDescent="0.2">
      <c r="B45" s="103" t="s">
        <v>193</v>
      </c>
      <c r="C45" s="104" t="s">
        <v>194</v>
      </c>
      <c r="D45" s="103" t="s">
        <v>250</v>
      </c>
      <c r="E45" s="116" t="s">
        <v>251</v>
      </c>
      <c r="F45" s="117" t="s">
        <v>343</v>
      </c>
      <c r="G45" s="117"/>
      <c r="H45" s="103" t="s">
        <v>198</v>
      </c>
      <c r="I45" s="103" t="s">
        <v>253</v>
      </c>
      <c r="J45" s="103" t="s">
        <v>254</v>
      </c>
      <c r="K45" s="103" t="s">
        <v>199</v>
      </c>
      <c r="L45" s="103" t="s">
        <v>199</v>
      </c>
      <c r="M45" s="117" t="s">
        <v>367</v>
      </c>
      <c r="N45" s="103" t="s">
        <v>368</v>
      </c>
      <c r="O45" s="106" t="s">
        <v>369</v>
      </c>
      <c r="P45" s="103" t="s">
        <v>230</v>
      </c>
      <c r="Q45" s="103" t="s">
        <v>231</v>
      </c>
      <c r="R45" s="106" t="s">
        <v>220</v>
      </c>
      <c r="S45" s="107">
        <v>45627</v>
      </c>
      <c r="T45" s="107">
        <v>45641</v>
      </c>
      <c r="U45" s="106" t="s">
        <v>84</v>
      </c>
      <c r="V45" s="124"/>
      <c r="W45" s="124"/>
      <c r="X45" s="109"/>
      <c r="Y45" s="103" t="s">
        <v>208</v>
      </c>
      <c r="Z45" s="103" t="s">
        <v>232</v>
      </c>
      <c r="AA45" s="103" t="s">
        <v>233</v>
      </c>
      <c r="AB45" s="103" t="s">
        <v>199</v>
      </c>
      <c r="AC45" s="103" t="s">
        <v>199</v>
      </c>
      <c r="AD45" s="103" t="s">
        <v>209</v>
      </c>
      <c r="AE45" s="103" t="s">
        <v>199</v>
      </c>
      <c r="AF45" s="103" t="s">
        <v>199</v>
      </c>
      <c r="AG45" s="103" t="s">
        <v>199</v>
      </c>
      <c r="AH45" s="103" t="s">
        <v>199</v>
      </c>
      <c r="AI45" s="103" t="s">
        <v>199</v>
      </c>
      <c r="AJ45" s="103" t="s">
        <v>199</v>
      </c>
      <c r="AK45" s="103" t="s">
        <v>199</v>
      </c>
      <c r="AL45" s="106" t="s">
        <v>234</v>
      </c>
    </row>
    <row r="46" spans="2:38" s="111" customFormat="1" ht="270.75" hidden="1" x14ac:dyDescent="0.2">
      <c r="B46" s="103" t="s">
        <v>193</v>
      </c>
      <c r="C46" s="104" t="s">
        <v>194</v>
      </c>
      <c r="D46" s="103" t="s">
        <v>250</v>
      </c>
      <c r="E46" s="116" t="s">
        <v>251</v>
      </c>
      <c r="F46" s="117" t="s">
        <v>343</v>
      </c>
      <c r="G46" s="117"/>
      <c r="H46" s="103" t="s">
        <v>198</v>
      </c>
      <c r="I46" s="103" t="s">
        <v>253</v>
      </c>
      <c r="J46" s="103" t="s">
        <v>254</v>
      </c>
      <c r="K46" s="103" t="s">
        <v>199</v>
      </c>
      <c r="L46" s="103" t="s">
        <v>199</v>
      </c>
      <c r="M46" s="117" t="s">
        <v>370</v>
      </c>
      <c r="N46" s="123" t="s">
        <v>371</v>
      </c>
      <c r="O46" s="106" t="s">
        <v>372</v>
      </c>
      <c r="P46" s="123" t="s">
        <v>347</v>
      </c>
      <c r="Q46" s="123" t="s">
        <v>348</v>
      </c>
      <c r="R46" s="123" t="s">
        <v>349</v>
      </c>
      <c r="S46" s="107">
        <v>45350</v>
      </c>
      <c r="T46" s="107">
        <v>45626</v>
      </c>
      <c r="U46" s="121" t="s">
        <v>373</v>
      </c>
      <c r="V46" s="124" t="s">
        <v>206</v>
      </c>
      <c r="W46" s="124" t="s">
        <v>206</v>
      </c>
      <c r="X46" s="109">
        <v>0.15</v>
      </c>
      <c r="Y46" s="103" t="s">
        <v>208</v>
      </c>
      <c r="Z46" s="103" t="s">
        <v>354</v>
      </c>
      <c r="AA46" s="103" t="s">
        <v>355</v>
      </c>
      <c r="AB46" s="103" t="s">
        <v>374</v>
      </c>
      <c r="AC46" s="103" t="s">
        <v>199</v>
      </c>
      <c r="AD46" s="103" t="s">
        <v>356</v>
      </c>
      <c r="AE46" s="103" t="s">
        <v>357</v>
      </c>
      <c r="AF46" s="103" t="s">
        <v>364</v>
      </c>
      <c r="AG46" s="103" t="s">
        <v>199</v>
      </c>
      <c r="AH46" s="103" t="s">
        <v>199</v>
      </c>
      <c r="AI46" s="103" t="s">
        <v>199</v>
      </c>
      <c r="AJ46" s="103" t="s">
        <v>365</v>
      </c>
      <c r="AK46" s="103" t="s">
        <v>366</v>
      </c>
      <c r="AL46" s="106" t="s">
        <v>261</v>
      </c>
    </row>
    <row r="47" spans="2:38" s="111" customFormat="1" ht="213.75" hidden="1" x14ac:dyDescent="0.2">
      <c r="B47" s="103" t="s">
        <v>193</v>
      </c>
      <c r="C47" s="104" t="s">
        <v>194</v>
      </c>
      <c r="D47" s="103" t="s">
        <v>375</v>
      </c>
      <c r="E47" s="113" t="s">
        <v>376</v>
      </c>
      <c r="F47" s="114" t="s">
        <v>377</v>
      </c>
      <c r="G47" s="114"/>
      <c r="H47" s="103" t="s">
        <v>198</v>
      </c>
      <c r="I47" s="103" t="s">
        <v>378</v>
      </c>
      <c r="J47" s="103" t="s">
        <v>379</v>
      </c>
      <c r="K47" s="103" t="s">
        <v>238</v>
      </c>
      <c r="L47" s="103" t="s">
        <v>199</v>
      </c>
      <c r="M47" s="114" t="s">
        <v>380</v>
      </c>
      <c r="N47" s="103" t="s">
        <v>381</v>
      </c>
      <c r="O47" s="106" t="s">
        <v>382</v>
      </c>
      <c r="P47" s="103" t="s">
        <v>383</v>
      </c>
      <c r="Q47" s="103" t="s">
        <v>199</v>
      </c>
      <c r="R47" s="106" t="s">
        <v>72</v>
      </c>
      <c r="S47" s="107">
        <v>45292</v>
      </c>
      <c r="T47" s="107">
        <v>45641</v>
      </c>
      <c r="U47" s="118" t="s">
        <v>199</v>
      </c>
      <c r="V47" s="108"/>
      <c r="W47" s="103"/>
      <c r="X47" s="109">
        <v>1</v>
      </c>
      <c r="Y47" s="103" t="s">
        <v>245</v>
      </c>
      <c r="Z47" s="103" t="s">
        <v>199</v>
      </c>
      <c r="AA47" s="103" t="s">
        <v>199</v>
      </c>
      <c r="AB47" s="103" t="s">
        <v>199</v>
      </c>
      <c r="AC47" s="103" t="s">
        <v>199</v>
      </c>
      <c r="AD47" s="103" t="s">
        <v>209</v>
      </c>
      <c r="AE47" s="103" t="s">
        <v>199</v>
      </c>
      <c r="AF47" s="103" t="s">
        <v>199</v>
      </c>
      <c r="AG47" s="103" t="s">
        <v>199</v>
      </c>
      <c r="AH47" s="103" t="s">
        <v>199</v>
      </c>
      <c r="AI47" s="103" t="s">
        <v>199</v>
      </c>
      <c r="AJ47" s="103" t="s">
        <v>199</v>
      </c>
      <c r="AK47" s="103" t="s">
        <v>199</v>
      </c>
      <c r="AL47" s="106" t="s">
        <v>261</v>
      </c>
    </row>
    <row r="48" spans="2:38" s="111" customFormat="1" ht="213.75" hidden="1" x14ac:dyDescent="0.2">
      <c r="B48" s="103" t="s">
        <v>193</v>
      </c>
      <c r="C48" s="104" t="s">
        <v>194</v>
      </c>
      <c r="D48" s="103" t="s">
        <v>375</v>
      </c>
      <c r="E48" s="116" t="s">
        <v>376</v>
      </c>
      <c r="F48" s="116" t="s">
        <v>384</v>
      </c>
      <c r="G48" s="116"/>
      <c r="H48" s="103" t="s">
        <v>198</v>
      </c>
      <c r="I48" s="103" t="s">
        <v>378</v>
      </c>
      <c r="J48" s="103" t="s">
        <v>379</v>
      </c>
      <c r="K48" s="103" t="s">
        <v>238</v>
      </c>
      <c r="L48" s="103"/>
      <c r="M48" s="116" t="s">
        <v>385</v>
      </c>
      <c r="N48" s="103" t="s">
        <v>386</v>
      </c>
      <c r="O48" s="106" t="s">
        <v>387</v>
      </c>
      <c r="P48" s="103" t="s">
        <v>383</v>
      </c>
      <c r="Q48" s="103" t="s">
        <v>199</v>
      </c>
      <c r="R48" s="106" t="s">
        <v>72</v>
      </c>
      <c r="S48" s="107">
        <v>45292</v>
      </c>
      <c r="T48" s="107">
        <v>45641</v>
      </c>
      <c r="U48" s="118" t="s">
        <v>199</v>
      </c>
      <c r="V48" s="108"/>
      <c r="W48" s="103"/>
      <c r="X48" s="103">
        <v>100</v>
      </c>
      <c r="Y48" s="103" t="s">
        <v>245</v>
      </c>
      <c r="Z48" s="103" t="s">
        <v>199</v>
      </c>
      <c r="AA48" s="103" t="s">
        <v>199</v>
      </c>
      <c r="AB48" s="103" t="s">
        <v>199</v>
      </c>
      <c r="AC48" s="103" t="s">
        <v>199</v>
      </c>
      <c r="AD48" s="103" t="s">
        <v>209</v>
      </c>
      <c r="AE48" s="103" t="s">
        <v>199</v>
      </c>
      <c r="AF48" s="103" t="s">
        <v>199</v>
      </c>
      <c r="AG48" s="103" t="s">
        <v>199</v>
      </c>
      <c r="AH48" s="103" t="s">
        <v>199</v>
      </c>
      <c r="AI48" s="103" t="s">
        <v>199</v>
      </c>
      <c r="AJ48" s="103" t="s">
        <v>199</v>
      </c>
      <c r="AK48" s="103" t="s">
        <v>199</v>
      </c>
      <c r="AL48" s="106" t="s">
        <v>261</v>
      </c>
    </row>
    <row r="49" spans="2:38" s="111" customFormat="1" ht="270.75" hidden="1" x14ac:dyDescent="0.2">
      <c r="B49" s="125" t="s">
        <v>193</v>
      </c>
      <c r="C49" s="104" t="s">
        <v>194</v>
      </c>
      <c r="D49" s="123" t="s">
        <v>388</v>
      </c>
      <c r="E49" s="126" t="s">
        <v>389</v>
      </c>
      <c r="F49" s="123" t="s">
        <v>390</v>
      </c>
      <c r="G49" s="123"/>
      <c r="H49" s="123" t="s">
        <v>391</v>
      </c>
      <c r="I49" s="123" t="s">
        <v>392</v>
      </c>
      <c r="J49" s="123" t="s">
        <v>254</v>
      </c>
      <c r="K49" s="123" t="s">
        <v>199</v>
      </c>
      <c r="L49" s="123" t="s">
        <v>199</v>
      </c>
      <c r="M49" s="103" t="s">
        <v>393</v>
      </c>
      <c r="N49" s="103" t="s">
        <v>394</v>
      </c>
      <c r="O49" s="106" t="s">
        <v>395</v>
      </c>
      <c r="P49" s="123" t="s">
        <v>396</v>
      </c>
      <c r="Q49" s="123" t="s">
        <v>397</v>
      </c>
      <c r="R49" s="123" t="s">
        <v>84</v>
      </c>
      <c r="S49" s="121">
        <v>45293</v>
      </c>
      <c r="T49" s="121">
        <v>45626</v>
      </c>
      <c r="U49" s="123" t="s">
        <v>398</v>
      </c>
      <c r="V49" s="123" t="s">
        <v>206</v>
      </c>
      <c r="W49" s="108" t="s">
        <v>206</v>
      </c>
      <c r="X49" s="109">
        <v>0.5</v>
      </c>
      <c r="Y49" s="123" t="s">
        <v>399</v>
      </c>
      <c r="Z49" s="123" t="s">
        <v>400</v>
      </c>
      <c r="AA49" s="123" t="s">
        <v>401</v>
      </c>
      <c r="AB49" s="123" t="s">
        <v>208</v>
      </c>
      <c r="AC49" s="123" t="s">
        <v>199</v>
      </c>
      <c r="AD49" s="123" t="s">
        <v>364</v>
      </c>
      <c r="AE49" s="123" t="s">
        <v>199</v>
      </c>
      <c r="AF49" s="123" t="s">
        <v>199</v>
      </c>
      <c r="AG49" s="123" t="s">
        <v>199</v>
      </c>
      <c r="AH49" s="123" t="s">
        <v>199</v>
      </c>
      <c r="AI49" s="123" t="s">
        <v>199</v>
      </c>
      <c r="AJ49" s="123" t="s">
        <v>402</v>
      </c>
      <c r="AK49" s="123" t="s">
        <v>403</v>
      </c>
      <c r="AL49" s="123" t="s">
        <v>404</v>
      </c>
    </row>
    <row r="50" spans="2:38" s="111" customFormat="1" ht="270.75" hidden="1" x14ac:dyDescent="0.2">
      <c r="B50" s="125" t="s">
        <v>193</v>
      </c>
      <c r="C50" s="104" t="s">
        <v>194</v>
      </c>
      <c r="D50" s="123" t="s">
        <v>388</v>
      </c>
      <c r="E50" s="126" t="s">
        <v>389</v>
      </c>
      <c r="F50" s="127" t="s">
        <v>390</v>
      </c>
      <c r="G50" s="127"/>
      <c r="H50" s="123" t="s">
        <v>391</v>
      </c>
      <c r="I50" s="123" t="s">
        <v>392</v>
      </c>
      <c r="J50" s="123" t="s">
        <v>254</v>
      </c>
      <c r="K50" s="123" t="s">
        <v>199</v>
      </c>
      <c r="L50" s="123" t="s">
        <v>199</v>
      </c>
      <c r="M50" s="105" t="s">
        <v>405</v>
      </c>
      <c r="N50" s="103" t="s">
        <v>406</v>
      </c>
      <c r="O50" s="106" t="s">
        <v>407</v>
      </c>
      <c r="P50" s="123" t="s">
        <v>396</v>
      </c>
      <c r="Q50" s="123" t="s">
        <v>397</v>
      </c>
      <c r="R50" s="123" t="s">
        <v>84</v>
      </c>
      <c r="S50" s="121">
        <v>45293</v>
      </c>
      <c r="T50" s="121">
        <v>45626</v>
      </c>
      <c r="U50" s="123" t="s">
        <v>398</v>
      </c>
      <c r="V50" s="123" t="s">
        <v>206</v>
      </c>
      <c r="W50" s="108" t="s">
        <v>206</v>
      </c>
      <c r="X50" s="109">
        <v>0.3</v>
      </c>
      <c r="Y50" s="123" t="s">
        <v>399</v>
      </c>
      <c r="Z50" s="123" t="s">
        <v>400</v>
      </c>
      <c r="AA50" s="123" t="s">
        <v>401</v>
      </c>
      <c r="AB50" s="123" t="s">
        <v>208</v>
      </c>
      <c r="AC50" s="123" t="s">
        <v>199</v>
      </c>
      <c r="AD50" s="123" t="s">
        <v>364</v>
      </c>
      <c r="AE50" s="123" t="s">
        <v>199</v>
      </c>
      <c r="AF50" s="123" t="s">
        <v>199</v>
      </c>
      <c r="AG50" s="123" t="s">
        <v>199</v>
      </c>
      <c r="AH50" s="123" t="s">
        <v>199</v>
      </c>
      <c r="AI50" s="123" t="s">
        <v>199</v>
      </c>
      <c r="AJ50" s="123" t="s">
        <v>408</v>
      </c>
      <c r="AK50" s="123" t="s">
        <v>409</v>
      </c>
      <c r="AL50" s="123" t="s">
        <v>404</v>
      </c>
    </row>
    <row r="51" spans="2:38" s="111" customFormat="1" ht="270.75" hidden="1" x14ac:dyDescent="0.2">
      <c r="B51" s="125" t="s">
        <v>193</v>
      </c>
      <c r="C51" s="104" t="s">
        <v>194</v>
      </c>
      <c r="D51" s="123" t="s">
        <v>388</v>
      </c>
      <c r="E51" s="126" t="s">
        <v>389</v>
      </c>
      <c r="F51" s="127" t="s">
        <v>390</v>
      </c>
      <c r="G51" s="127"/>
      <c r="H51" s="123" t="s">
        <v>391</v>
      </c>
      <c r="I51" s="123" t="s">
        <v>392</v>
      </c>
      <c r="J51" s="123" t="s">
        <v>254</v>
      </c>
      <c r="K51" s="123" t="s">
        <v>199</v>
      </c>
      <c r="L51" s="123" t="s">
        <v>199</v>
      </c>
      <c r="M51" s="105" t="s">
        <v>410</v>
      </c>
      <c r="N51" s="103" t="s">
        <v>411</v>
      </c>
      <c r="O51" s="106" t="s">
        <v>412</v>
      </c>
      <c r="P51" s="123" t="s">
        <v>396</v>
      </c>
      <c r="Q51" s="123" t="s">
        <v>397</v>
      </c>
      <c r="R51" s="123" t="s">
        <v>84</v>
      </c>
      <c r="S51" s="121">
        <v>45293</v>
      </c>
      <c r="T51" s="121">
        <v>45626</v>
      </c>
      <c r="U51" s="123" t="s">
        <v>398</v>
      </c>
      <c r="V51" s="123" t="s">
        <v>206</v>
      </c>
      <c r="W51" s="108" t="s">
        <v>206</v>
      </c>
      <c r="X51" s="109">
        <v>0.2</v>
      </c>
      <c r="Y51" s="123" t="s">
        <v>399</v>
      </c>
      <c r="Z51" s="123" t="s">
        <v>400</v>
      </c>
      <c r="AA51" s="123" t="s">
        <v>401</v>
      </c>
      <c r="AB51" s="123" t="s">
        <v>208</v>
      </c>
      <c r="AC51" s="123" t="s">
        <v>199</v>
      </c>
      <c r="AD51" s="123" t="s">
        <v>364</v>
      </c>
      <c r="AE51" s="123" t="s">
        <v>199</v>
      </c>
      <c r="AF51" s="123" t="s">
        <v>199</v>
      </c>
      <c r="AG51" s="123" t="s">
        <v>199</v>
      </c>
      <c r="AH51" s="123" t="s">
        <v>199</v>
      </c>
      <c r="AI51" s="123" t="s">
        <v>199</v>
      </c>
      <c r="AJ51" s="123" t="s">
        <v>402</v>
      </c>
      <c r="AK51" s="123" t="s">
        <v>403</v>
      </c>
      <c r="AL51" s="123" t="s">
        <v>404</v>
      </c>
    </row>
    <row r="52" spans="2:38" s="111" customFormat="1" ht="270.75" hidden="1" x14ac:dyDescent="0.2">
      <c r="B52" s="125" t="s">
        <v>193</v>
      </c>
      <c r="C52" s="104" t="s">
        <v>194</v>
      </c>
      <c r="D52" s="123" t="s">
        <v>388</v>
      </c>
      <c r="E52" s="126" t="s">
        <v>389</v>
      </c>
      <c r="F52" s="128" t="s">
        <v>413</v>
      </c>
      <c r="G52" s="128"/>
      <c r="H52" s="123" t="s">
        <v>391</v>
      </c>
      <c r="I52" s="123" t="s">
        <v>392</v>
      </c>
      <c r="J52" s="123" t="s">
        <v>254</v>
      </c>
      <c r="K52" s="123" t="s">
        <v>199</v>
      </c>
      <c r="L52" s="123" t="s">
        <v>199</v>
      </c>
      <c r="M52" s="117" t="s">
        <v>414</v>
      </c>
      <c r="N52" s="103" t="s">
        <v>415</v>
      </c>
      <c r="O52" s="106" t="s">
        <v>346</v>
      </c>
      <c r="P52" s="123" t="s">
        <v>396</v>
      </c>
      <c r="Q52" s="103" t="s">
        <v>416</v>
      </c>
      <c r="R52" s="103" t="s">
        <v>84</v>
      </c>
      <c r="S52" s="107">
        <v>45306</v>
      </c>
      <c r="T52" s="107">
        <v>45321</v>
      </c>
      <c r="U52" s="107" t="s">
        <v>50</v>
      </c>
      <c r="V52" s="124" t="s">
        <v>206</v>
      </c>
      <c r="W52" s="106" t="s">
        <v>206</v>
      </c>
      <c r="X52" s="109">
        <v>0.05</v>
      </c>
      <c r="Y52" s="103" t="s">
        <v>208</v>
      </c>
      <c r="Z52" s="103" t="s">
        <v>354</v>
      </c>
      <c r="AA52" s="103" t="s">
        <v>355</v>
      </c>
      <c r="AB52" s="103" t="s">
        <v>199</v>
      </c>
      <c r="AC52" s="106" t="s">
        <v>199</v>
      </c>
      <c r="AD52" s="103" t="s">
        <v>356</v>
      </c>
      <c r="AE52" s="103" t="s">
        <v>417</v>
      </c>
      <c r="AF52" s="103" t="s">
        <v>199</v>
      </c>
      <c r="AG52" s="103" t="s">
        <v>199</v>
      </c>
      <c r="AH52" s="103" t="s">
        <v>199</v>
      </c>
      <c r="AI52" s="103" t="s">
        <v>199</v>
      </c>
      <c r="AJ52" s="103" t="s">
        <v>199</v>
      </c>
      <c r="AK52" s="103" t="s">
        <v>199</v>
      </c>
      <c r="AL52" s="103" t="s">
        <v>418</v>
      </c>
    </row>
    <row r="53" spans="2:38" s="111" customFormat="1" ht="270.75" hidden="1" x14ac:dyDescent="0.2">
      <c r="B53" s="125" t="s">
        <v>193</v>
      </c>
      <c r="C53" s="104" t="s">
        <v>194</v>
      </c>
      <c r="D53" s="123" t="s">
        <v>388</v>
      </c>
      <c r="E53" s="126" t="s">
        <v>389</v>
      </c>
      <c r="F53" s="128" t="s">
        <v>413</v>
      </c>
      <c r="G53" s="128"/>
      <c r="H53" s="123" t="s">
        <v>391</v>
      </c>
      <c r="I53" s="123" t="s">
        <v>392</v>
      </c>
      <c r="J53" s="123" t="s">
        <v>254</v>
      </c>
      <c r="K53" s="123" t="s">
        <v>199</v>
      </c>
      <c r="L53" s="123" t="s">
        <v>199</v>
      </c>
      <c r="M53" s="117" t="s">
        <v>419</v>
      </c>
      <c r="N53" s="103" t="s">
        <v>420</v>
      </c>
      <c r="O53" s="106" t="s">
        <v>421</v>
      </c>
      <c r="P53" s="123" t="s">
        <v>396</v>
      </c>
      <c r="Q53" s="103" t="s">
        <v>416</v>
      </c>
      <c r="R53" s="103" t="s">
        <v>84</v>
      </c>
      <c r="S53" s="107">
        <v>45350</v>
      </c>
      <c r="T53" s="107">
        <v>45626</v>
      </c>
      <c r="U53" s="129" t="s">
        <v>422</v>
      </c>
      <c r="V53" s="124" t="s">
        <v>206</v>
      </c>
      <c r="W53" s="106" t="s">
        <v>206</v>
      </c>
      <c r="X53" s="109">
        <v>0.2</v>
      </c>
      <c r="Y53" s="103" t="s">
        <v>208</v>
      </c>
      <c r="Z53" s="103" t="s">
        <v>354</v>
      </c>
      <c r="AA53" s="103" t="s">
        <v>355</v>
      </c>
      <c r="AB53" s="103" t="s">
        <v>423</v>
      </c>
      <c r="AC53" s="106" t="s">
        <v>199</v>
      </c>
      <c r="AD53" s="103" t="s">
        <v>356</v>
      </c>
      <c r="AE53" s="103" t="s">
        <v>417</v>
      </c>
      <c r="AF53" s="103" t="s">
        <v>199</v>
      </c>
      <c r="AG53" s="103" t="s">
        <v>199</v>
      </c>
      <c r="AH53" s="103" t="s">
        <v>199</v>
      </c>
      <c r="AI53" s="103" t="s">
        <v>199</v>
      </c>
      <c r="AJ53" s="103" t="s">
        <v>199</v>
      </c>
      <c r="AK53" s="103" t="s">
        <v>199</v>
      </c>
      <c r="AL53" s="103" t="s">
        <v>418</v>
      </c>
    </row>
    <row r="54" spans="2:38" s="111" customFormat="1" ht="270.75" hidden="1" x14ac:dyDescent="0.2">
      <c r="B54" s="125" t="s">
        <v>193</v>
      </c>
      <c r="C54" s="104" t="s">
        <v>194</v>
      </c>
      <c r="D54" s="123" t="s">
        <v>388</v>
      </c>
      <c r="E54" s="126" t="s">
        <v>389</v>
      </c>
      <c r="F54" s="128" t="s">
        <v>413</v>
      </c>
      <c r="G54" s="128"/>
      <c r="H54" s="123" t="s">
        <v>391</v>
      </c>
      <c r="I54" s="123" t="s">
        <v>392</v>
      </c>
      <c r="J54" s="123" t="s">
        <v>254</v>
      </c>
      <c r="K54" s="123" t="s">
        <v>199</v>
      </c>
      <c r="L54" s="123" t="s">
        <v>199</v>
      </c>
      <c r="M54" s="117" t="s">
        <v>424</v>
      </c>
      <c r="N54" s="103" t="s">
        <v>351</v>
      </c>
      <c r="O54" s="106" t="s">
        <v>425</v>
      </c>
      <c r="P54" s="123" t="s">
        <v>396</v>
      </c>
      <c r="Q54" s="103" t="s">
        <v>416</v>
      </c>
      <c r="R54" s="103" t="s">
        <v>84</v>
      </c>
      <c r="S54" s="107">
        <v>45350</v>
      </c>
      <c r="T54" s="107">
        <v>45626</v>
      </c>
      <c r="U54" s="107" t="s">
        <v>50</v>
      </c>
      <c r="V54" s="124" t="s">
        <v>206</v>
      </c>
      <c r="W54" s="106" t="s">
        <v>206</v>
      </c>
      <c r="X54" s="109">
        <v>0.2</v>
      </c>
      <c r="Y54" s="103" t="s">
        <v>208</v>
      </c>
      <c r="Z54" s="103" t="s">
        <v>354</v>
      </c>
      <c r="AA54" s="103" t="s">
        <v>355</v>
      </c>
      <c r="AB54" s="103" t="s">
        <v>423</v>
      </c>
      <c r="AC54" s="106" t="s">
        <v>199</v>
      </c>
      <c r="AD54" s="103" t="s">
        <v>356</v>
      </c>
      <c r="AE54" s="103" t="s">
        <v>417</v>
      </c>
      <c r="AF54" s="103" t="s">
        <v>199</v>
      </c>
      <c r="AG54" s="103" t="s">
        <v>199</v>
      </c>
      <c r="AH54" s="103" t="s">
        <v>199</v>
      </c>
      <c r="AI54" s="103" t="s">
        <v>199</v>
      </c>
      <c r="AJ54" s="103" t="s">
        <v>199</v>
      </c>
      <c r="AK54" s="103" t="s">
        <v>199</v>
      </c>
      <c r="AL54" s="103" t="s">
        <v>418</v>
      </c>
    </row>
    <row r="55" spans="2:38" s="111" customFormat="1" ht="270.75" hidden="1" x14ac:dyDescent="0.2">
      <c r="B55" s="125" t="s">
        <v>193</v>
      </c>
      <c r="C55" s="104" t="s">
        <v>194</v>
      </c>
      <c r="D55" s="123" t="s">
        <v>388</v>
      </c>
      <c r="E55" s="126" t="s">
        <v>389</v>
      </c>
      <c r="F55" s="128" t="s">
        <v>413</v>
      </c>
      <c r="G55" s="128"/>
      <c r="H55" s="123" t="s">
        <v>391</v>
      </c>
      <c r="I55" s="123" t="s">
        <v>392</v>
      </c>
      <c r="J55" s="123" t="s">
        <v>254</v>
      </c>
      <c r="K55" s="123" t="s">
        <v>199</v>
      </c>
      <c r="L55" s="123" t="s">
        <v>199</v>
      </c>
      <c r="M55" s="117" t="s">
        <v>426</v>
      </c>
      <c r="N55" s="103" t="s">
        <v>427</v>
      </c>
      <c r="O55" s="106" t="s">
        <v>428</v>
      </c>
      <c r="P55" s="123" t="s">
        <v>396</v>
      </c>
      <c r="Q55" s="103" t="s">
        <v>416</v>
      </c>
      <c r="R55" s="103" t="s">
        <v>84</v>
      </c>
      <c r="S55" s="107">
        <v>45350</v>
      </c>
      <c r="T55" s="107">
        <v>45626</v>
      </c>
      <c r="U55" s="107" t="s">
        <v>50</v>
      </c>
      <c r="V55" s="124" t="s">
        <v>206</v>
      </c>
      <c r="W55" s="106" t="s">
        <v>206</v>
      </c>
      <c r="X55" s="109">
        <v>0.25</v>
      </c>
      <c r="Y55" s="103" t="s">
        <v>208</v>
      </c>
      <c r="Z55" s="103" t="s">
        <v>354</v>
      </c>
      <c r="AA55" s="103" t="s">
        <v>355</v>
      </c>
      <c r="AB55" s="103" t="s">
        <v>199</v>
      </c>
      <c r="AC55" s="106" t="s">
        <v>199</v>
      </c>
      <c r="AD55" s="103" t="s">
        <v>356</v>
      </c>
      <c r="AE55" s="103" t="s">
        <v>417</v>
      </c>
      <c r="AF55" s="103" t="s">
        <v>199</v>
      </c>
      <c r="AG55" s="103" t="s">
        <v>199</v>
      </c>
      <c r="AH55" s="103" t="s">
        <v>199</v>
      </c>
      <c r="AI55" s="103" t="s">
        <v>199</v>
      </c>
      <c r="AJ55" s="103" t="s">
        <v>199</v>
      </c>
      <c r="AK55" s="103" t="s">
        <v>199</v>
      </c>
      <c r="AL55" s="103" t="s">
        <v>418</v>
      </c>
    </row>
    <row r="56" spans="2:38" s="111" customFormat="1" ht="270.75" hidden="1" x14ac:dyDescent="0.2">
      <c r="B56" s="125" t="s">
        <v>193</v>
      </c>
      <c r="C56" s="104" t="s">
        <v>194</v>
      </c>
      <c r="D56" s="123" t="s">
        <v>388</v>
      </c>
      <c r="E56" s="126" t="s">
        <v>389</v>
      </c>
      <c r="F56" s="128" t="s">
        <v>413</v>
      </c>
      <c r="G56" s="128"/>
      <c r="H56" s="123" t="s">
        <v>391</v>
      </c>
      <c r="I56" s="123" t="s">
        <v>392</v>
      </c>
      <c r="J56" s="123" t="s">
        <v>254</v>
      </c>
      <c r="K56" s="123" t="s">
        <v>199</v>
      </c>
      <c r="L56" s="123" t="s">
        <v>199</v>
      </c>
      <c r="M56" s="117" t="s">
        <v>429</v>
      </c>
      <c r="N56" s="103" t="s">
        <v>430</v>
      </c>
      <c r="O56" s="106" t="s">
        <v>431</v>
      </c>
      <c r="P56" s="123" t="s">
        <v>396</v>
      </c>
      <c r="Q56" s="103" t="s">
        <v>416</v>
      </c>
      <c r="R56" s="103" t="s">
        <v>84</v>
      </c>
      <c r="S56" s="107">
        <v>45597</v>
      </c>
      <c r="T56" s="107">
        <v>45626</v>
      </c>
      <c r="U56" s="107" t="s">
        <v>50</v>
      </c>
      <c r="V56" s="124" t="s">
        <v>206</v>
      </c>
      <c r="W56" s="106" t="s">
        <v>206</v>
      </c>
      <c r="X56" s="109">
        <v>0.25</v>
      </c>
      <c r="Y56" s="103" t="s">
        <v>208</v>
      </c>
      <c r="Z56" s="103" t="s">
        <v>399</v>
      </c>
      <c r="AA56" s="103" t="s">
        <v>354</v>
      </c>
      <c r="AB56" s="103" t="s">
        <v>355</v>
      </c>
      <c r="AC56" s="106" t="s">
        <v>199</v>
      </c>
      <c r="AD56" s="103" t="s">
        <v>356</v>
      </c>
      <c r="AE56" s="103" t="s">
        <v>417</v>
      </c>
      <c r="AF56" s="103" t="s">
        <v>364</v>
      </c>
      <c r="AG56" s="103" t="s">
        <v>199</v>
      </c>
      <c r="AH56" s="103" t="s">
        <v>199</v>
      </c>
      <c r="AI56" s="103" t="s">
        <v>199</v>
      </c>
      <c r="AJ56" s="103" t="s">
        <v>408</v>
      </c>
      <c r="AK56" s="103" t="s">
        <v>409</v>
      </c>
      <c r="AL56" s="103" t="s">
        <v>418</v>
      </c>
    </row>
    <row r="57" spans="2:38" s="111" customFormat="1" ht="270.75" hidden="1" x14ac:dyDescent="0.2">
      <c r="B57" s="125" t="s">
        <v>193</v>
      </c>
      <c r="C57" s="104" t="s">
        <v>194</v>
      </c>
      <c r="D57" s="123" t="s">
        <v>388</v>
      </c>
      <c r="E57" s="126" t="s">
        <v>389</v>
      </c>
      <c r="F57" s="128" t="s">
        <v>413</v>
      </c>
      <c r="G57" s="128"/>
      <c r="H57" s="123" t="s">
        <v>391</v>
      </c>
      <c r="I57" s="123" t="s">
        <v>392</v>
      </c>
      <c r="J57" s="123" t="s">
        <v>254</v>
      </c>
      <c r="K57" s="123" t="s">
        <v>199</v>
      </c>
      <c r="L57" s="123" t="s">
        <v>199</v>
      </c>
      <c r="M57" s="117" t="s">
        <v>432</v>
      </c>
      <c r="N57" s="103" t="s">
        <v>433</v>
      </c>
      <c r="O57" s="106" t="s">
        <v>434</v>
      </c>
      <c r="P57" s="123" t="s">
        <v>396</v>
      </c>
      <c r="Q57" s="103" t="s">
        <v>416</v>
      </c>
      <c r="R57" s="103" t="s">
        <v>84</v>
      </c>
      <c r="S57" s="107">
        <v>45350</v>
      </c>
      <c r="T57" s="107">
        <v>45626</v>
      </c>
      <c r="U57" s="107" t="s">
        <v>50</v>
      </c>
      <c r="V57" s="124" t="s">
        <v>206</v>
      </c>
      <c r="W57" s="106" t="s">
        <v>206</v>
      </c>
      <c r="X57" s="109">
        <v>0.05</v>
      </c>
      <c r="Y57" s="103" t="s">
        <v>208</v>
      </c>
      <c r="Z57" s="103" t="s">
        <v>399</v>
      </c>
      <c r="AA57" s="103" t="s">
        <v>354</v>
      </c>
      <c r="AB57" s="103" t="s">
        <v>355</v>
      </c>
      <c r="AC57" s="106" t="s">
        <v>199</v>
      </c>
      <c r="AD57" s="103" t="s">
        <v>356</v>
      </c>
      <c r="AE57" s="103" t="s">
        <v>417</v>
      </c>
      <c r="AF57" s="103" t="s">
        <v>364</v>
      </c>
      <c r="AG57" s="103" t="s">
        <v>199</v>
      </c>
      <c r="AH57" s="103" t="s">
        <v>199</v>
      </c>
      <c r="AI57" s="103" t="s">
        <v>199</v>
      </c>
      <c r="AJ57" s="103" t="s">
        <v>408</v>
      </c>
      <c r="AK57" s="103" t="s">
        <v>409</v>
      </c>
      <c r="AL57" s="103" t="s">
        <v>418</v>
      </c>
    </row>
    <row r="58" spans="2:38" s="111" customFormat="1" ht="270.75" hidden="1" x14ac:dyDescent="0.2">
      <c r="B58" s="125" t="s">
        <v>193</v>
      </c>
      <c r="C58" s="104" t="s">
        <v>194</v>
      </c>
      <c r="D58" s="123" t="s">
        <v>388</v>
      </c>
      <c r="E58" s="126" t="s">
        <v>389</v>
      </c>
      <c r="F58" s="128" t="s">
        <v>413</v>
      </c>
      <c r="G58" s="128"/>
      <c r="H58" s="123" t="s">
        <v>391</v>
      </c>
      <c r="I58" s="123" t="s">
        <v>392</v>
      </c>
      <c r="J58" s="123" t="s">
        <v>254</v>
      </c>
      <c r="K58" s="123" t="s">
        <v>199</v>
      </c>
      <c r="L58" s="123" t="s">
        <v>199</v>
      </c>
      <c r="M58" s="117" t="s">
        <v>435</v>
      </c>
      <c r="N58" s="103" t="s">
        <v>436</v>
      </c>
      <c r="O58" s="106" t="s">
        <v>437</v>
      </c>
      <c r="P58" s="103" t="s">
        <v>438</v>
      </c>
      <c r="Q58" s="103" t="s">
        <v>439</v>
      </c>
      <c r="R58" s="103" t="s">
        <v>220</v>
      </c>
      <c r="S58" s="107">
        <v>45352</v>
      </c>
      <c r="T58" s="107">
        <v>45596</v>
      </c>
      <c r="U58" s="107" t="s">
        <v>84</v>
      </c>
      <c r="V58" s="124"/>
      <c r="W58" s="106"/>
      <c r="X58" s="109"/>
      <c r="Y58" s="103" t="s">
        <v>208</v>
      </c>
      <c r="Z58" s="103" t="s">
        <v>399</v>
      </c>
      <c r="AA58" s="103" t="s">
        <v>354</v>
      </c>
      <c r="AB58" s="103" t="s">
        <v>355</v>
      </c>
      <c r="AC58" s="106" t="s">
        <v>199</v>
      </c>
      <c r="AD58" s="103" t="s">
        <v>356</v>
      </c>
      <c r="AE58" s="103" t="s">
        <v>417</v>
      </c>
      <c r="AF58" s="103" t="s">
        <v>199</v>
      </c>
      <c r="AG58" s="103" t="s">
        <v>199</v>
      </c>
      <c r="AH58" s="103" t="s">
        <v>199</v>
      </c>
      <c r="AI58" s="103" t="s">
        <v>199</v>
      </c>
      <c r="AJ58" s="103" t="s">
        <v>199</v>
      </c>
      <c r="AK58" s="103" t="s">
        <v>199</v>
      </c>
      <c r="AL58" s="103" t="s">
        <v>234</v>
      </c>
    </row>
    <row r="59" spans="2:38" s="111" customFormat="1" ht="270.75" hidden="1" x14ac:dyDescent="0.2">
      <c r="B59" s="125" t="s">
        <v>193</v>
      </c>
      <c r="C59" s="104" t="s">
        <v>194</v>
      </c>
      <c r="D59" s="123" t="s">
        <v>388</v>
      </c>
      <c r="E59" s="126" t="s">
        <v>389</v>
      </c>
      <c r="F59" s="127" t="s">
        <v>440</v>
      </c>
      <c r="G59" s="127"/>
      <c r="H59" s="123" t="s">
        <v>391</v>
      </c>
      <c r="I59" s="123" t="s">
        <v>392</v>
      </c>
      <c r="J59" s="123" t="s">
        <v>254</v>
      </c>
      <c r="K59" s="123" t="s">
        <v>199</v>
      </c>
      <c r="L59" s="123" t="s">
        <v>199</v>
      </c>
      <c r="M59" s="105" t="s">
        <v>441</v>
      </c>
      <c r="N59" s="103" t="s">
        <v>442</v>
      </c>
      <c r="O59" s="106" t="s">
        <v>443</v>
      </c>
      <c r="P59" s="103" t="s">
        <v>444</v>
      </c>
      <c r="Q59" s="103" t="s">
        <v>445</v>
      </c>
      <c r="R59" s="103" t="s">
        <v>84</v>
      </c>
      <c r="S59" s="107">
        <v>45350</v>
      </c>
      <c r="T59" s="107">
        <v>45442</v>
      </c>
      <c r="U59" s="107" t="s">
        <v>99</v>
      </c>
      <c r="V59" s="108">
        <v>8000000</v>
      </c>
      <c r="W59" s="106">
        <v>618</v>
      </c>
      <c r="X59" s="109">
        <v>0.15</v>
      </c>
      <c r="Y59" s="103" t="s">
        <v>207</v>
      </c>
      <c r="Z59" s="103" t="s">
        <v>208</v>
      </c>
      <c r="AA59" s="103" t="s">
        <v>199</v>
      </c>
      <c r="AB59" s="103" t="s">
        <v>199</v>
      </c>
      <c r="AC59" s="106" t="s">
        <v>199</v>
      </c>
      <c r="AD59" s="103" t="s">
        <v>209</v>
      </c>
      <c r="AE59" s="103" t="s">
        <v>248</v>
      </c>
      <c r="AF59" s="103" t="s">
        <v>199</v>
      </c>
      <c r="AG59" s="103" t="s">
        <v>199</v>
      </c>
      <c r="AH59" s="103" t="s">
        <v>199</v>
      </c>
      <c r="AI59" s="103" t="s">
        <v>199</v>
      </c>
      <c r="AJ59" s="103" t="s">
        <v>199</v>
      </c>
      <c r="AK59" s="103" t="s">
        <v>199</v>
      </c>
      <c r="AL59" s="103" t="s">
        <v>418</v>
      </c>
    </row>
    <row r="60" spans="2:38" s="111" customFormat="1" ht="270.75" hidden="1" x14ac:dyDescent="0.2">
      <c r="B60" s="125" t="s">
        <v>193</v>
      </c>
      <c r="C60" s="104" t="s">
        <v>194</v>
      </c>
      <c r="D60" s="123" t="s">
        <v>388</v>
      </c>
      <c r="E60" s="126" t="s">
        <v>389</v>
      </c>
      <c r="F60" s="127" t="s">
        <v>440</v>
      </c>
      <c r="G60" s="127"/>
      <c r="H60" s="123" t="s">
        <v>391</v>
      </c>
      <c r="I60" s="123" t="s">
        <v>392</v>
      </c>
      <c r="J60" s="123" t="s">
        <v>254</v>
      </c>
      <c r="K60" s="123" t="s">
        <v>199</v>
      </c>
      <c r="L60" s="123" t="s">
        <v>199</v>
      </c>
      <c r="M60" s="105" t="s">
        <v>446</v>
      </c>
      <c r="N60" s="103" t="s">
        <v>447</v>
      </c>
      <c r="O60" s="106" t="s">
        <v>448</v>
      </c>
      <c r="P60" s="103" t="s">
        <v>444</v>
      </c>
      <c r="Q60" s="103" t="s">
        <v>445</v>
      </c>
      <c r="R60" s="103" t="s">
        <v>84</v>
      </c>
      <c r="S60" s="107">
        <v>45444</v>
      </c>
      <c r="T60" s="107">
        <v>45596</v>
      </c>
      <c r="U60" s="107" t="s">
        <v>99</v>
      </c>
      <c r="V60" s="108">
        <v>30000000</v>
      </c>
      <c r="W60" s="106">
        <v>618</v>
      </c>
      <c r="X60" s="109">
        <v>0.7</v>
      </c>
      <c r="Y60" s="103" t="s">
        <v>208</v>
      </c>
      <c r="Z60" s="103" t="s">
        <v>399</v>
      </c>
      <c r="AA60" s="103" t="s">
        <v>374</v>
      </c>
      <c r="AB60" s="103" t="s">
        <v>449</v>
      </c>
      <c r="AC60" s="106" t="s">
        <v>199</v>
      </c>
      <c r="AD60" s="103" t="s">
        <v>364</v>
      </c>
      <c r="AE60" s="103" t="s">
        <v>248</v>
      </c>
      <c r="AF60" s="103" t="s">
        <v>199</v>
      </c>
      <c r="AG60" s="103" t="s">
        <v>199</v>
      </c>
      <c r="AH60" s="103" t="s">
        <v>199</v>
      </c>
      <c r="AI60" s="103" t="s">
        <v>199</v>
      </c>
      <c r="AJ60" s="103" t="s">
        <v>408</v>
      </c>
      <c r="AK60" s="103" t="s">
        <v>409</v>
      </c>
      <c r="AL60" s="103" t="s">
        <v>418</v>
      </c>
    </row>
    <row r="61" spans="2:38" s="111" customFormat="1" ht="270.75" hidden="1" x14ac:dyDescent="0.2">
      <c r="B61" s="125" t="s">
        <v>193</v>
      </c>
      <c r="C61" s="104" t="s">
        <v>194</v>
      </c>
      <c r="D61" s="123" t="s">
        <v>388</v>
      </c>
      <c r="E61" s="126" t="s">
        <v>389</v>
      </c>
      <c r="F61" s="127" t="s">
        <v>440</v>
      </c>
      <c r="G61" s="127"/>
      <c r="H61" s="123" t="s">
        <v>391</v>
      </c>
      <c r="I61" s="123" t="s">
        <v>392</v>
      </c>
      <c r="J61" s="123" t="s">
        <v>254</v>
      </c>
      <c r="K61" s="123" t="s">
        <v>199</v>
      </c>
      <c r="L61" s="123" t="s">
        <v>199</v>
      </c>
      <c r="M61" s="105" t="s">
        <v>450</v>
      </c>
      <c r="N61" s="103" t="s">
        <v>451</v>
      </c>
      <c r="O61" s="106" t="s">
        <v>452</v>
      </c>
      <c r="P61" s="103" t="s">
        <v>444</v>
      </c>
      <c r="Q61" s="103" t="s">
        <v>445</v>
      </c>
      <c r="R61" s="103" t="s">
        <v>84</v>
      </c>
      <c r="S61" s="107">
        <v>45597</v>
      </c>
      <c r="T61" s="107">
        <v>45626</v>
      </c>
      <c r="U61" s="107" t="s">
        <v>199</v>
      </c>
      <c r="V61" s="108">
        <v>8000000</v>
      </c>
      <c r="W61" s="106">
        <v>618</v>
      </c>
      <c r="X61" s="109">
        <v>0.15</v>
      </c>
      <c r="Y61" s="103" t="s">
        <v>208</v>
      </c>
      <c r="Z61" s="103" t="s">
        <v>400</v>
      </c>
      <c r="AA61" s="103" t="s">
        <v>199</v>
      </c>
      <c r="AB61" s="103" t="s">
        <v>199</v>
      </c>
      <c r="AC61" s="106" t="s">
        <v>199</v>
      </c>
      <c r="AD61" s="103" t="s">
        <v>364</v>
      </c>
      <c r="AE61" s="103" t="s">
        <v>248</v>
      </c>
      <c r="AF61" s="103" t="s">
        <v>199</v>
      </c>
      <c r="AG61" s="103" t="s">
        <v>199</v>
      </c>
      <c r="AH61" s="103" t="s">
        <v>199</v>
      </c>
      <c r="AI61" s="103" t="s">
        <v>199</v>
      </c>
      <c r="AJ61" s="103" t="s">
        <v>402</v>
      </c>
      <c r="AK61" s="103" t="s">
        <v>403</v>
      </c>
      <c r="AL61" s="103" t="s">
        <v>418</v>
      </c>
    </row>
    <row r="62" spans="2:38" s="111" customFormat="1" ht="128.25" hidden="1" x14ac:dyDescent="0.2">
      <c r="B62" s="125" t="s">
        <v>453</v>
      </c>
      <c r="C62" s="130" t="s">
        <v>454</v>
      </c>
      <c r="D62" s="123" t="s">
        <v>455</v>
      </c>
      <c r="E62" s="123" t="s">
        <v>456</v>
      </c>
      <c r="F62" s="123" t="s">
        <v>457</v>
      </c>
      <c r="G62" s="123"/>
      <c r="H62" s="123" t="s">
        <v>458</v>
      </c>
      <c r="I62" s="123" t="s">
        <v>199</v>
      </c>
      <c r="J62" s="103" t="s">
        <v>199</v>
      </c>
      <c r="K62" s="103" t="s">
        <v>199</v>
      </c>
      <c r="L62" s="103" t="s">
        <v>199</v>
      </c>
      <c r="M62" s="103" t="s">
        <v>459</v>
      </c>
      <c r="N62" s="103" t="s">
        <v>460</v>
      </c>
      <c r="O62" s="106" t="s">
        <v>461</v>
      </c>
      <c r="P62" s="123" t="s">
        <v>396</v>
      </c>
      <c r="Q62" s="103" t="s">
        <v>462</v>
      </c>
      <c r="R62" s="103" t="s">
        <v>84</v>
      </c>
      <c r="S62" s="107">
        <v>45324</v>
      </c>
      <c r="T62" s="107">
        <v>45626</v>
      </c>
      <c r="U62" s="107" t="s">
        <v>281</v>
      </c>
      <c r="V62" s="131">
        <v>65000000</v>
      </c>
      <c r="W62" s="106">
        <v>549</v>
      </c>
      <c r="X62" s="109"/>
      <c r="Y62" s="103" t="s">
        <v>463</v>
      </c>
      <c r="Z62" s="103" t="s">
        <v>423</v>
      </c>
      <c r="AA62" s="103" t="s">
        <v>199</v>
      </c>
      <c r="AB62" s="103" t="s">
        <v>199</v>
      </c>
      <c r="AC62" s="106" t="s">
        <v>199</v>
      </c>
      <c r="AD62" s="103" t="s">
        <v>209</v>
      </c>
      <c r="AE62" s="103" t="s">
        <v>248</v>
      </c>
      <c r="AF62" s="103" t="s">
        <v>199</v>
      </c>
      <c r="AG62" s="103" t="s">
        <v>199</v>
      </c>
      <c r="AH62" s="103" t="s">
        <v>199</v>
      </c>
      <c r="AI62" s="103" t="s">
        <v>199</v>
      </c>
      <c r="AJ62" s="103" t="s">
        <v>199</v>
      </c>
      <c r="AK62" s="103" t="s">
        <v>199</v>
      </c>
      <c r="AL62" s="103" t="s">
        <v>418</v>
      </c>
    </row>
    <row r="63" spans="2:38" s="111" customFormat="1" ht="128.25" hidden="1" x14ac:dyDescent="0.2">
      <c r="B63" s="103" t="s">
        <v>453</v>
      </c>
      <c r="C63" s="104" t="s">
        <v>454</v>
      </c>
      <c r="D63" s="103" t="s">
        <v>455</v>
      </c>
      <c r="E63" s="123" t="s">
        <v>456</v>
      </c>
      <c r="F63" s="123" t="s">
        <v>457</v>
      </c>
      <c r="G63" s="123"/>
      <c r="H63" s="123" t="s">
        <v>458</v>
      </c>
      <c r="I63" s="103" t="s">
        <v>199</v>
      </c>
      <c r="J63" s="103" t="s">
        <v>199</v>
      </c>
      <c r="K63" s="103" t="s">
        <v>199</v>
      </c>
      <c r="L63" s="103" t="s">
        <v>199</v>
      </c>
      <c r="M63" s="103" t="s">
        <v>464</v>
      </c>
      <c r="N63" s="103" t="s">
        <v>465</v>
      </c>
      <c r="O63" s="106" t="s">
        <v>466</v>
      </c>
      <c r="P63" s="103" t="s">
        <v>347</v>
      </c>
      <c r="Q63" s="103" t="s">
        <v>445</v>
      </c>
      <c r="R63" s="103" t="s">
        <v>84</v>
      </c>
      <c r="S63" s="107">
        <v>45324</v>
      </c>
      <c r="T63" s="107">
        <v>45626</v>
      </c>
      <c r="U63" s="107" t="s">
        <v>84</v>
      </c>
      <c r="V63" s="124" t="s">
        <v>206</v>
      </c>
      <c r="W63" s="106" t="s">
        <v>206</v>
      </c>
      <c r="X63" s="109">
        <v>1</v>
      </c>
      <c r="Y63" s="103" t="s">
        <v>423</v>
      </c>
      <c r="Z63" s="103" t="s">
        <v>463</v>
      </c>
      <c r="AA63" s="103" t="s">
        <v>467</v>
      </c>
      <c r="AB63" s="103" t="s">
        <v>199</v>
      </c>
      <c r="AC63" s="106" t="s">
        <v>199</v>
      </c>
      <c r="AD63" s="103" t="s">
        <v>209</v>
      </c>
      <c r="AE63" s="103" t="s">
        <v>199</v>
      </c>
      <c r="AF63" s="103" t="s">
        <v>199</v>
      </c>
      <c r="AG63" s="103" t="s">
        <v>199</v>
      </c>
      <c r="AH63" s="103" t="s">
        <v>199</v>
      </c>
      <c r="AI63" s="103" t="s">
        <v>199</v>
      </c>
      <c r="AJ63" s="103" t="s">
        <v>199</v>
      </c>
      <c r="AK63" s="103" t="s">
        <v>199</v>
      </c>
      <c r="AL63" s="103" t="s">
        <v>418</v>
      </c>
    </row>
    <row r="64" spans="2:38" s="111" customFormat="1" ht="128.25" x14ac:dyDescent="0.2">
      <c r="B64" s="103" t="s">
        <v>453</v>
      </c>
      <c r="C64" s="104" t="s">
        <v>454</v>
      </c>
      <c r="D64" s="103" t="s">
        <v>455</v>
      </c>
      <c r="E64" s="123" t="s">
        <v>456</v>
      </c>
      <c r="F64" s="103" t="s">
        <v>457</v>
      </c>
      <c r="G64" s="103"/>
      <c r="H64" s="103" t="s">
        <v>458</v>
      </c>
      <c r="I64" s="103" t="s">
        <v>199</v>
      </c>
      <c r="J64" s="103" t="s">
        <v>199</v>
      </c>
      <c r="K64" s="103" t="s">
        <v>199</v>
      </c>
      <c r="L64" s="103" t="s">
        <v>199</v>
      </c>
      <c r="M64" s="103" t="s">
        <v>468</v>
      </c>
      <c r="N64" s="103" t="s">
        <v>469</v>
      </c>
      <c r="O64" s="106" t="s">
        <v>470</v>
      </c>
      <c r="P64" s="103" t="s">
        <v>471</v>
      </c>
      <c r="Q64" s="132" t="s">
        <v>1507</v>
      </c>
      <c r="R64" s="103" t="s">
        <v>133</v>
      </c>
      <c r="S64" s="107">
        <v>45292</v>
      </c>
      <c r="T64" s="107">
        <v>45641</v>
      </c>
      <c r="U64" s="107" t="s">
        <v>133</v>
      </c>
      <c r="V64" s="108">
        <v>188014344</v>
      </c>
      <c r="W64" s="106" t="s">
        <v>1508</v>
      </c>
      <c r="X64" s="133">
        <v>0.25</v>
      </c>
      <c r="Y64" s="103" t="s">
        <v>463</v>
      </c>
      <c r="Z64" s="103" t="s">
        <v>423</v>
      </c>
      <c r="AA64" s="106" t="s">
        <v>199</v>
      </c>
      <c r="AB64" s="103" t="s">
        <v>199</v>
      </c>
      <c r="AC64" s="103" t="s">
        <v>199</v>
      </c>
      <c r="AD64" s="103" t="s">
        <v>209</v>
      </c>
      <c r="AE64" s="103" t="s">
        <v>199</v>
      </c>
      <c r="AF64" s="103" t="s">
        <v>199</v>
      </c>
      <c r="AG64" s="103" t="s">
        <v>199</v>
      </c>
      <c r="AH64" s="103" t="s">
        <v>199</v>
      </c>
      <c r="AI64" s="103" t="s">
        <v>199</v>
      </c>
      <c r="AJ64" s="103" t="s">
        <v>199</v>
      </c>
      <c r="AK64" s="103" t="s">
        <v>199</v>
      </c>
      <c r="AL64" s="103" t="s">
        <v>472</v>
      </c>
    </row>
    <row r="65" spans="2:38" s="111" customFormat="1" ht="128.25" x14ac:dyDescent="0.2">
      <c r="B65" s="103" t="s">
        <v>453</v>
      </c>
      <c r="C65" s="104" t="s">
        <v>454</v>
      </c>
      <c r="D65" s="103" t="s">
        <v>455</v>
      </c>
      <c r="E65" s="123" t="s">
        <v>456</v>
      </c>
      <c r="F65" s="103" t="s">
        <v>457</v>
      </c>
      <c r="G65" s="103"/>
      <c r="H65" s="103" t="s">
        <v>458</v>
      </c>
      <c r="I65" s="103" t="s">
        <v>199</v>
      </c>
      <c r="J65" s="103" t="s">
        <v>199</v>
      </c>
      <c r="K65" s="103" t="s">
        <v>199</v>
      </c>
      <c r="L65" s="103" t="s">
        <v>199</v>
      </c>
      <c r="M65" s="103" t="s">
        <v>473</v>
      </c>
      <c r="N65" s="103" t="s">
        <v>474</v>
      </c>
      <c r="O65" s="106" t="s">
        <v>475</v>
      </c>
      <c r="P65" s="103" t="s">
        <v>471</v>
      </c>
      <c r="Q65" s="132" t="s">
        <v>1509</v>
      </c>
      <c r="R65" s="103" t="s">
        <v>133</v>
      </c>
      <c r="S65" s="107">
        <v>45292</v>
      </c>
      <c r="T65" s="107">
        <v>45641</v>
      </c>
      <c r="U65" s="107" t="s">
        <v>133</v>
      </c>
      <c r="V65" s="108">
        <v>0</v>
      </c>
      <c r="W65" s="103"/>
      <c r="X65" s="133">
        <v>0.25</v>
      </c>
      <c r="Y65" s="103" t="s">
        <v>463</v>
      </c>
      <c r="Z65" s="103" t="s">
        <v>476</v>
      </c>
      <c r="AA65" s="103" t="s">
        <v>423</v>
      </c>
      <c r="AB65" s="103" t="s">
        <v>199</v>
      </c>
      <c r="AC65" s="103" t="s">
        <v>199</v>
      </c>
      <c r="AD65" s="103" t="s">
        <v>209</v>
      </c>
      <c r="AE65" s="103" t="s">
        <v>199</v>
      </c>
      <c r="AF65" s="103" t="s">
        <v>199</v>
      </c>
      <c r="AG65" s="103" t="s">
        <v>199</v>
      </c>
      <c r="AH65" s="103" t="s">
        <v>199</v>
      </c>
      <c r="AI65" s="103" t="s">
        <v>199</v>
      </c>
      <c r="AJ65" s="103" t="s">
        <v>199</v>
      </c>
      <c r="AK65" s="103" t="s">
        <v>199</v>
      </c>
      <c r="AL65" s="103" t="s">
        <v>472</v>
      </c>
    </row>
    <row r="66" spans="2:38" s="111" customFormat="1" ht="128.25" x14ac:dyDescent="0.2">
      <c r="B66" s="103" t="s">
        <v>453</v>
      </c>
      <c r="C66" s="104" t="s">
        <v>454</v>
      </c>
      <c r="D66" s="103" t="s">
        <v>455</v>
      </c>
      <c r="E66" s="123" t="s">
        <v>456</v>
      </c>
      <c r="F66" s="103" t="s">
        <v>457</v>
      </c>
      <c r="G66" s="103"/>
      <c r="H66" s="103" t="s">
        <v>458</v>
      </c>
      <c r="I66" s="103" t="s">
        <v>199</v>
      </c>
      <c r="J66" s="103" t="s">
        <v>199</v>
      </c>
      <c r="K66" s="103" t="s">
        <v>199</v>
      </c>
      <c r="L66" s="103" t="s">
        <v>199</v>
      </c>
      <c r="M66" s="103" t="s">
        <v>477</v>
      </c>
      <c r="N66" s="103" t="s">
        <v>478</v>
      </c>
      <c r="O66" s="106" t="s">
        <v>479</v>
      </c>
      <c r="P66" s="103" t="s">
        <v>471</v>
      </c>
      <c r="Q66" s="132" t="s">
        <v>1509</v>
      </c>
      <c r="R66" s="103" t="s">
        <v>133</v>
      </c>
      <c r="S66" s="107">
        <v>45292</v>
      </c>
      <c r="T66" s="107">
        <v>45641</v>
      </c>
      <c r="U66" s="107" t="s">
        <v>133</v>
      </c>
      <c r="V66" s="108">
        <v>0</v>
      </c>
      <c r="W66" s="103"/>
      <c r="X66" s="133">
        <v>0.25</v>
      </c>
      <c r="Y66" s="103" t="s">
        <v>463</v>
      </c>
      <c r="Z66" s="103" t="s">
        <v>476</v>
      </c>
      <c r="AA66" s="103" t="s">
        <v>423</v>
      </c>
      <c r="AB66" s="103" t="s">
        <v>199</v>
      </c>
      <c r="AC66" s="103" t="s">
        <v>199</v>
      </c>
      <c r="AD66" s="103" t="s">
        <v>209</v>
      </c>
      <c r="AE66" s="103" t="s">
        <v>199</v>
      </c>
      <c r="AF66" s="103" t="s">
        <v>199</v>
      </c>
      <c r="AG66" s="103" t="s">
        <v>199</v>
      </c>
      <c r="AH66" s="103" t="s">
        <v>199</v>
      </c>
      <c r="AI66" s="103" t="s">
        <v>199</v>
      </c>
      <c r="AJ66" s="103" t="s">
        <v>199</v>
      </c>
      <c r="AK66" s="103" t="s">
        <v>199</v>
      </c>
      <c r="AL66" s="103" t="s">
        <v>472</v>
      </c>
    </row>
    <row r="67" spans="2:38" s="111" customFormat="1" ht="128.25" x14ac:dyDescent="0.2">
      <c r="B67" s="103" t="s">
        <v>453</v>
      </c>
      <c r="C67" s="104" t="s">
        <v>454</v>
      </c>
      <c r="D67" s="103" t="s">
        <v>455</v>
      </c>
      <c r="E67" s="123" t="s">
        <v>456</v>
      </c>
      <c r="F67" s="103" t="s">
        <v>457</v>
      </c>
      <c r="G67" s="103"/>
      <c r="H67" s="103" t="s">
        <v>458</v>
      </c>
      <c r="I67" s="103" t="s">
        <v>199</v>
      </c>
      <c r="J67" s="103" t="s">
        <v>199</v>
      </c>
      <c r="K67" s="103" t="s">
        <v>199</v>
      </c>
      <c r="L67" s="103" t="s">
        <v>199</v>
      </c>
      <c r="M67" s="103" t="s">
        <v>480</v>
      </c>
      <c r="N67" s="132" t="s">
        <v>1510</v>
      </c>
      <c r="O67" s="106" t="s">
        <v>482</v>
      </c>
      <c r="P67" s="103" t="s">
        <v>471</v>
      </c>
      <c r="Q67" s="132" t="s">
        <v>1511</v>
      </c>
      <c r="R67" s="103" t="s">
        <v>133</v>
      </c>
      <c r="S67" s="107">
        <v>45611</v>
      </c>
      <c r="T67" s="107">
        <v>45641</v>
      </c>
      <c r="U67" s="107" t="s">
        <v>133</v>
      </c>
      <c r="V67" s="108">
        <v>0</v>
      </c>
      <c r="W67" s="103"/>
      <c r="X67" s="133">
        <v>0.25</v>
      </c>
      <c r="Y67" s="103" t="s">
        <v>463</v>
      </c>
      <c r="Z67" s="103" t="s">
        <v>208</v>
      </c>
      <c r="AA67" s="103" t="s">
        <v>423</v>
      </c>
      <c r="AB67" s="103" t="s">
        <v>199</v>
      </c>
      <c r="AC67" s="103" t="s">
        <v>199</v>
      </c>
      <c r="AD67" s="103" t="s">
        <v>209</v>
      </c>
      <c r="AE67" s="103" t="s">
        <v>199</v>
      </c>
      <c r="AF67" s="103" t="s">
        <v>199</v>
      </c>
      <c r="AG67" s="103" t="s">
        <v>199</v>
      </c>
      <c r="AH67" s="103" t="s">
        <v>199</v>
      </c>
      <c r="AI67" s="103" t="s">
        <v>199</v>
      </c>
      <c r="AJ67" s="103" t="s">
        <v>199</v>
      </c>
      <c r="AK67" s="103" t="s">
        <v>199</v>
      </c>
      <c r="AL67" s="103" t="s">
        <v>472</v>
      </c>
    </row>
    <row r="68" spans="2:38" s="111" customFormat="1" ht="128.25" hidden="1" x14ac:dyDescent="0.2">
      <c r="B68" s="103" t="s">
        <v>453</v>
      </c>
      <c r="C68" s="104" t="s">
        <v>454</v>
      </c>
      <c r="D68" s="103" t="s">
        <v>455</v>
      </c>
      <c r="E68" s="123" t="s">
        <v>456</v>
      </c>
      <c r="F68" s="103" t="s">
        <v>457</v>
      </c>
      <c r="G68" s="103"/>
      <c r="H68" s="103" t="s">
        <v>458</v>
      </c>
      <c r="I68" s="103" t="s">
        <v>199</v>
      </c>
      <c r="J68" s="103" t="s">
        <v>199</v>
      </c>
      <c r="K68" s="103" t="s">
        <v>199</v>
      </c>
      <c r="L68" s="103" t="s">
        <v>199</v>
      </c>
      <c r="M68" s="103" t="s">
        <v>483</v>
      </c>
      <c r="N68" s="103" t="s">
        <v>484</v>
      </c>
      <c r="O68" s="106" t="s">
        <v>485</v>
      </c>
      <c r="P68" s="103" t="s">
        <v>486</v>
      </c>
      <c r="Q68" s="103"/>
      <c r="R68" s="103" t="s">
        <v>99</v>
      </c>
      <c r="S68" s="107">
        <v>45352</v>
      </c>
      <c r="T68" s="107">
        <v>45427</v>
      </c>
      <c r="U68" s="107" t="s">
        <v>281</v>
      </c>
      <c r="V68" s="115"/>
      <c r="W68" s="103"/>
      <c r="X68" s="103"/>
      <c r="Y68" s="103" t="s">
        <v>207</v>
      </c>
      <c r="Z68" s="103" t="s">
        <v>208</v>
      </c>
      <c r="AA68" s="103" t="s">
        <v>423</v>
      </c>
      <c r="AB68" s="103" t="s">
        <v>199</v>
      </c>
      <c r="AC68" s="106" t="s">
        <v>199</v>
      </c>
      <c r="AD68" s="103" t="s">
        <v>487</v>
      </c>
      <c r="AE68" s="103" t="s">
        <v>199</v>
      </c>
      <c r="AF68" s="103" t="s">
        <v>199</v>
      </c>
      <c r="AG68" s="103" t="s">
        <v>199</v>
      </c>
      <c r="AH68" s="103" t="s">
        <v>199</v>
      </c>
      <c r="AI68" s="103" t="s">
        <v>199</v>
      </c>
      <c r="AJ68" s="103" t="s">
        <v>199</v>
      </c>
      <c r="AK68" s="103" t="s">
        <v>199</v>
      </c>
      <c r="AL68" s="103" t="s">
        <v>472</v>
      </c>
    </row>
    <row r="69" spans="2:38" s="111" customFormat="1" ht="128.25" hidden="1" x14ac:dyDescent="0.2">
      <c r="B69" s="103" t="s">
        <v>453</v>
      </c>
      <c r="C69" s="104" t="s">
        <v>454</v>
      </c>
      <c r="D69" s="103" t="s">
        <v>455</v>
      </c>
      <c r="E69" s="123" t="s">
        <v>456</v>
      </c>
      <c r="F69" s="103" t="s">
        <v>457</v>
      </c>
      <c r="G69" s="103"/>
      <c r="H69" s="103" t="s">
        <v>458</v>
      </c>
      <c r="I69" s="103" t="s">
        <v>199</v>
      </c>
      <c r="J69" s="103" t="s">
        <v>199</v>
      </c>
      <c r="K69" s="103" t="s">
        <v>199</v>
      </c>
      <c r="L69" s="103" t="s">
        <v>199</v>
      </c>
      <c r="M69" s="103" t="s">
        <v>488</v>
      </c>
      <c r="N69" s="103" t="s">
        <v>489</v>
      </c>
      <c r="O69" s="106" t="s">
        <v>490</v>
      </c>
      <c r="P69" s="58" t="s">
        <v>491</v>
      </c>
      <c r="Q69" s="103" t="s">
        <v>492</v>
      </c>
      <c r="R69" s="103" t="s">
        <v>99</v>
      </c>
      <c r="S69" s="107">
        <v>45428</v>
      </c>
      <c r="T69" s="107">
        <v>45107</v>
      </c>
      <c r="U69" s="107" t="s">
        <v>281</v>
      </c>
      <c r="V69" s="115"/>
      <c r="W69" s="103"/>
      <c r="X69" s="103"/>
      <c r="Y69" s="103" t="s">
        <v>207</v>
      </c>
      <c r="Z69" s="103" t="s">
        <v>208</v>
      </c>
      <c r="AA69" s="103" t="s">
        <v>423</v>
      </c>
      <c r="AB69" s="103" t="s">
        <v>199</v>
      </c>
      <c r="AC69" s="106" t="s">
        <v>199</v>
      </c>
      <c r="AD69" s="103" t="s">
        <v>487</v>
      </c>
      <c r="AE69" s="103" t="s">
        <v>199</v>
      </c>
      <c r="AF69" s="103" t="s">
        <v>199</v>
      </c>
      <c r="AG69" s="103" t="s">
        <v>199</v>
      </c>
      <c r="AH69" s="103" t="s">
        <v>199</v>
      </c>
      <c r="AI69" s="103" t="s">
        <v>199</v>
      </c>
      <c r="AJ69" s="103" t="s">
        <v>199</v>
      </c>
      <c r="AK69" s="103" t="s">
        <v>199</v>
      </c>
      <c r="AL69" s="103" t="s">
        <v>472</v>
      </c>
    </row>
    <row r="70" spans="2:38" s="111" customFormat="1" ht="128.25" hidden="1" x14ac:dyDescent="0.2">
      <c r="B70" s="103" t="s">
        <v>453</v>
      </c>
      <c r="C70" s="104" t="s">
        <v>454</v>
      </c>
      <c r="D70" s="103" t="s">
        <v>455</v>
      </c>
      <c r="E70" s="123" t="s">
        <v>456</v>
      </c>
      <c r="F70" s="103" t="s">
        <v>493</v>
      </c>
      <c r="G70" s="103"/>
      <c r="H70" s="103" t="s">
        <v>458</v>
      </c>
      <c r="I70" s="103" t="s">
        <v>199</v>
      </c>
      <c r="J70" s="103" t="s">
        <v>199</v>
      </c>
      <c r="K70" s="103" t="s">
        <v>199</v>
      </c>
      <c r="L70" s="103" t="s">
        <v>199</v>
      </c>
      <c r="M70" s="103" t="s">
        <v>494</v>
      </c>
      <c r="N70" s="103" t="s">
        <v>495</v>
      </c>
      <c r="O70" s="103" t="s">
        <v>496</v>
      </c>
      <c r="P70" s="103" t="s">
        <v>486</v>
      </c>
      <c r="Q70" s="103"/>
      <c r="R70" s="103" t="s">
        <v>99</v>
      </c>
      <c r="S70" s="118">
        <v>45293</v>
      </c>
      <c r="T70" s="118">
        <v>45322</v>
      </c>
      <c r="U70" s="107" t="s">
        <v>133</v>
      </c>
      <c r="V70" s="108"/>
      <c r="W70" s="103"/>
      <c r="X70" s="133">
        <v>0.5</v>
      </c>
      <c r="Y70" s="103" t="s">
        <v>400</v>
      </c>
      <c r="Z70" s="103" t="s">
        <v>199</v>
      </c>
      <c r="AA70" s="103" t="s">
        <v>199</v>
      </c>
      <c r="AB70" s="103" t="s">
        <v>199</v>
      </c>
      <c r="AC70" s="103" t="s">
        <v>199</v>
      </c>
      <c r="AD70" s="103" t="s">
        <v>364</v>
      </c>
      <c r="AE70" s="103" t="s">
        <v>248</v>
      </c>
      <c r="AF70" s="103" t="s">
        <v>199</v>
      </c>
      <c r="AG70" s="103" t="s">
        <v>199</v>
      </c>
      <c r="AH70" s="103" t="s">
        <v>199</v>
      </c>
      <c r="AI70" s="103" t="s">
        <v>199</v>
      </c>
      <c r="AJ70" s="103" t="s">
        <v>402</v>
      </c>
      <c r="AK70" s="103" t="s">
        <v>403</v>
      </c>
      <c r="AL70" s="103" t="s">
        <v>497</v>
      </c>
    </row>
    <row r="71" spans="2:38" s="111" customFormat="1" ht="128.25" hidden="1" x14ac:dyDescent="0.2">
      <c r="B71" s="103" t="s">
        <v>453</v>
      </c>
      <c r="C71" s="104" t="s">
        <v>454</v>
      </c>
      <c r="D71" s="103" t="s">
        <v>455</v>
      </c>
      <c r="E71" s="123" t="s">
        <v>456</v>
      </c>
      <c r="F71" s="103" t="s">
        <v>493</v>
      </c>
      <c r="G71" s="103"/>
      <c r="H71" s="103" t="s">
        <v>458</v>
      </c>
      <c r="I71" s="103" t="s">
        <v>199</v>
      </c>
      <c r="J71" s="103" t="s">
        <v>199</v>
      </c>
      <c r="K71" s="103" t="s">
        <v>199</v>
      </c>
      <c r="L71" s="103" t="s">
        <v>199</v>
      </c>
      <c r="M71" s="103" t="s">
        <v>498</v>
      </c>
      <c r="N71" s="103" t="s">
        <v>499</v>
      </c>
      <c r="O71" s="103" t="s">
        <v>500</v>
      </c>
      <c r="P71" s="103" t="s">
        <v>501</v>
      </c>
      <c r="Q71" s="103"/>
      <c r="R71" s="103" t="s">
        <v>99</v>
      </c>
      <c r="S71" s="121">
        <v>45422</v>
      </c>
      <c r="T71" s="121">
        <v>45656</v>
      </c>
      <c r="U71" s="107" t="s">
        <v>133</v>
      </c>
      <c r="V71" s="108"/>
      <c r="W71" s="103"/>
      <c r="X71" s="133">
        <v>0.5</v>
      </c>
      <c r="Y71" s="103" t="s">
        <v>400</v>
      </c>
      <c r="Z71" s="103" t="s">
        <v>199</v>
      </c>
      <c r="AA71" s="103" t="s">
        <v>199</v>
      </c>
      <c r="AB71" s="103" t="s">
        <v>199</v>
      </c>
      <c r="AC71" s="103" t="s">
        <v>199</v>
      </c>
      <c r="AD71" s="103" t="s">
        <v>364</v>
      </c>
      <c r="AE71" s="103" t="s">
        <v>248</v>
      </c>
      <c r="AF71" s="103" t="s">
        <v>199</v>
      </c>
      <c r="AG71" s="103" t="s">
        <v>199</v>
      </c>
      <c r="AH71" s="103" t="s">
        <v>199</v>
      </c>
      <c r="AI71" s="103" t="s">
        <v>199</v>
      </c>
      <c r="AJ71" s="103" t="s">
        <v>402</v>
      </c>
      <c r="AK71" s="103" t="s">
        <v>502</v>
      </c>
      <c r="AL71" s="103" t="s">
        <v>497</v>
      </c>
    </row>
    <row r="72" spans="2:38" s="111" customFormat="1" ht="128.25" x14ac:dyDescent="0.2">
      <c r="B72" s="103" t="s">
        <v>453</v>
      </c>
      <c r="C72" s="104" t="s">
        <v>454</v>
      </c>
      <c r="D72" s="103" t="s">
        <v>455</v>
      </c>
      <c r="E72" s="123" t="s">
        <v>456</v>
      </c>
      <c r="F72" s="103" t="s">
        <v>493</v>
      </c>
      <c r="G72" s="103"/>
      <c r="H72" s="103" t="s">
        <v>458</v>
      </c>
      <c r="I72" s="103" t="s">
        <v>199</v>
      </c>
      <c r="J72" s="103" t="s">
        <v>199</v>
      </c>
      <c r="K72" s="103" t="s">
        <v>199</v>
      </c>
      <c r="L72" s="103" t="s">
        <v>199</v>
      </c>
      <c r="M72" s="103" t="s">
        <v>503</v>
      </c>
      <c r="N72" s="103" t="s">
        <v>504</v>
      </c>
      <c r="O72" s="106" t="s">
        <v>505</v>
      </c>
      <c r="P72" s="103" t="s">
        <v>471</v>
      </c>
      <c r="Q72" s="132" t="s">
        <v>1512</v>
      </c>
      <c r="R72" s="103" t="s">
        <v>133</v>
      </c>
      <c r="S72" s="107">
        <v>45292</v>
      </c>
      <c r="T72" s="107">
        <v>45322</v>
      </c>
      <c r="U72" s="107" t="s">
        <v>133</v>
      </c>
      <c r="V72" s="108">
        <v>0</v>
      </c>
      <c r="W72" s="103"/>
      <c r="X72" s="133">
        <v>0.6</v>
      </c>
      <c r="Y72" s="103" t="s">
        <v>463</v>
      </c>
      <c r="Z72" s="103" t="s">
        <v>208</v>
      </c>
      <c r="AA72" s="103" t="s">
        <v>423</v>
      </c>
      <c r="AB72" s="103" t="s">
        <v>199</v>
      </c>
      <c r="AC72" s="103" t="s">
        <v>199</v>
      </c>
      <c r="AD72" s="103" t="s">
        <v>209</v>
      </c>
      <c r="AE72" s="103" t="s">
        <v>199</v>
      </c>
      <c r="AF72" s="103" t="s">
        <v>199</v>
      </c>
      <c r="AG72" s="103" t="s">
        <v>199</v>
      </c>
      <c r="AH72" s="103" t="s">
        <v>199</v>
      </c>
      <c r="AI72" s="103" t="s">
        <v>199</v>
      </c>
      <c r="AJ72" s="103" t="s">
        <v>199</v>
      </c>
      <c r="AK72" s="103" t="s">
        <v>199</v>
      </c>
      <c r="AL72" s="103" t="s">
        <v>472</v>
      </c>
    </row>
    <row r="73" spans="2:38" s="111" customFormat="1" ht="128.25" x14ac:dyDescent="0.2">
      <c r="B73" s="103" t="s">
        <v>453</v>
      </c>
      <c r="C73" s="104" t="s">
        <v>454</v>
      </c>
      <c r="D73" s="103" t="s">
        <v>455</v>
      </c>
      <c r="E73" s="123" t="s">
        <v>456</v>
      </c>
      <c r="F73" s="103" t="s">
        <v>493</v>
      </c>
      <c r="G73" s="103"/>
      <c r="H73" s="103" t="s">
        <v>458</v>
      </c>
      <c r="I73" s="103" t="s">
        <v>199</v>
      </c>
      <c r="J73" s="103" t="s">
        <v>199</v>
      </c>
      <c r="K73" s="103" t="s">
        <v>199</v>
      </c>
      <c r="L73" s="103" t="s">
        <v>199</v>
      </c>
      <c r="M73" s="103" t="s">
        <v>506</v>
      </c>
      <c r="N73" s="132" t="s">
        <v>1513</v>
      </c>
      <c r="O73" s="106" t="s">
        <v>507</v>
      </c>
      <c r="P73" s="103" t="s">
        <v>471</v>
      </c>
      <c r="Q73" s="132" t="s">
        <v>1514</v>
      </c>
      <c r="R73" s="103" t="s">
        <v>133</v>
      </c>
      <c r="S73" s="107">
        <v>45323</v>
      </c>
      <c r="T73" s="107">
        <v>45350</v>
      </c>
      <c r="U73" s="107" t="s">
        <v>281</v>
      </c>
      <c r="V73" s="108">
        <v>0</v>
      </c>
      <c r="W73" s="103"/>
      <c r="X73" s="133">
        <v>0.4</v>
      </c>
      <c r="Y73" s="103" t="s">
        <v>463</v>
      </c>
      <c r="Z73" s="103" t="s">
        <v>208</v>
      </c>
      <c r="AA73" s="103" t="s">
        <v>423</v>
      </c>
      <c r="AB73" s="103" t="s">
        <v>199</v>
      </c>
      <c r="AC73" s="103" t="s">
        <v>199</v>
      </c>
      <c r="AD73" s="103" t="s">
        <v>209</v>
      </c>
      <c r="AE73" s="103" t="s">
        <v>199</v>
      </c>
      <c r="AF73" s="103" t="s">
        <v>199</v>
      </c>
      <c r="AG73" s="103" t="s">
        <v>199</v>
      </c>
      <c r="AH73" s="103" t="s">
        <v>199</v>
      </c>
      <c r="AI73" s="103" t="s">
        <v>199</v>
      </c>
      <c r="AJ73" s="103" t="s">
        <v>199</v>
      </c>
      <c r="AK73" s="103" t="s">
        <v>199</v>
      </c>
      <c r="AL73" s="103" t="s">
        <v>472</v>
      </c>
    </row>
    <row r="74" spans="2:38" s="111" customFormat="1" ht="128.25" x14ac:dyDescent="0.2">
      <c r="B74" s="103" t="s">
        <v>453</v>
      </c>
      <c r="C74" s="104" t="s">
        <v>454</v>
      </c>
      <c r="D74" s="103" t="s">
        <v>455</v>
      </c>
      <c r="E74" s="123" t="s">
        <v>456</v>
      </c>
      <c r="F74" s="103" t="s">
        <v>508</v>
      </c>
      <c r="G74" s="103"/>
      <c r="H74" s="103" t="s">
        <v>458</v>
      </c>
      <c r="I74" s="103" t="s">
        <v>199</v>
      </c>
      <c r="J74" s="103" t="s">
        <v>199</v>
      </c>
      <c r="K74" s="103" t="s">
        <v>199</v>
      </c>
      <c r="L74" s="103" t="s">
        <v>199</v>
      </c>
      <c r="M74" s="103" t="s">
        <v>509</v>
      </c>
      <c r="N74" s="103" t="s">
        <v>510</v>
      </c>
      <c r="O74" s="106" t="s">
        <v>511</v>
      </c>
      <c r="P74" s="103" t="s">
        <v>471</v>
      </c>
      <c r="Q74" s="132" t="s">
        <v>1515</v>
      </c>
      <c r="R74" s="103" t="s">
        <v>133</v>
      </c>
      <c r="S74" s="107">
        <v>45292</v>
      </c>
      <c r="T74" s="107">
        <v>45473</v>
      </c>
      <c r="U74" s="107" t="s">
        <v>512</v>
      </c>
      <c r="V74" s="108">
        <v>0</v>
      </c>
      <c r="W74" s="103"/>
      <c r="X74" s="133">
        <v>0.5</v>
      </c>
      <c r="Y74" s="103" t="s">
        <v>463</v>
      </c>
      <c r="Z74" s="103" t="s">
        <v>374</v>
      </c>
      <c r="AA74" s="103" t="s">
        <v>199</v>
      </c>
      <c r="AB74" s="103" t="s">
        <v>199</v>
      </c>
      <c r="AC74" s="103" t="s">
        <v>199</v>
      </c>
      <c r="AD74" s="103" t="s">
        <v>513</v>
      </c>
      <c r="AE74" s="103" t="s">
        <v>199</v>
      </c>
      <c r="AF74" s="103" t="s">
        <v>199</v>
      </c>
      <c r="AG74" s="103" t="s">
        <v>199</v>
      </c>
      <c r="AH74" s="103" t="s">
        <v>199</v>
      </c>
      <c r="AI74" s="103" t="s">
        <v>199</v>
      </c>
      <c r="AJ74" s="103" t="s">
        <v>199</v>
      </c>
      <c r="AK74" s="103" t="s">
        <v>199</v>
      </c>
      <c r="AL74" s="103" t="s">
        <v>472</v>
      </c>
    </row>
    <row r="75" spans="2:38" s="111" customFormat="1" ht="128.25" x14ac:dyDescent="0.2">
      <c r="B75" s="103" t="s">
        <v>453</v>
      </c>
      <c r="C75" s="104" t="s">
        <v>454</v>
      </c>
      <c r="D75" s="103" t="s">
        <v>455</v>
      </c>
      <c r="E75" s="123" t="s">
        <v>456</v>
      </c>
      <c r="F75" s="103" t="s">
        <v>508</v>
      </c>
      <c r="G75" s="103"/>
      <c r="H75" s="103" t="s">
        <v>458</v>
      </c>
      <c r="I75" s="103" t="s">
        <v>199</v>
      </c>
      <c r="J75" s="103" t="s">
        <v>199</v>
      </c>
      <c r="K75" s="103" t="s">
        <v>199</v>
      </c>
      <c r="L75" s="103" t="s">
        <v>199</v>
      </c>
      <c r="M75" s="103" t="s">
        <v>514</v>
      </c>
      <c r="N75" s="103" t="s">
        <v>515</v>
      </c>
      <c r="O75" s="106" t="s">
        <v>511</v>
      </c>
      <c r="P75" s="103" t="s">
        <v>471</v>
      </c>
      <c r="Q75" s="132" t="s">
        <v>1516</v>
      </c>
      <c r="R75" s="103" t="s">
        <v>133</v>
      </c>
      <c r="S75" s="107">
        <v>45474</v>
      </c>
      <c r="T75" s="107">
        <v>45641</v>
      </c>
      <c r="U75" s="107" t="s">
        <v>512</v>
      </c>
      <c r="V75" s="108">
        <v>0</v>
      </c>
      <c r="W75" s="103"/>
      <c r="X75" s="133">
        <v>0.5</v>
      </c>
      <c r="Y75" s="103" t="s">
        <v>463</v>
      </c>
      <c r="Z75" s="103" t="s">
        <v>374</v>
      </c>
      <c r="AA75" s="103" t="s">
        <v>199</v>
      </c>
      <c r="AB75" s="103" t="s">
        <v>199</v>
      </c>
      <c r="AC75" s="103" t="s">
        <v>199</v>
      </c>
      <c r="AD75" s="103" t="s">
        <v>513</v>
      </c>
      <c r="AE75" s="103" t="s">
        <v>199</v>
      </c>
      <c r="AF75" s="103" t="s">
        <v>199</v>
      </c>
      <c r="AG75" s="103" t="s">
        <v>199</v>
      </c>
      <c r="AH75" s="103" t="s">
        <v>199</v>
      </c>
      <c r="AI75" s="103" t="s">
        <v>199</v>
      </c>
      <c r="AJ75" s="103" t="s">
        <v>199</v>
      </c>
      <c r="AK75" s="103" t="s">
        <v>199</v>
      </c>
      <c r="AL75" s="103" t="s">
        <v>472</v>
      </c>
    </row>
    <row r="76" spans="2:38" s="111" customFormat="1" ht="199.5" hidden="1" x14ac:dyDescent="0.2">
      <c r="B76" s="103" t="s">
        <v>516</v>
      </c>
      <c r="C76" s="104" t="s">
        <v>517</v>
      </c>
      <c r="D76" s="103" t="s">
        <v>518</v>
      </c>
      <c r="E76" s="103" t="s">
        <v>519</v>
      </c>
      <c r="F76" s="103" t="s">
        <v>520</v>
      </c>
      <c r="G76" s="103"/>
      <c r="H76" s="103" t="s">
        <v>281</v>
      </c>
      <c r="I76" s="103" t="s">
        <v>199</v>
      </c>
      <c r="J76" s="103" t="s">
        <v>199</v>
      </c>
      <c r="K76" s="103" t="s">
        <v>199</v>
      </c>
      <c r="L76" s="103" t="s">
        <v>199</v>
      </c>
      <c r="M76" s="103" t="s">
        <v>521</v>
      </c>
      <c r="N76" s="103" t="s">
        <v>522</v>
      </c>
      <c r="O76" s="106" t="s">
        <v>523</v>
      </c>
      <c r="P76" s="103" t="s">
        <v>524</v>
      </c>
      <c r="Q76" s="103" t="s">
        <v>525</v>
      </c>
      <c r="R76" s="103" t="s">
        <v>0</v>
      </c>
      <c r="S76" s="107">
        <v>45292</v>
      </c>
      <c r="T76" s="107">
        <v>45382</v>
      </c>
      <c r="U76" s="107" t="s">
        <v>0</v>
      </c>
      <c r="V76" s="108"/>
      <c r="W76" s="103"/>
      <c r="X76" s="109">
        <v>0.5</v>
      </c>
      <c r="Y76" s="103" t="s">
        <v>400</v>
      </c>
      <c r="Z76" s="103" t="s">
        <v>526</v>
      </c>
      <c r="AA76" s="103" t="s">
        <v>199</v>
      </c>
      <c r="AB76" s="103" t="s">
        <v>199</v>
      </c>
      <c r="AC76" s="103" t="s">
        <v>199</v>
      </c>
      <c r="AD76" s="103" t="s">
        <v>364</v>
      </c>
      <c r="AE76" s="103" t="s">
        <v>199</v>
      </c>
      <c r="AF76" s="103" t="s">
        <v>199</v>
      </c>
      <c r="AG76" s="103" t="s">
        <v>199</v>
      </c>
      <c r="AH76" s="103" t="s">
        <v>199</v>
      </c>
      <c r="AI76" s="103" t="s">
        <v>199</v>
      </c>
      <c r="AJ76" s="103" t="s">
        <v>402</v>
      </c>
      <c r="AK76" s="103" t="s">
        <v>527</v>
      </c>
      <c r="AL76" s="103" t="s">
        <v>528</v>
      </c>
    </row>
    <row r="77" spans="2:38" s="111" customFormat="1" ht="199.5" hidden="1" x14ac:dyDescent="0.2">
      <c r="B77" s="103" t="s">
        <v>516</v>
      </c>
      <c r="C77" s="104" t="s">
        <v>517</v>
      </c>
      <c r="D77" s="103" t="s">
        <v>518</v>
      </c>
      <c r="E77" s="103" t="s">
        <v>519</v>
      </c>
      <c r="F77" s="103" t="s">
        <v>520</v>
      </c>
      <c r="G77" s="103"/>
      <c r="H77" s="103" t="s">
        <v>281</v>
      </c>
      <c r="I77" s="103" t="s">
        <v>199</v>
      </c>
      <c r="J77" s="103" t="s">
        <v>199</v>
      </c>
      <c r="K77" s="103" t="s">
        <v>199</v>
      </c>
      <c r="L77" s="103" t="s">
        <v>199</v>
      </c>
      <c r="M77" s="103" t="s">
        <v>529</v>
      </c>
      <c r="N77" s="103" t="s">
        <v>530</v>
      </c>
      <c r="O77" s="106" t="s">
        <v>531</v>
      </c>
      <c r="P77" s="103" t="s">
        <v>524</v>
      </c>
      <c r="Q77" s="103" t="s">
        <v>525</v>
      </c>
      <c r="R77" s="103" t="s">
        <v>0</v>
      </c>
      <c r="S77" s="107">
        <v>45383</v>
      </c>
      <c r="T77" s="107">
        <v>45473</v>
      </c>
      <c r="U77" s="107" t="s">
        <v>512</v>
      </c>
      <c r="V77" s="108"/>
      <c r="W77" s="103"/>
      <c r="X77" s="109">
        <v>0.5</v>
      </c>
      <c r="Y77" s="103" t="s">
        <v>400</v>
      </c>
      <c r="Z77" s="103" t="s">
        <v>526</v>
      </c>
      <c r="AA77" s="103" t="s">
        <v>199</v>
      </c>
      <c r="AB77" s="103" t="s">
        <v>199</v>
      </c>
      <c r="AC77" s="103" t="s">
        <v>199</v>
      </c>
      <c r="AD77" s="103" t="s">
        <v>364</v>
      </c>
      <c r="AE77" s="103" t="s">
        <v>199</v>
      </c>
      <c r="AF77" s="103" t="s">
        <v>199</v>
      </c>
      <c r="AG77" s="103" t="s">
        <v>199</v>
      </c>
      <c r="AH77" s="103" t="s">
        <v>199</v>
      </c>
      <c r="AI77" s="103" t="s">
        <v>199</v>
      </c>
      <c r="AJ77" s="103" t="s">
        <v>402</v>
      </c>
      <c r="AK77" s="103" t="s">
        <v>527</v>
      </c>
      <c r="AL77" s="103" t="s">
        <v>528</v>
      </c>
    </row>
    <row r="78" spans="2:38" s="111" customFormat="1" ht="199.5" hidden="1" x14ac:dyDescent="0.2">
      <c r="B78" s="103" t="s">
        <v>516</v>
      </c>
      <c r="C78" s="104" t="s">
        <v>517</v>
      </c>
      <c r="D78" s="103" t="s">
        <v>518</v>
      </c>
      <c r="E78" s="103" t="s">
        <v>519</v>
      </c>
      <c r="F78" s="103" t="s">
        <v>520</v>
      </c>
      <c r="G78" s="103"/>
      <c r="H78" s="103" t="s">
        <v>281</v>
      </c>
      <c r="I78" s="103" t="s">
        <v>199</v>
      </c>
      <c r="J78" s="103" t="s">
        <v>199</v>
      </c>
      <c r="K78" s="103" t="s">
        <v>199</v>
      </c>
      <c r="L78" s="103" t="s">
        <v>199</v>
      </c>
      <c r="M78" s="103" t="s">
        <v>532</v>
      </c>
      <c r="N78" s="103" t="s">
        <v>533</v>
      </c>
      <c r="O78" s="106" t="s">
        <v>534</v>
      </c>
      <c r="P78" s="103" t="s">
        <v>535</v>
      </c>
      <c r="Q78" s="103" t="s">
        <v>536</v>
      </c>
      <c r="R78" s="103" t="s">
        <v>537</v>
      </c>
      <c r="S78" s="107">
        <v>45323</v>
      </c>
      <c r="T78" s="107">
        <v>45641</v>
      </c>
      <c r="U78" s="107" t="s">
        <v>512</v>
      </c>
      <c r="V78" s="108"/>
      <c r="W78" s="103"/>
      <c r="X78" s="109">
        <v>1</v>
      </c>
      <c r="Y78" s="103" t="s">
        <v>207</v>
      </c>
      <c r="Z78" s="103" t="s">
        <v>400</v>
      </c>
      <c r="AA78" s="103" t="s">
        <v>199</v>
      </c>
      <c r="AB78" s="103" t="s">
        <v>199</v>
      </c>
      <c r="AC78" s="103" t="s">
        <v>199</v>
      </c>
      <c r="AD78" s="103" t="s">
        <v>364</v>
      </c>
      <c r="AE78" s="103" t="s">
        <v>199</v>
      </c>
      <c r="AF78" s="103" t="s">
        <v>199</v>
      </c>
      <c r="AG78" s="103" t="s">
        <v>199</v>
      </c>
      <c r="AH78" s="103" t="s">
        <v>199</v>
      </c>
      <c r="AI78" s="103" t="s">
        <v>199</v>
      </c>
      <c r="AJ78" s="103" t="s">
        <v>402</v>
      </c>
      <c r="AK78" s="103" t="s">
        <v>403</v>
      </c>
      <c r="AL78" s="103" t="s">
        <v>538</v>
      </c>
    </row>
    <row r="79" spans="2:38" s="111" customFormat="1" ht="199.5" hidden="1" x14ac:dyDescent="0.2">
      <c r="B79" s="103" t="s">
        <v>516</v>
      </c>
      <c r="C79" s="104" t="s">
        <v>517</v>
      </c>
      <c r="D79" s="103" t="s">
        <v>539</v>
      </c>
      <c r="E79" s="103" t="s">
        <v>540</v>
      </c>
      <c r="F79" s="103" t="s">
        <v>541</v>
      </c>
      <c r="G79" s="103" t="s">
        <v>542</v>
      </c>
      <c r="H79" s="103" t="s">
        <v>281</v>
      </c>
      <c r="I79" s="103" t="s">
        <v>199</v>
      </c>
      <c r="J79" s="103" t="s">
        <v>199</v>
      </c>
      <c r="K79" s="103" t="s">
        <v>199</v>
      </c>
      <c r="L79" s="103" t="s">
        <v>199</v>
      </c>
      <c r="M79" s="103" t="s">
        <v>543</v>
      </c>
      <c r="N79" s="103" t="s">
        <v>544</v>
      </c>
      <c r="O79" s="106" t="s">
        <v>545</v>
      </c>
      <c r="P79" s="103" t="s">
        <v>525</v>
      </c>
      <c r="Q79" s="103" t="s">
        <v>524</v>
      </c>
      <c r="R79" s="103" t="s">
        <v>0</v>
      </c>
      <c r="S79" s="107">
        <v>45383</v>
      </c>
      <c r="T79" s="107">
        <v>45397</v>
      </c>
      <c r="U79" s="107" t="s">
        <v>512</v>
      </c>
      <c r="V79" s="108"/>
      <c r="W79" s="103"/>
      <c r="X79" s="109">
        <v>0.15</v>
      </c>
      <c r="Y79" s="103" t="s">
        <v>526</v>
      </c>
      <c r="Z79" s="103" t="s">
        <v>208</v>
      </c>
      <c r="AA79" s="103" t="s">
        <v>199</v>
      </c>
      <c r="AB79" s="103" t="s">
        <v>199</v>
      </c>
      <c r="AC79" s="103" t="s">
        <v>199</v>
      </c>
      <c r="AD79" s="103" t="s">
        <v>364</v>
      </c>
      <c r="AE79" s="103" t="s">
        <v>199</v>
      </c>
      <c r="AF79" s="103"/>
      <c r="AG79" s="103"/>
      <c r="AH79" s="103"/>
      <c r="AI79" s="103" t="s">
        <v>199</v>
      </c>
      <c r="AJ79" s="103" t="s">
        <v>365</v>
      </c>
      <c r="AK79" s="103" t="s">
        <v>366</v>
      </c>
      <c r="AL79" s="103" t="s">
        <v>528</v>
      </c>
    </row>
    <row r="80" spans="2:38" s="111" customFormat="1" ht="199.5" hidden="1" x14ac:dyDescent="0.2">
      <c r="B80" s="103" t="s">
        <v>516</v>
      </c>
      <c r="C80" s="104" t="s">
        <v>517</v>
      </c>
      <c r="D80" s="103" t="s">
        <v>539</v>
      </c>
      <c r="E80" s="103" t="s">
        <v>540</v>
      </c>
      <c r="F80" s="103" t="s">
        <v>541</v>
      </c>
      <c r="G80" s="103" t="s">
        <v>542</v>
      </c>
      <c r="H80" s="103" t="s">
        <v>281</v>
      </c>
      <c r="I80" s="103" t="s">
        <v>199</v>
      </c>
      <c r="J80" s="103" t="s">
        <v>199</v>
      </c>
      <c r="K80" s="103" t="s">
        <v>199</v>
      </c>
      <c r="L80" s="103" t="s">
        <v>199</v>
      </c>
      <c r="M80" s="103" t="s">
        <v>546</v>
      </c>
      <c r="N80" s="103" t="s">
        <v>547</v>
      </c>
      <c r="O80" s="106" t="s">
        <v>548</v>
      </c>
      <c r="P80" s="103" t="s">
        <v>525</v>
      </c>
      <c r="Q80" s="103" t="s">
        <v>524</v>
      </c>
      <c r="R80" s="103" t="s">
        <v>0</v>
      </c>
      <c r="S80" s="107">
        <v>45474</v>
      </c>
      <c r="T80" s="107">
        <v>45488</v>
      </c>
      <c r="U80" s="107" t="s">
        <v>512</v>
      </c>
      <c r="V80" s="108"/>
      <c r="W80" s="103"/>
      <c r="X80" s="109">
        <v>0.15</v>
      </c>
      <c r="Y80" s="103" t="s">
        <v>526</v>
      </c>
      <c r="Z80" s="103" t="s">
        <v>208</v>
      </c>
      <c r="AA80" s="103" t="s">
        <v>199</v>
      </c>
      <c r="AB80" s="103" t="s">
        <v>199</v>
      </c>
      <c r="AC80" s="103" t="s">
        <v>199</v>
      </c>
      <c r="AD80" s="103" t="s">
        <v>364</v>
      </c>
      <c r="AE80" s="103" t="s">
        <v>199</v>
      </c>
      <c r="AF80" s="103" t="s">
        <v>199</v>
      </c>
      <c r="AG80" s="103" t="s">
        <v>199</v>
      </c>
      <c r="AH80" s="103" t="s">
        <v>199</v>
      </c>
      <c r="AI80" s="103" t="s">
        <v>199</v>
      </c>
      <c r="AJ80" s="103" t="s">
        <v>365</v>
      </c>
      <c r="AK80" s="103" t="s">
        <v>366</v>
      </c>
      <c r="AL80" s="103" t="s">
        <v>528</v>
      </c>
    </row>
    <row r="81" spans="2:38" s="111" customFormat="1" ht="199.5" hidden="1" x14ac:dyDescent="0.2">
      <c r="B81" s="103" t="s">
        <v>516</v>
      </c>
      <c r="C81" s="104" t="s">
        <v>517</v>
      </c>
      <c r="D81" s="103" t="s">
        <v>539</v>
      </c>
      <c r="E81" s="103" t="s">
        <v>540</v>
      </c>
      <c r="F81" s="103" t="s">
        <v>541</v>
      </c>
      <c r="G81" s="103" t="s">
        <v>542</v>
      </c>
      <c r="H81" s="103" t="s">
        <v>281</v>
      </c>
      <c r="I81" s="103" t="s">
        <v>199</v>
      </c>
      <c r="J81" s="103" t="s">
        <v>199</v>
      </c>
      <c r="K81" s="103" t="s">
        <v>199</v>
      </c>
      <c r="L81" s="103" t="s">
        <v>199</v>
      </c>
      <c r="M81" s="103" t="s">
        <v>549</v>
      </c>
      <c r="N81" s="103" t="s">
        <v>550</v>
      </c>
      <c r="O81" s="106" t="s">
        <v>551</v>
      </c>
      <c r="P81" s="103" t="s">
        <v>525</v>
      </c>
      <c r="Q81" s="103" t="s">
        <v>524</v>
      </c>
      <c r="R81" s="103" t="s">
        <v>0</v>
      </c>
      <c r="S81" s="107">
        <v>45566</v>
      </c>
      <c r="T81" s="107">
        <v>45580</v>
      </c>
      <c r="U81" s="107" t="s">
        <v>512</v>
      </c>
      <c r="V81" s="108"/>
      <c r="W81" s="103"/>
      <c r="X81" s="109">
        <v>0.2</v>
      </c>
      <c r="Y81" s="103" t="s">
        <v>526</v>
      </c>
      <c r="Z81" s="103" t="s">
        <v>208</v>
      </c>
      <c r="AA81" s="103" t="s">
        <v>199</v>
      </c>
      <c r="AB81" s="103" t="s">
        <v>199</v>
      </c>
      <c r="AC81" s="103" t="s">
        <v>199</v>
      </c>
      <c r="AD81" s="103" t="s">
        <v>364</v>
      </c>
      <c r="AE81" s="103" t="s">
        <v>199</v>
      </c>
      <c r="AF81" s="103" t="s">
        <v>199</v>
      </c>
      <c r="AG81" s="103" t="s">
        <v>199</v>
      </c>
      <c r="AH81" s="103" t="s">
        <v>199</v>
      </c>
      <c r="AI81" s="103" t="s">
        <v>199</v>
      </c>
      <c r="AJ81" s="103" t="s">
        <v>365</v>
      </c>
      <c r="AK81" s="103" t="s">
        <v>366</v>
      </c>
      <c r="AL81" s="103" t="s">
        <v>528</v>
      </c>
    </row>
    <row r="82" spans="2:38" s="111" customFormat="1" ht="199.5" hidden="1" x14ac:dyDescent="0.2">
      <c r="B82" s="103" t="s">
        <v>516</v>
      </c>
      <c r="C82" s="104" t="s">
        <v>517</v>
      </c>
      <c r="D82" s="103" t="s">
        <v>539</v>
      </c>
      <c r="E82" s="103" t="s">
        <v>540</v>
      </c>
      <c r="F82" s="103"/>
      <c r="G82" s="103"/>
      <c r="H82" s="103" t="s">
        <v>552</v>
      </c>
      <c r="I82" s="103" t="s">
        <v>199</v>
      </c>
      <c r="J82" s="103" t="s">
        <v>199</v>
      </c>
      <c r="K82" s="103" t="s">
        <v>199</v>
      </c>
      <c r="L82" s="103" t="s">
        <v>199</v>
      </c>
      <c r="M82" s="103" t="s">
        <v>553</v>
      </c>
      <c r="N82" s="103" t="s">
        <v>554</v>
      </c>
      <c r="O82" s="106" t="s">
        <v>555</v>
      </c>
      <c r="P82" s="103" t="s">
        <v>525</v>
      </c>
      <c r="Q82" s="103" t="s">
        <v>524</v>
      </c>
      <c r="R82" s="103" t="s">
        <v>0</v>
      </c>
      <c r="S82" s="107">
        <v>45383</v>
      </c>
      <c r="T82" s="107">
        <v>45397</v>
      </c>
      <c r="U82" s="107" t="s">
        <v>512</v>
      </c>
      <c r="V82" s="108"/>
      <c r="W82" s="103"/>
      <c r="X82" s="109">
        <v>0.15</v>
      </c>
      <c r="Y82" s="103" t="s">
        <v>526</v>
      </c>
      <c r="Z82" s="103" t="s">
        <v>208</v>
      </c>
      <c r="AA82" s="103" t="s">
        <v>199</v>
      </c>
      <c r="AB82" s="103" t="s">
        <v>199</v>
      </c>
      <c r="AC82" s="103" t="s">
        <v>199</v>
      </c>
      <c r="AD82" s="103" t="s">
        <v>364</v>
      </c>
      <c r="AE82" s="103" t="s">
        <v>199</v>
      </c>
      <c r="AF82" s="103" t="s">
        <v>199</v>
      </c>
      <c r="AG82" s="103" t="s">
        <v>199</v>
      </c>
      <c r="AH82" s="103" t="s">
        <v>199</v>
      </c>
      <c r="AI82" s="103" t="s">
        <v>199</v>
      </c>
      <c r="AJ82" s="103" t="s">
        <v>402</v>
      </c>
      <c r="AK82" s="103" t="s">
        <v>556</v>
      </c>
      <c r="AL82" s="103" t="s">
        <v>528</v>
      </c>
    </row>
    <row r="83" spans="2:38" s="111" customFormat="1" ht="199.5" hidden="1" x14ac:dyDescent="0.2">
      <c r="B83" s="103" t="s">
        <v>516</v>
      </c>
      <c r="C83" s="104" t="s">
        <v>517</v>
      </c>
      <c r="D83" s="103" t="s">
        <v>539</v>
      </c>
      <c r="E83" s="103" t="s">
        <v>540</v>
      </c>
      <c r="F83" s="103"/>
      <c r="G83" s="103"/>
      <c r="H83" s="103" t="s">
        <v>281</v>
      </c>
      <c r="I83" s="103" t="s">
        <v>199</v>
      </c>
      <c r="J83" s="103" t="s">
        <v>199</v>
      </c>
      <c r="K83" s="103" t="s">
        <v>199</v>
      </c>
      <c r="L83" s="103" t="s">
        <v>199</v>
      </c>
      <c r="M83" s="103" t="s">
        <v>557</v>
      </c>
      <c r="N83" s="103" t="s">
        <v>554</v>
      </c>
      <c r="O83" s="106" t="s">
        <v>558</v>
      </c>
      <c r="P83" s="103" t="s">
        <v>525</v>
      </c>
      <c r="Q83" s="103" t="s">
        <v>524</v>
      </c>
      <c r="R83" s="103" t="s">
        <v>0</v>
      </c>
      <c r="S83" s="107">
        <v>45474</v>
      </c>
      <c r="T83" s="107">
        <v>45488</v>
      </c>
      <c r="U83" s="107" t="s">
        <v>512</v>
      </c>
      <c r="V83" s="108"/>
      <c r="W83" s="103"/>
      <c r="X83" s="109">
        <v>0.15</v>
      </c>
      <c r="Y83" s="103" t="s">
        <v>526</v>
      </c>
      <c r="Z83" s="103" t="s">
        <v>208</v>
      </c>
      <c r="AA83" s="103" t="s">
        <v>199</v>
      </c>
      <c r="AB83" s="103" t="s">
        <v>199</v>
      </c>
      <c r="AC83" s="103" t="s">
        <v>199</v>
      </c>
      <c r="AD83" s="103" t="s">
        <v>364</v>
      </c>
      <c r="AE83" s="103" t="s">
        <v>199</v>
      </c>
      <c r="AF83" s="103" t="s">
        <v>199</v>
      </c>
      <c r="AG83" s="103" t="s">
        <v>199</v>
      </c>
      <c r="AH83" s="103" t="s">
        <v>199</v>
      </c>
      <c r="AI83" s="103" t="s">
        <v>199</v>
      </c>
      <c r="AJ83" s="103" t="s">
        <v>365</v>
      </c>
      <c r="AK83" s="103" t="s">
        <v>366</v>
      </c>
      <c r="AL83" s="103" t="s">
        <v>528</v>
      </c>
    </row>
    <row r="84" spans="2:38" s="111" customFormat="1" ht="199.5" hidden="1" x14ac:dyDescent="0.2">
      <c r="B84" s="103" t="s">
        <v>516</v>
      </c>
      <c r="C84" s="104" t="s">
        <v>517</v>
      </c>
      <c r="D84" s="103" t="s">
        <v>539</v>
      </c>
      <c r="E84" s="103" t="s">
        <v>540</v>
      </c>
      <c r="F84" s="103"/>
      <c r="G84" s="103"/>
      <c r="H84" s="103" t="s">
        <v>281</v>
      </c>
      <c r="I84" s="103" t="s">
        <v>199</v>
      </c>
      <c r="J84" s="103" t="s">
        <v>199</v>
      </c>
      <c r="K84" s="103" t="s">
        <v>199</v>
      </c>
      <c r="L84" s="103" t="s">
        <v>199</v>
      </c>
      <c r="M84" s="103" t="s">
        <v>559</v>
      </c>
      <c r="N84" s="103" t="s">
        <v>554</v>
      </c>
      <c r="O84" s="106" t="s">
        <v>558</v>
      </c>
      <c r="P84" s="103" t="s">
        <v>525</v>
      </c>
      <c r="Q84" s="103" t="s">
        <v>524</v>
      </c>
      <c r="R84" s="103" t="s">
        <v>0</v>
      </c>
      <c r="S84" s="107">
        <v>45566</v>
      </c>
      <c r="T84" s="107">
        <v>45580</v>
      </c>
      <c r="U84" s="107" t="s">
        <v>512</v>
      </c>
      <c r="V84" s="108"/>
      <c r="W84" s="103"/>
      <c r="X84" s="109">
        <v>0.2</v>
      </c>
      <c r="Y84" s="103" t="s">
        <v>526</v>
      </c>
      <c r="Z84" s="103" t="s">
        <v>208</v>
      </c>
      <c r="AA84" s="103" t="s">
        <v>199</v>
      </c>
      <c r="AB84" s="103" t="s">
        <v>199</v>
      </c>
      <c r="AC84" s="103" t="s">
        <v>199</v>
      </c>
      <c r="AD84" s="103" t="s">
        <v>364</v>
      </c>
      <c r="AE84" s="103" t="s">
        <v>199</v>
      </c>
      <c r="AF84" s="103" t="s">
        <v>199</v>
      </c>
      <c r="AG84" s="103" t="s">
        <v>199</v>
      </c>
      <c r="AH84" s="103" t="s">
        <v>199</v>
      </c>
      <c r="AI84" s="103" t="s">
        <v>199</v>
      </c>
      <c r="AJ84" s="103" t="s">
        <v>402</v>
      </c>
      <c r="AK84" s="103" t="s">
        <v>556</v>
      </c>
      <c r="AL84" s="103" t="s">
        <v>528</v>
      </c>
    </row>
    <row r="85" spans="2:38" s="111" customFormat="1" ht="199.5" hidden="1" x14ac:dyDescent="0.2">
      <c r="B85" s="103" t="s">
        <v>516</v>
      </c>
      <c r="C85" s="104" t="s">
        <v>517</v>
      </c>
      <c r="D85" s="103" t="s">
        <v>539</v>
      </c>
      <c r="E85" s="103" t="s">
        <v>540</v>
      </c>
      <c r="F85" s="103" t="s">
        <v>541</v>
      </c>
      <c r="G85" s="103"/>
      <c r="H85" s="103" t="s">
        <v>281</v>
      </c>
      <c r="I85" s="103" t="s">
        <v>199</v>
      </c>
      <c r="J85" s="103" t="s">
        <v>199</v>
      </c>
      <c r="K85" s="103" t="s">
        <v>199</v>
      </c>
      <c r="L85" s="103" t="s">
        <v>199</v>
      </c>
      <c r="M85" s="103" t="s">
        <v>591</v>
      </c>
      <c r="N85" s="103" t="s">
        <v>592</v>
      </c>
      <c r="O85" s="103" t="s">
        <v>593</v>
      </c>
      <c r="P85" s="103" t="s">
        <v>501</v>
      </c>
      <c r="Q85" s="103" t="s">
        <v>575</v>
      </c>
      <c r="R85" s="103" t="s">
        <v>99</v>
      </c>
      <c r="S85" s="121">
        <v>45352</v>
      </c>
      <c r="T85" s="121">
        <v>45275</v>
      </c>
      <c r="U85" s="107" t="s">
        <v>281</v>
      </c>
      <c r="V85" s="108"/>
      <c r="W85" s="103"/>
      <c r="X85" s="103"/>
      <c r="Y85" s="103" t="s">
        <v>400</v>
      </c>
      <c r="Z85" s="103" t="s">
        <v>199</v>
      </c>
      <c r="AA85" s="103" t="s">
        <v>199</v>
      </c>
      <c r="AB85" s="103" t="s">
        <v>199</v>
      </c>
      <c r="AC85" s="103" t="s">
        <v>199</v>
      </c>
      <c r="AD85" s="103" t="s">
        <v>364</v>
      </c>
      <c r="AE85" s="103" t="s">
        <v>248</v>
      </c>
      <c r="AF85" s="103" t="s">
        <v>199</v>
      </c>
      <c r="AG85" s="103" t="s">
        <v>199</v>
      </c>
      <c r="AH85" s="103" t="s">
        <v>199</v>
      </c>
      <c r="AI85" s="103" t="s">
        <v>199</v>
      </c>
      <c r="AJ85" s="103" t="s">
        <v>402</v>
      </c>
      <c r="AK85" s="103" t="s">
        <v>403</v>
      </c>
      <c r="AL85" s="103" t="s">
        <v>199</v>
      </c>
    </row>
    <row r="86" spans="2:38" s="111" customFormat="1" ht="199.5" hidden="1" x14ac:dyDescent="0.2">
      <c r="B86" s="103" t="s">
        <v>516</v>
      </c>
      <c r="C86" s="104" t="s">
        <v>517</v>
      </c>
      <c r="D86" s="103" t="s">
        <v>539</v>
      </c>
      <c r="E86" s="103" t="s">
        <v>540</v>
      </c>
      <c r="F86" s="103" t="s">
        <v>541</v>
      </c>
      <c r="G86" s="103"/>
      <c r="H86" s="103" t="s">
        <v>281</v>
      </c>
      <c r="I86" s="103" t="s">
        <v>199</v>
      </c>
      <c r="J86" s="103" t="s">
        <v>199</v>
      </c>
      <c r="K86" s="103" t="s">
        <v>199</v>
      </c>
      <c r="L86" s="103" t="s">
        <v>199</v>
      </c>
      <c r="M86" s="103" t="s">
        <v>560</v>
      </c>
      <c r="N86" s="103" t="s">
        <v>561</v>
      </c>
      <c r="O86" s="106" t="s">
        <v>562</v>
      </c>
      <c r="P86" s="103" t="s">
        <v>535</v>
      </c>
      <c r="Q86" s="103" t="s">
        <v>563</v>
      </c>
      <c r="R86" s="103" t="s">
        <v>537</v>
      </c>
      <c r="S86" s="118">
        <v>45323</v>
      </c>
      <c r="T86" s="107">
        <v>45381</v>
      </c>
      <c r="U86" s="107" t="s">
        <v>281</v>
      </c>
      <c r="V86" s="108"/>
      <c r="W86" s="103"/>
      <c r="X86" s="109">
        <v>0.25</v>
      </c>
      <c r="Y86" s="103" t="s">
        <v>207</v>
      </c>
      <c r="Z86" s="103" t="s">
        <v>199</v>
      </c>
      <c r="AA86" s="103" t="s">
        <v>199</v>
      </c>
      <c r="AB86" s="103" t="s">
        <v>199</v>
      </c>
      <c r="AC86" s="103" t="s">
        <v>199</v>
      </c>
      <c r="AD86" s="103" t="s">
        <v>364</v>
      </c>
      <c r="AE86" s="103" t="s">
        <v>199</v>
      </c>
      <c r="AF86" s="103" t="s">
        <v>199</v>
      </c>
      <c r="AG86" s="103" t="s">
        <v>199</v>
      </c>
      <c r="AH86" s="103" t="s">
        <v>199</v>
      </c>
      <c r="AI86" s="103" t="s">
        <v>199</v>
      </c>
      <c r="AJ86" s="103" t="s">
        <v>365</v>
      </c>
      <c r="AK86" s="103" t="s">
        <v>366</v>
      </c>
      <c r="AL86" s="103" t="s">
        <v>538</v>
      </c>
    </row>
    <row r="87" spans="2:38" s="111" customFormat="1" ht="199.5" hidden="1" x14ac:dyDescent="0.2">
      <c r="B87" s="103" t="s">
        <v>516</v>
      </c>
      <c r="C87" s="104" t="s">
        <v>517</v>
      </c>
      <c r="D87" s="103" t="s">
        <v>539</v>
      </c>
      <c r="E87" s="103" t="s">
        <v>540</v>
      </c>
      <c r="F87" s="103" t="s">
        <v>541</v>
      </c>
      <c r="G87" s="103"/>
      <c r="H87" s="103" t="s">
        <v>281</v>
      </c>
      <c r="I87" s="103" t="s">
        <v>199</v>
      </c>
      <c r="J87" s="103" t="s">
        <v>199</v>
      </c>
      <c r="K87" s="103" t="s">
        <v>199</v>
      </c>
      <c r="L87" s="103" t="s">
        <v>199</v>
      </c>
      <c r="M87" s="103" t="s">
        <v>564</v>
      </c>
      <c r="N87" s="103" t="s">
        <v>565</v>
      </c>
      <c r="O87" s="106" t="s">
        <v>566</v>
      </c>
      <c r="P87" s="103" t="s">
        <v>535</v>
      </c>
      <c r="Q87" s="103" t="s">
        <v>536</v>
      </c>
      <c r="R87" s="103" t="s">
        <v>537</v>
      </c>
      <c r="S87" s="107">
        <v>45383</v>
      </c>
      <c r="T87" s="107">
        <v>45641</v>
      </c>
      <c r="U87" s="107" t="s">
        <v>281</v>
      </c>
      <c r="V87" s="108"/>
      <c r="W87" s="103"/>
      <c r="X87" s="109">
        <v>0.25</v>
      </c>
      <c r="Y87" s="103" t="s">
        <v>401</v>
      </c>
      <c r="Z87" s="103" t="s">
        <v>199</v>
      </c>
      <c r="AA87" s="103" t="s">
        <v>199</v>
      </c>
      <c r="AB87" s="103" t="s">
        <v>199</v>
      </c>
      <c r="AC87" s="103" t="s">
        <v>199</v>
      </c>
      <c r="AD87" s="103" t="s">
        <v>364</v>
      </c>
      <c r="AE87" s="103" t="s">
        <v>199</v>
      </c>
      <c r="AF87" s="103" t="s">
        <v>199</v>
      </c>
      <c r="AG87" s="103" t="s">
        <v>199</v>
      </c>
      <c r="AH87" s="103" t="s">
        <v>199</v>
      </c>
      <c r="AI87" s="103" t="s">
        <v>199</v>
      </c>
      <c r="AJ87" s="103" t="s">
        <v>365</v>
      </c>
      <c r="AK87" s="103" t="s">
        <v>366</v>
      </c>
      <c r="AL87" s="103" t="s">
        <v>538</v>
      </c>
    </row>
    <row r="88" spans="2:38" s="111" customFormat="1" ht="199.5" hidden="1" x14ac:dyDescent="0.2">
      <c r="B88" s="103" t="s">
        <v>516</v>
      </c>
      <c r="C88" s="104" t="s">
        <v>517</v>
      </c>
      <c r="D88" s="103" t="s">
        <v>539</v>
      </c>
      <c r="E88" s="103" t="s">
        <v>540</v>
      </c>
      <c r="F88" s="103" t="s">
        <v>541</v>
      </c>
      <c r="G88" s="103"/>
      <c r="H88" s="103" t="s">
        <v>281</v>
      </c>
      <c r="I88" s="103" t="s">
        <v>199</v>
      </c>
      <c r="J88" s="103" t="s">
        <v>199</v>
      </c>
      <c r="K88" s="103" t="s">
        <v>199</v>
      </c>
      <c r="L88" s="103" t="s">
        <v>199</v>
      </c>
      <c r="M88" s="103" t="s">
        <v>567</v>
      </c>
      <c r="N88" s="103" t="s">
        <v>568</v>
      </c>
      <c r="O88" s="106" t="s">
        <v>569</v>
      </c>
      <c r="P88" s="103" t="s">
        <v>535</v>
      </c>
      <c r="Q88" s="103" t="s">
        <v>536</v>
      </c>
      <c r="R88" s="103" t="s">
        <v>537</v>
      </c>
      <c r="S88" s="107">
        <v>45383</v>
      </c>
      <c r="T88" s="107">
        <v>45641</v>
      </c>
      <c r="U88" s="107" t="s">
        <v>281</v>
      </c>
      <c r="V88" s="108"/>
      <c r="W88" s="103"/>
      <c r="X88" s="109">
        <v>0.5</v>
      </c>
      <c r="Y88" s="103" t="s">
        <v>401</v>
      </c>
      <c r="Z88" s="103" t="s">
        <v>199</v>
      </c>
      <c r="AA88" s="103" t="s">
        <v>199</v>
      </c>
      <c r="AB88" s="103" t="s">
        <v>199</v>
      </c>
      <c r="AC88" s="103" t="s">
        <v>199</v>
      </c>
      <c r="AD88" s="103" t="s">
        <v>364</v>
      </c>
      <c r="AE88" s="103" t="s">
        <v>199</v>
      </c>
      <c r="AF88" s="103" t="s">
        <v>199</v>
      </c>
      <c r="AG88" s="103" t="s">
        <v>199</v>
      </c>
      <c r="AH88" s="103" t="s">
        <v>199</v>
      </c>
      <c r="AI88" s="103" t="s">
        <v>199</v>
      </c>
      <c r="AJ88" s="103" t="s">
        <v>365</v>
      </c>
      <c r="AK88" s="103" t="s">
        <v>366</v>
      </c>
      <c r="AL88" s="103" t="s">
        <v>570</v>
      </c>
    </row>
    <row r="89" spans="2:38" s="111" customFormat="1" ht="199.5" hidden="1" x14ac:dyDescent="0.2">
      <c r="B89" s="103" t="s">
        <v>516</v>
      </c>
      <c r="C89" s="104" t="s">
        <v>517</v>
      </c>
      <c r="D89" s="103" t="s">
        <v>539</v>
      </c>
      <c r="E89" s="103" t="s">
        <v>540</v>
      </c>
      <c r="F89" s="103" t="s">
        <v>571</v>
      </c>
      <c r="G89" s="103"/>
      <c r="H89" s="103" t="s">
        <v>281</v>
      </c>
      <c r="I89" s="103" t="s">
        <v>199</v>
      </c>
      <c r="J89" s="103" t="s">
        <v>199</v>
      </c>
      <c r="K89" s="103" t="s">
        <v>199</v>
      </c>
      <c r="L89" s="103" t="s">
        <v>199</v>
      </c>
      <c r="M89" s="103" t="s">
        <v>572</v>
      </c>
      <c r="N89" s="103" t="s">
        <v>573</v>
      </c>
      <c r="O89" s="103" t="s">
        <v>574</v>
      </c>
      <c r="P89" s="103" t="s">
        <v>501</v>
      </c>
      <c r="Q89" s="103" t="s">
        <v>575</v>
      </c>
      <c r="R89" s="103" t="s">
        <v>99</v>
      </c>
      <c r="S89" s="118">
        <v>45323</v>
      </c>
      <c r="T89" s="118" t="s">
        <v>576</v>
      </c>
      <c r="U89" s="107" t="s">
        <v>281</v>
      </c>
      <c r="V89" s="108"/>
      <c r="W89" s="103"/>
      <c r="X89" s="133">
        <v>0.3</v>
      </c>
      <c r="Y89" s="103" t="s">
        <v>401</v>
      </c>
      <c r="Z89" s="103" t="s">
        <v>199</v>
      </c>
      <c r="AA89" s="103" t="s">
        <v>199</v>
      </c>
      <c r="AB89" s="103" t="s">
        <v>199</v>
      </c>
      <c r="AC89" s="103" t="s">
        <v>199</v>
      </c>
      <c r="AD89" s="103" t="s">
        <v>364</v>
      </c>
      <c r="AE89" s="103" t="s">
        <v>248</v>
      </c>
      <c r="AF89" s="103" t="s">
        <v>199</v>
      </c>
      <c r="AG89" s="103" t="s">
        <v>199</v>
      </c>
      <c r="AH89" s="103" t="s">
        <v>199</v>
      </c>
      <c r="AI89" s="103" t="s">
        <v>199</v>
      </c>
      <c r="AJ89" s="103" t="s">
        <v>577</v>
      </c>
      <c r="AK89" s="103" t="s">
        <v>578</v>
      </c>
      <c r="AL89" s="103" t="s">
        <v>497</v>
      </c>
    </row>
    <row r="90" spans="2:38" s="111" customFormat="1" ht="199.5" hidden="1" x14ac:dyDescent="0.2">
      <c r="B90" s="103" t="s">
        <v>516</v>
      </c>
      <c r="C90" s="104" t="s">
        <v>517</v>
      </c>
      <c r="D90" s="103" t="s">
        <v>539</v>
      </c>
      <c r="E90" s="103" t="s">
        <v>540</v>
      </c>
      <c r="F90" s="103" t="s">
        <v>571</v>
      </c>
      <c r="G90" s="103"/>
      <c r="H90" s="103" t="s">
        <v>281</v>
      </c>
      <c r="I90" s="103" t="s">
        <v>199</v>
      </c>
      <c r="J90" s="103" t="s">
        <v>199</v>
      </c>
      <c r="K90" s="103" t="s">
        <v>199</v>
      </c>
      <c r="L90" s="103" t="s">
        <v>199</v>
      </c>
      <c r="M90" s="103" t="s">
        <v>579</v>
      </c>
      <c r="N90" s="103" t="s">
        <v>580</v>
      </c>
      <c r="O90" s="103" t="s">
        <v>581</v>
      </c>
      <c r="P90" s="103" t="s">
        <v>501</v>
      </c>
      <c r="Q90" s="103" t="s">
        <v>575</v>
      </c>
      <c r="R90" s="103" t="s">
        <v>99</v>
      </c>
      <c r="S90" s="118">
        <v>45383</v>
      </c>
      <c r="T90" s="118">
        <v>45412</v>
      </c>
      <c r="U90" s="107" t="s">
        <v>281</v>
      </c>
      <c r="V90" s="108"/>
      <c r="W90" s="103"/>
      <c r="X90" s="133">
        <v>0.3</v>
      </c>
      <c r="Y90" s="103" t="s">
        <v>401</v>
      </c>
      <c r="Z90" s="103" t="s">
        <v>199</v>
      </c>
      <c r="AA90" s="103" t="s">
        <v>199</v>
      </c>
      <c r="AB90" s="103" t="s">
        <v>199</v>
      </c>
      <c r="AC90" s="103" t="s">
        <v>199</v>
      </c>
      <c r="AD90" s="103" t="s">
        <v>364</v>
      </c>
      <c r="AE90" s="103" t="s">
        <v>248</v>
      </c>
      <c r="AF90" s="103" t="s">
        <v>199</v>
      </c>
      <c r="AG90" s="103" t="s">
        <v>199</v>
      </c>
      <c r="AH90" s="103" t="s">
        <v>199</v>
      </c>
      <c r="AI90" s="103" t="s">
        <v>199</v>
      </c>
      <c r="AJ90" s="103" t="s">
        <v>577</v>
      </c>
      <c r="AK90" s="103" t="s">
        <v>578</v>
      </c>
      <c r="AL90" s="103" t="s">
        <v>497</v>
      </c>
    </row>
    <row r="91" spans="2:38" s="111" customFormat="1" ht="199.5" hidden="1" x14ac:dyDescent="0.2">
      <c r="B91" s="103" t="s">
        <v>516</v>
      </c>
      <c r="C91" s="104" t="s">
        <v>517</v>
      </c>
      <c r="D91" s="103" t="s">
        <v>539</v>
      </c>
      <c r="E91" s="103" t="s">
        <v>540</v>
      </c>
      <c r="F91" s="103" t="s">
        <v>571</v>
      </c>
      <c r="G91" s="103"/>
      <c r="H91" s="103" t="s">
        <v>281</v>
      </c>
      <c r="I91" s="103" t="s">
        <v>199</v>
      </c>
      <c r="J91" s="103" t="s">
        <v>199</v>
      </c>
      <c r="K91" s="103" t="s">
        <v>199</v>
      </c>
      <c r="L91" s="103" t="s">
        <v>199</v>
      </c>
      <c r="M91" s="103" t="s">
        <v>582</v>
      </c>
      <c r="N91" s="103" t="s">
        <v>583</v>
      </c>
      <c r="O91" s="103" t="s">
        <v>584</v>
      </c>
      <c r="P91" s="103" t="s">
        <v>501</v>
      </c>
      <c r="Q91" s="103" t="s">
        <v>575</v>
      </c>
      <c r="R91" s="103" t="s">
        <v>99</v>
      </c>
      <c r="S91" s="118">
        <v>45536</v>
      </c>
      <c r="T91" s="118">
        <v>45596</v>
      </c>
      <c r="U91" s="107" t="s">
        <v>281</v>
      </c>
      <c r="V91" s="108"/>
      <c r="W91" s="103"/>
      <c r="X91" s="133">
        <v>0.4</v>
      </c>
      <c r="Y91" s="103" t="s">
        <v>401</v>
      </c>
      <c r="Z91" s="103" t="s">
        <v>199</v>
      </c>
      <c r="AA91" s="103" t="s">
        <v>199</v>
      </c>
      <c r="AB91" s="103" t="s">
        <v>199</v>
      </c>
      <c r="AC91" s="103" t="s">
        <v>199</v>
      </c>
      <c r="AD91" s="103" t="s">
        <v>364</v>
      </c>
      <c r="AE91" s="103" t="s">
        <v>248</v>
      </c>
      <c r="AF91" s="103" t="s">
        <v>199</v>
      </c>
      <c r="AG91" s="103" t="s">
        <v>199</v>
      </c>
      <c r="AH91" s="103" t="s">
        <v>199</v>
      </c>
      <c r="AI91" s="103" t="s">
        <v>199</v>
      </c>
      <c r="AJ91" s="103" t="s">
        <v>577</v>
      </c>
      <c r="AK91" s="103" t="s">
        <v>578</v>
      </c>
      <c r="AL91" s="103" t="s">
        <v>497</v>
      </c>
    </row>
    <row r="92" spans="2:38" s="111" customFormat="1" ht="199.5" hidden="1" x14ac:dyDescent="0.2">
      <c r="B92" s="103" t="s">
        <v>516</v>
      </c>
      <c r="C92" s="104" t="s">
        <v>517</v>
      </c>
      <c r="D92" s="103" t="s">
        <v>539</v>
      </c>
      <c r="E92" s="103" t="s">
        <v>540</v>
      </c>
      <c r="F92" s="103" t="s">
        <v>571</v>
      </c>
      <c r="G92" s="103"/>
      <c r="H92" s="103" t="s">
        <v>281</v>
      </c>
      <c r="I92" s="103" t="s">
        <v>199</v>
      </c>
      <c r="J92" s="103" t="s">
        <v>199</v>
      </c>
      <c r="K92" s="103" t="s">
        <v>199</v>
      </c>
      <c r="L92" s="103" t="s">
        <v>199</v>
      </c>
      <c r="M92" s="103" t="s">
        <v>585</v>
      </c>
      <c r="N92" s="103" t="s">
        <v>586</v>
      </c>
      <c r="O92" s="106" t="s">
        <v>587</v>
      </c>
      <c r="P92" s="103" t="s">
        <v>535</v>
      </c>
      <c r="Q92" s="103" t="s">
        <v>536</v>
      </c>
      <c r="R92" s="103" t="s">
        <v>537</v>
      </c>
      <c r="S92" s="107">
        <v>45323</v>
      </c>
      <c r="T92" s="107">
        <v>45473</v>
      </c>
      <c r="U92" s="107" t="s">
        <v>281</v>
      </c>
      <c r="V92" s="108"/>
      <c r="W92" s="103"/>
      <c r="X92" s="109">
        <v>0.3</v>
      </c>
      <c r="Y92" s="103" t="s">
        <v>400</v>
      </c>
      <c r="Z92" s="103" t="s">
        <v>207</v>
      </c>
      <c r="AA92" s="103" t="s">
        <v>199</v>
      </c>
      <c r="AB92" s="103" t="s">
        <v>199</v>
      </c>
      <c r="AC92" s="103" t="s">
        <v>199</v>
      </c>
      <c r="AD92" s="103" t="s">
        <v>364</v>
      </c>
      <c r="AE92" s="103" t="s">
        <v>199</v>
      </c>
      <c r="AF92" s="103" t="s">
        <v>199</v>
      </c>
      <c r="AG92" s="103" t="s">
        <v>199</v>
      </c>
      <c r="AH92" s="103" t="s">
        <v>199</v>
      </c>
      <c r="AI92" s="103" t="s">
        <v>199</v>
      </c>
      <c r="AJ92" s="103" t="s">
        <v>402</v>
      </c>
      <c r="AK92" s="103" t="s">
        <v>403</v>
      </c>
      <c r="AL92" s="103" t="s">
        <v>570</v>
      </c>
    </row>
    <row r="93" spans="2:38" s="111" customFormat="1" ht="199.5" hidden="1" x14ac:dyDescent="0.2">
      <c r="B93" s="103" t="s">
        <v>516</v>
      </c>
      <c r="C93" s="104" t="s">
        <v>517</v>
      </c>
      <c r="D93" s="103" t="s">
        <v>539</v>
      </c>
      <c r="E93" s="103" t="s">
        <v>540</v>
      </c>
      <c r="F93" s="103" t="s">
        <v>571</v>
      </c>
      <c r="G93" s="103"/>
      <c r="H93" s="103" t="s">
        <v>281</v>
      </c>
      <c r="I93" s="103" t="s">
        <v>199</v>
      </c>
      <c r="J93" s="103" t="s">
        <v>199</v>
      </c>
      <c r="K93" s="103" t="s">
        <v>199</v>
      </c>
      <c r="L93" s="103" t="s">
        <v>199</v>
      </c>
      <c r="M93" s="103" t="s">
        <v>588</v>
      </c>
      <c r="N93" s="103" t="s">
        <v>589</v>
      </c>
      <c r="O93" s="106" t="s">
        <v>590</v>
      </c>
      <c r="P93" s="103" t="s">
        <v>535</v>
      </c>
      <c r="Q93" s="103" t="s">
        <v>536</v>
      </c>
      <c r="R93" s="103" t="s">
        <v>537</v>
      </c>
      <c r="S93" s="107">
        <v>45383</v>
      </c>
      <c r="T93" s="107">
        <v>45641</v>
      </c>
      <c r="U93" s="107" t="s">
        <v>512</v>
      </c>
      <c r="V93" s="108"/>
      <c r="W93" s="103"/>
      <c r="X93" s="109">
        <v>0.7</v>
      </c>
      <c r="Y93" s="103" t="s">
        <v>400</v>
      </c>
      <c r="Z93" s="103" t="s">
        <v>199</v>
      </c>
      <c r="AA93" s="103" t="s">
        <v>199</v>
      </c>
      <c r="AB93" s="103" t="s">
        <v>199</v>
      </c>
      <c r="AC93" s="103" t="s">
        <v>199</v>
      </c>
      <c r="AD93" s="103" t="s">
        <v>364</v>
      </c>
      <c r="AE93" s="103" t="s">
        <v>199</v>
      </c>
      <c r="AF93" s="103" t="s">
        <v>199</v>
      </c>
      <c r="AG93" s="103" t="s">
        <v>199</v>
      </c>
      <c r="AH93" s="103" t="s">
        <v>199</v>
      </c>
      <c r="AI93" s="103" t="s">
        <v>199</v>
      </c>
      <c r="AJ93" s="103" t="s">
        <v>402</v>
      </c>
      <c r="AK93" s="103" t="s">
        <v>403</v>
      </c>
      <c r="AL93" s="103" t="s">
        <v>538</v>
      </c>
    </row>
    <row r="94" spans="2:38" s="111" customFormat="1" ht="128.25" hidden="1" x14ac:dyDescent="0.2">
      <c r="B94" s="103" t="s">
        <v>453</v>
      </c>
      <c r="C94" s="104" t="s">
        <v>454</v>
      </c>
      <c r="D94" s="103" t="s">
        <v>594</v>
      </c>
      <c r="E94" s="103" t="s">
        <v>595</v>
      </c>
      <c r="F94" s="103" t="s">
        <v>596</v>
      </c>
      <c r="G94" s="103"/>
      <c r="H94" s="103" t="s">
        <v>552</v>
      </c>
      <c r="I94" s="103" t="s">
        <v>199</v>
      </c>
      <c r="J94" s="103" t="s">
        <v>199</v>
      </c>
      <c r="K94" s="103" t="s">
        <v>199</v>
      </c>
      <c r="L94" s="103" t="s">
        <v>199</v>
      </c>
      <c r="M94" s="103" t="s">
        <v>597</v>
      </c>
      <c r="N94" s="103" t="s">
        <v>598</v>
      </c>
      <c r="O94" s="106" t="s">
        <v>599</v>
      </c>
      <c r="P94" s="103" t="s">
        <v>525</v>
      </c>
      <c r="Q94" s="103" t="s">
        <v>524</v>
      </c>
      <c r="R94" s="103" t="s">
        <v>0</v>
      </c>
      <c r="S94" s="107">
        <v>45292</v>
      </c>
      <c r="T94" s="107">
        <v>45473</v>
      </c>
      <c r="U94" s="107" t="s">
        <v>512</v>
      </c>
      <c r="V94" s="108"/>
      <c r="W94" s="103"/>
      <c r="X94" s="109">
        <v>0.5</v>
      </c>
      <c r="Y94" s="103" t="s">
        <v>526</v>
      </c>
      <c r="Z94" s="103" t="s">
        <v>208</v>
      </c>
      <c r="AA94" s="103" t="s">
        <v>199</v>
      </c>
      <c r="AB94" s="103" t="s">
        <v>199</v>
      </c>
      <c r="AC94" s="103" t="s">
        <v>199</v>
      </c>
      <c r="AD94" s="103" t="s">
        <v>364</v>
      </c>
      <c r="AE94" s="103" t="s">
        <v>199</v>
      </c>
      <c r="AF94" s="103" t="s">
        <v>199</v>
      </c>
      <c r="AG94" s="103" t="s">
        <v>199</v>
      </c>
      <c r="AH94" s="103" t="s">
        <v>199</v>
      </c>
      <c r="AI94" s="103" t="s">
        <v>199</v>
      </c>
      <c r="AJ94" s="103" t="s">
        <v>402</v>
      </c>
      <c r="AK94" s="103" t="s">
        <v>600</v>
      </c>
      <c r="AL94" s="103" t="s">
        <v>528</v>
      </c>
    </row>
    <row r="95" spans="2:38" s="111" customFormat="1" ht="128.25" hidden="1" x14ac:dyDescent="0.2">
      <c r="B95" s="103" t="s">
        <v>453</v>
      </c>
      <c r="C95" s="104" t="s">
        <v>454</v>
      </c>
      <c r="D95" s="103" t="s">
        <v>594</v>
      </c>
      <c r="E95" s="103" t="s">
        <v>595</v>
      </c>
      <c r="F95" s="103" t="s">
        <v>596</v>
      </c>
      <c r="G95" s="103"/>
      <c r="H95" s="103" t="s">
        <v>552</v>
      </c>
      <c r="I95" s="103" t="s">
        <v>199</v>
      </c>
      <c r="J95" s="103" t="s">
        <v>199</v>
      </c>
      <c r="K95" s="103" t="s">
        <v>199</v>
      </c>
      <c r="L95" s="103" t="s">
        <v>199</v>
      </c>
      <c r="M95" s="103" t="s">
        <v>601</v>
      </c>
      <c r="N95" s="103" t="s">
        <v>602</v>
      </c>
      <c r="O95" s="106" t="s">
        <v>603</v>
      </c>
      <c r="P95" s="103" t="s">
        <v>525</v>
      </c>
      <c r="Q95" s="103" t="s">
        <v>524</v>
      </c>
      <c r="R95" s="103" t="s">
        <v>0</v>
      </c>
      <c r="S95" s="107">
        <v>45474</v>
      </c>
      <c r="T95" s="107">
        <v>45641</v>
      </c>
      <c r="U95" s="107" t="s">
        <v>512</v>
      </c>
      <c r="V95" s="108"/>
      <c r="W95" s="103"/>
      <c r="X95" s="109">
        <v>0.5</v>
      </c>
      <c r="Y95" s="103" t="s">
        <v>526</v>
      </c>
      <c r="Z95" s="103" t="s">
        <v>208</v>
      </c>
      <c r="AA95" s="103" t="s">
        <v>199</v>
      </c>
      <c r="AB95" s="103" t="s">
        <v>199</v>
      </c>
      <c r="AC95" s="103" t="s">
        <v>199</v>
      </c>
      <c r="AD95" s="103" t="s">
        <v>364</v>
      </c>
      <c r="AE95" s="103" t="s">
        <v>199</v>
      </c>
      <c r="AF95" s="103" t="s">
        <v>199</v>
      </c>
      <c r="AG95" s="103" t="s">
        <v>199</v>
      </c>
      <c r="AH95" s="103" t="s">
        <v>199</v>
      </c>
      <c r="AI95" s="103" t="s">
        <v>199</v>
      </c>
      <c r="AJ95" s="103" t="s">
        <v>402</v>
      </c>
      <c r="AK95" s="103" t="s">
        <v>600</v>
      </c>
      <c r="AL95" s="103" t="s">
        <v>528</v>
      </c>
    </row>
    <row r="96" spans="2:38" s="111" customFormat="1" ht="128.25" hidden="1" x14ac:dyDescent="0.2">
      <c r="B96" s="103" t="s">
        <v>453</v>
      </c>
      <c r="C96" s="104" t="s">
        <v>454</v>
      </c>
      <c r="D96" s="103" t="s">
        <v>604</v>
      </c>
      <c r="E96" s="103" t="s">
        <v>595</v>
      </c>
      <c r="F96" s="103" t="s">
        <v>596</v>
      </c>
      <c r="G96" s="103"/>
      <c r="H96" s="103" t="s">
        <v>552</v>
      </c>
      <c r="I96" s="103" t="s">
        <v>199</v>
      </c>
      <c r="J96" s="103" t="s">
        <v>199</v>
      </c>
      <c r="K96" s="103" t="s">
        <v>199</v>
      </c>
      <c r="L96" s="103" t="s">
        <v>199</v>
      </c>
      <c r="M96" s="103" t="s">
        <v>605</v>
      </c>
      <c r="N96" s="103" t="s">
        <v>606</v>
      </c>
      <c r="O96" s="106" t="s">
        <v>607</v>
      </c>
      <c r="P96" s="103" t="s">
        <v>608</v>
      </c>
      <c r="Q96" s="103" t="s">
        <v>609</v>
      </c>
      <c r="R96" s="103" t="s">
        <v>0</v>
      </c>
      <c r="S96" s="118">
        <v>45474</v>
      </c>
      <c r="T96" s="118">
        <v>45641</v>
      </c>
      <c r="U96" s="118" t="s">
        <v>512</v>
      </c>
      <c r="V96" s="108"/>
      <c r="W96" s="103"/>
      <c r="X96" s="106">
        <v>20</v>
      </c>
      <c r="Y96" s="103" t="s">
        <v>207</v>
      </c>
      <c r="Z96" s="103" t="s">
        <v>476</v>
      </c>
      <c r="AA96" s="103" t="s">
        <v>208</v>
      </c>
      <c r="AB96" s="103" t="s">
        <v>199</v>
      </c>
      <c r="AC96" s="103" t="s">
        <v>199</v>
      </c>
      <c r="AD96" s="103" t="s">
        <v>209</v>
      </c>
      <c r="AE96" s="103" t="s">
        <v>199</v>
      </c>
      <c r="AF96" s="103" t="s">
        <v>199</v>
      </c>
      <c r="AG96" s="103" t="s">
        <v>199</v>
      </c>
      <c r="AH96" s="103" t="s">
        <v>199</v>
      </c>
      <c r="AI96" s="103" t="s">
        <v>199</v>
      </c>
      <c r="AJ96" s="103" t="s">
        <v>199</v>
      </c>
      <c r="AK96" s="103" t="s">
        <v>199</v>
      </c>
      <c r="AL96" s="103" t="s">
        <v>610</v>
      </c>
    </row>
    <row r="97" spans="2:38" s="111" customFormat="1" ht="128.25" hidden="1" x14ac:dyDescent="0.2">
      <c r="B97" s="103" t="s">
        <v>453</v>
      </c>
      <c r="C97" s="104" t="s">
        <v>454</v>
      </c>
      <c r="D97" s="103" t="s">
        <v>604</v>
      </c>
      <c r="E97" s="103" t="s">
        <v>595</v>
      </c>
      <c r="F97" s="103" t="s">
        <v>596</v>
      </c>
      <c r="G97" s="103"/>
      <c r="H97" s="103" t="s">
        <v>552</v>
      </c>
      <c r="I97" s="103" t="s">
        <v>199</v>
      </c>
      <c r="J97" s="103" t="s">
        <v>199</v>
      </c>
      <c r="K97" s="103" t="s">
        <v>199</v>
      </c>
      <c r="L97" s="103" t="s">
        <v>199</v>
      </c>
      <c r="M97" s="103" t="s">
        <v>611</v>
      </c>
      <c r="N97" s="103" t="s">
        <v>612</v>
      </c>
      <c r="O97" s="106" t="s">
        <v>613</v>
      </c>
      <c r="P97" s="103" t="s">
        <v>608</v>
      </c>
      <c r="Q97" s="103" t="s">
        <v>609</v>
      </c>
      <c r="R97" s="103" t="s">
        <v>0</v>
      </c>
      <c r="S97" s="118">
        <v>45474</v>
      </c>
      <c r="T97" s="118">
        <v>45641</v>
      </c>
      <c r="U97" s="118" t="s">
        <v>512</v>
      </c>
      <c r="V97" s="108"/>
      <c r="W97" s="103"/>
      <c r="X97" s="106">
        <v>20</v>
      </c>
      <c r="Y97" s="103" t="s">
        <v>207</v>
      </c>
      <c r="Z97" s="103" t="s">
        <v>476</v>
      </c>
      <c r="AA97" s="103" t="s">
        <v>208</v>
      </c>
      <c r="AB97" s="103" t="s">
        <v>199</v>
      </c>
      <c r="AC97" s="103" t="s">
        <v>199</v>
      </c>
      <c r="AD97" s="103" t="s">
        <v>209</v>
      </c>
      <c r="AE97" s="103" t="s">
        <v>199</v>
      </c>
      <c r="AF97" s="103" t="s">
        <v>199</v>
      </c>
      <c r="AG97" s="103" t="s">
        <v>199</v>
      </c>
      <c r="AH97" s="103" t="s">
        <v>199</v>
      </c>
      <c r="AI97" s="103" t="s">
        <v>199</v>
      </c>
      <c r="AJ97" s="103" t="s">
        <v>199</v>
      </c>
      <c r="AK97" s="103" t="s">
        <v>199</v>
      </c>
      <c r="AL97" s="103" t="s">
        <v>610</v>
      </c>
    </row>
    <row r="98" spans="2:38" s="111" customFormat="1" ht="128.25" hidden="1" x14ac:dyDescent="0.2">
      <c r="B98" s="103" t="s">
        <v>453</v>
      </c>
      <c r="C98" s="104" t="s">
        <v>454</v>
      </c>
      <c r="D98" s="103" t="s">
        <v>604</v>
      </c>
      <c r="E98" s="103" t="s">
        <v>595</v>
      </c>
      <c r="F98" s="103" t="s">
        <v>596</v>
      </c>
      <c r="G98" s="103"/>
      <c r="H98" s="103" t="s">
        <v>552</v>
      </c>
      <c r="I98" s="103" t="s">
        <v>199</v>
      </c>
      <c r="J98" s="103" t="s">
        <v>199</v>
      </c>
      <c r="K98" s="103" t="s">
        <v>199</v>
      </c>
      <c r="L98" s="103" t="s">
        <v>199</v>
      </c>
      <c r="M98" s="103" t="s">
        <v>614</v>
      </c>
      <c r="N98" s="103" t="s">
        <v>615</v>
      </c>
      <c r="O98" s="106" t="s">
        <v>616</v>
      </c>
      <c r="P98" s="103" t="s">
        <v>608</v>
      </c>
      <c r="Q98" s="103" t="s">
        <v>609</v>
      </c>
      <c r="R98" s="103" t="s">
        <v>0</v>
      </c>
      <c r="S98" s="118">
        <v>45474</v>
      </c>
      <c r="T98" s="118">
        <v>45641</v>
      </c>
      <c r="U98" s="118" t="s">
        <v>512</v>
      </c>
      <c r="V98" s="108"/>
      <c r="W98" s="103"/>
      <c r="X98" s="106">
        <v>10</v>
      </c>
      <c r="Y98" s="103" t="s">
        <v>207</v>
      </c>
      <c r="Z98" s="103" t="s">
        <v>476</v>
      </c>
      <c r="AA98" s="103" t="s">
        <v>208</v>
      </c>
      <c r="AB98" s="103" t="s">
        <v>199</v>
      </c>
      <c r="AC98" s="103" t="s">
        <v>199</v>
      </c>
      <c r="AD98" s="103" t="s">
        <v>209</v>
      </c>
      <c r="AE98" s="103" t="s">
        <v>199</v>
      </c>
      <c r="AF98" s="103" t="s">
        <v>199</v>
      </c>
      <c r="AG98" s="103" t="s">
        <v>199</v>
      </c>
      <c r="AH98" s="103" t="s">
        <v>199</v>
      </c>
      <c r="AI98" s="103" t="s">
        <v>199</v>
      </c>
      <c r="AJ98" s="103" t="s">
        <v>199</v>
      </c>
      <c r="AK98" s="103" t="s">
        <v>199</v>
      </c>
      <c r="AL98" s="103" t="s">
        <v>610</v>
      </c>
    </row>
    <row r="99" spans="2:38" s="111" customFormat="1" ht="128.25" hidden="1" x14ac:dyDescent="0.2">
      <c r="B99" s="103" t="s">
        <v>453</v>
      </c>
      <c r="C99" s="104" t="s">
        <v>454</v>
      </c>
      <c r="D99" s="103" t="s">
        <v>604</v>
      </c>
      <c r="E99" s="103" t="s">
        <v>595</v>
      </c>
      <c r="F99" s="103" t="s">
        <v>596</v>
      </c>
      <c r="G99" s="103"/>
      <c r="H99" s="103" t="s">
        <v>552</v>
      </c>
      <c r="I99" s="103" t="s">
        <v>199</v>
      </c>
      <c r="J99" s="103" t="s">
        <v>199</v>
      </c>
      <c r="K99" s="103" t="s">
        <v>199</v>
      </c>
      <c r="L99" s="103" t="s">
        <v>199</v>
      </c>
      <c r="M99" s="103" t="s">
        <v>617</v>
      </c>
      <c r="N99" s="103" t="s">
        <v>618</v>
      </c>
      <c r="O99" s="106" t="s">
        <v>619</v>
      </c>
      <c r="P99" s="103" t="s">
        <v>608</v>
      </c>
      <c r="Q99" s="103" t="s">
        <v>609</v>
      </c>
      <c r="R99" s="103" t="s">
        <v>0</v>
      </c>
      <c r="S99" s="118">
        <v>45292</v>
      </c>
      <c r="T99" s="118">
        <v>45396</v>
      </c>
      <c r="U99" s="118" t="s">
        <v>512</v>
      </c>
      <c r="V99" s="108"/>
      <c r="W99" s="103"/>
      <c r="X99" s="106">
        <v>5</v>
      </c>
      <c r="Y99" s="103" t="s">
        <v>476</v>
      </c>
      <c r="Z99" s="103" t="s">
        <v>374</v>
      </c>
      <c r="AA99" s="103" t="s">
        <v>423</v>
      </c>
      <c r="AB99" s="103" t="s">
        <v>246</v>
      </c>
      <c r="AC99" s="103" t="s">
        <v>199</v>
      </c>
      <c r="AD99" s="103" t="s">
        <v>620</v>
      </c>
      <c r="AE99" s="103" t="s">
        <v>621</v>
      </c>
      <c r="AF99" s="103" t="s">
        <v>513</v>
      </c>
      <c r="AG99" s="103" t="s">
        <v>622</v>
      </c>
      <c r="AH99" s="103" t="s">
        <v>623</v>
      </c>
      <c r="AI99" s="103" t="s">
        <v>624</v>
      </c>
      <c r="AJ99" s="103" t="s">
        <v>199</v>
      </c>
      <c r="AK99" s="103" t="s">
        <v>199</v>
      </c>
      <c r="AL99" s="103" t="s">
        <v>610</v>
      </c>
    </row>
    <row r="100" spans="2:38" s="111" customFormat="1" ht="128.25" hidden="1" x14ac:dyDescent="0.2">
      <c r="B100" s="103" t="s">
        <v>453</v>
      </c>
      <c r="C100" s="104" t="s">
        <v>454</v>
      </c>
      <c r="D100" s="103" t="s">
        <v>604</v>
      </c>
      <c r="E100" s="103" t="s">
        <v>595</v>
      </c>
      <c r="F100" s="103" t="s">
        <v>596</v>
      </c>
      <c r="G100" s="103"/>
      <c r="H100" s="103" t="s">
        <v>552</v>
      </c>
      <c r="I100" s="103" t="s">
        <v>199</v>
      </c>
      <c r="J100" s="103" t="s">
        <v>199</v>
      </c>
      <c r="K100" s="103" t="s">
        <v>199</v>
      </c>
      <c r="L100" s="103" t="s">
        <v>199</v>
      </c>
      <c r="M100" s="103" t="s">
        <v>625</v>
      </c>
      <c r="N100" s="103" t="s">
        <v>618</v>
      </c>
      <c r="O100" s="106" t="s">
        <v>619</v>
      </c>
      <c r="P100" s="103" t="s">
        <v>608</v>
      </c>
      <c r="Q100" s="103" t="s">
        <v>609</v>
      </c>
      <c r="R100" s="103" t="s">
        <v>0</v>
      </c>
      <c r="S100" s="118">
        <v>45383</v>
      </c>
      <c r="T100" s="118">
        <v>45487</v>
      </c>
      <c r="U100" s="118" t="s">
        <v>512</v>
      </c>
      <c r="V100" s="108"/>
      <c r="W100" s="103"/>
      <c r="X100" s="106">
        <v>5</v>
      </c>
      <c r="Y100" s="103" t="s">
        <v>476</v>
      </c>
      <c r="Z100" s="103" t="s">
        <v>374</v>
      </c>
      <c r="AA100" s="103" t="s">
        <v>246</v>
      </c>
      <c r="AB100" s="103" t="s">
        <v>199</v>
      </c>
      <c r="AC100" s="103" t="s">
        <v>199</v>
      </c>
      <c r="AD100" s="103" t="s">
        <v>620</v>
      </c>
      <c r="AE100" s="103" t="s">
        <v>621</v>
      </c>
      <c r="AF100" s="103" t="s">
        <v>513</v>
      </c>
      <c r="AG100" s="103" t="s">
        <v>622</v>
      </c>
      <c r="AH100" s="103" t="s">
        <v>623</v>
      </c>
      <c r="AI100" s="103" t="s">
        <v>624</v>
      </c>
      <c r="AJ100" s="103" t="s">
        <v>199</v>
      </c>
      <c r="AK100" s="103" t="s">
        <v>199</v>
      </c>
      <c r="AL100" s="103" t="s">
        <v>610</v>
      </c>
    </row>
    <row r="101" spans="2:38" s="111" customFormat="1" ht="128.25" hidden="1" x14ac:dyDescent="0.2">
      <c r="B101" s="103" t="s">
        <v>453</v>
      </c>
      <c r="C101" s="104" t="s">
        <v>454</v>
      </c>
      <c r="D101" s="103" t="s">
        <v>604</v>
      </c>
      <c r="E101" s="103" t="s">
        <v>595</v>
      </c>
      <c r="F101" s="103" t="s">
        <v>596</v>
      </c>
      <c r="G101" s="103"/>
      <c r="H101" s="103" t="s">
        <v>552</v>
      </c>
      <c r="I101" s="103" t="s">
        <v>199</v>
      </c>
      <c r="J101" s="103" t="s">
        <v>199</v>
      </c>
      <c r="K101" s="103" t="s">
        <v>199</v>
      </c>
      <c r="L101" s="103" t="s">
        <v>199</v>
      </c>
      <c r="M101" s="103" t="s">
        <v>626</v>
      </c>
      <c r="N101" s="103" t="s">
        <v>618</v>
      </c>
      <c r="O101" s="106" t="s">
        <v>619</v>
      </c>
      <c r="P101" s="103" t="s">
        <v>608</v>
      </c>
      <c r="Q101" s="103" t="s">
        <v>609</v>
      </c>
      <c r="R101" s="103" t="s">
        <v>0</v>
      </c>
      <c r="S101" s="118">
        <v>45477</v>
      </c>
      <c r="T101" s="118">
        <v>45582</v>
      </c>
      <c r="U101" s="118" t="s">
        <v>512</v>
      </c>
      <c r="V101" s="108"/>
      <c r="W101" s="103"/>
      <c r="X101" s="106">
        <v>5</v>
      </c>
      <c r="Y101" s="103" t="s">
        <v>476</v>
      </c>
      <c r="Z101" s="103" t="s">
        <v>374</v>
      </c>
      <c r="AA101" s="103" t="s">
        <v>246</v>
      </c>
      <c r="AB101" s="103" t="s">
        <v>199</v>
      </c>
      <c r="AC101" s="103" t="s">
        <v>199</v>
      </c>
      <c r="AD101" s="103" t="s">
        <v>620</v>
      </c>
      <c r="AE101" s="103" t="s">
        <v>621</v>
      </c>
      <c r="AF101" s="103" t="s">
        <v>513</v>
      </c>
      <c r="AG101" s="103" t="s">
        <v>622</v>
      </c>
      <c r="AH101" s="103" t="s">
        <v>623</v>
      </c>
      <c r="AI101" s="103" t="s">
        <v>624</v>
      </c>
      <c r="AJ101" s="103" t="s">
        <v>199</v>
      </c>
      <c r="AK101" s="103" t="s">
        <v>199</v>
      </c>
      <c r="AL101" s="103" t="s">
        <v>610</v>
      </c>
    </row>
    <row r="102" spans="2:38" s="111" customFormat="1" ht="128.25" hidden="1" x14ac:dyDescent="0.2">
      <c r="B102" s="103" t="s">
        <v>453</v>
      </c>
      <c r="C102" s="104" t="s">
        <v>454</v>
      </c>
      <c r="D102" s="103" t="s">
        <v>604</v>
      </c>
      <c r="E102" s="103" t="s">
        <v>595</v>
      </c>
      <c r="F102" s="103" t="s">
        <v>596</v>
      </c>
      <c r="G102" s="103"/>
      <c r="H102" s="103" t="s">
        <v>552</v>
      </c>
      <c r="I102" s="103" t="s">
        <v>199</v>
      </c>
      <c r="J102" s="103" t="s">
        <v>199</v>
      </c>
      <c r="K102" s="103" t="s">
        <v>199</v>
      </c>
      <c r="L102" s="103" t="s">
        <v>199</v>
      </c>
      <c r="M102" s="103" t="s">
        <v>627</v>
      </c>
      <c r="N102" s="103" t="s">
        <v>618</v>
      </c>
      <c r="O102" s="106" t="s">
        <v>619</v>
      </c>
      <c r="P102" s="103" t="s">
        <v>608</v>
      </c>
      <c r="Q102" s="103" t="s">
        <v>609</v>
      </c>
      <c r="R102" s="103" t="s">
        <v>0</v>
      </c>
      <c r="S102" s="118">
        <v>45567</v>
      </c>
      <c r="T102" s="118">
        <v>45641</v>
      </c>
      <c r="U102" s="118" t="s">
        <v>512</v>
      </c>
      <c r="V102" s="108"/>
      <c r="W102" s="103"/>
      <c r="X102" s="106">
        <v>5</v>
      </c>
      <c r="Y102" s="103" t="s">
        <v>476</v>
      </c>
      <c r="Z102" s="103" t="s">
        <v>374</v>
      </c>
      <c r="AA102" s="103" t="s">
        <v>246</v>
      </c>
      <c r="AB102" s="103" t="s">
        <v>199</v>
      </c>
      <c r="AC102" s="103" t="s">
        <v>199</v>
      </c>
      <c r="AD102" s="103" t="s">
        <v>620</v>
      </c>
      <c r="AE102" s="103" t="s">
        <v>621</v>
      </c>
      <c r="AF102" s="103" t="s">
        <v>513</v>
      </c>
      <c r="AG102" s="103" t="s">
        <v>622</v>
      </c>
      <c r="AH102" s="103" t="s">
        <v>623</v>
      </c>
      <c r="AI102" s="103" t="s">
        <v>624</v>
      </c>
      <c r="AJ102" s="103" t="s">
        <v>199</v>
      </c>
      <c r="AK102" s="103" t="s">
        <v>199</v>
      </c>
      <c r="AL102" s="103" t="s">
        <v>610</v>
      </c>
    </row>
    <row r="103" spans="2:38" s="111" customFormat="1" ht="128.25" hidden="1" x14ac:dyDescent="0.2">
      <c r="B103" s="103" t="s">
        <v>453</v>
      </c>
      <c r="C103" s="104" t="s">
        <v>454</v>
      </c>
      <c r="D103" s="103" t="s">
        <v>604</v>
      </c>
      <c r="E103" s="103" t="s">
        <v>595</v>
      </c>
      <c r="F103" s="103" t="s">
        <v>596</v>
      </c>
      <c r="G103" s="103"/>
      <c r="H103" s="103" t="s">
        <v>552</v>
      </c>
      <c r="I103" s="103" t="s">
        <v>199</v>
      </c>
      <c r="J103" s="103" t="s">
        <v>199</v>
      </c>
      <c r="K103" s="103" t="s">
        <v>199</v>
      </c>
      <c r="L103" s="103" t="s">
        <v>199</v>
      </c>
      <c r="M103" s="103" t="s">
        <v>628</v>
      </c>
      <c r="N103" s="103" t="s">
        <v>629</v>
      </c>
      <c r="O103" s="106" t="s">
        <v>630</v>
      </c>
      <c r="P103" s="103" t="s">
        <v>608</v>
      </c>
      <c r="Q103" s="103" t="s">
        <v>609</v>
      </c>
      <c r="R103" s="103" t="s">
        <v>0</v>
      </c>
      <c r="S103" s="118">
        <v>45566</v>
      </c>
      <c r="T103" s="118">
        <v>45641</v>
      </c>
      <c r="U103" s="118" t="s">
        <v>199</v>
      </c>
      <c r="V103" s="108"/>
      <c r="W103" s="103"/>
      <c r="X103" s="106">
        <v>5</v>
      </c>
      <c r="Y103" s="103" t="s">
        <v>476</v>
      </c>
      <c r="Z103" s="103" t="s">
        <v>246</v>
      </c>
      <c r="AA103" s="103" t="s">
        <v>199</v>
      </c>
      <c r="AB103" s="103" t="s">
        <v>199</v>
      </c>
      <c r="AC103" s="103" t="s">
        <v>199</v>
      </c>
      <c r="AD103" s="103" t="s">
        <v>620</v>
      </c>
      <c r="AE103" s="103" t="s">
        <v>621</v>
      </c>
      <c r="AF103" s="103" t="s">
        <v>199</v>
      </c>
      <c r="AG103" s="103" t="s">
        <v>199</v>
      </c>
      <c r="AH103" s="103" t="s">
        <v>199</v>
      </c>
      <c r="AI103" s="103" t="s">
        <v>199</v>
      </c>
      <c r="AJ103" s="103" t="s">
        <v>199</v>
      </c>
      <c r="AK103" s="103" t="s">
        <v>199</v>
      </c>
      <c r="AL103" s="103" t="s">
        <v>610</v>
      </c>
    </row>
    <row r="104" spans="2:38" s="111" customFormat="1" ht="128.25" hidden="1" x14ac:dyDescent="0.2">
      <c r="B104" s="103" t="s">
        <v>453</v>
      </c>
      <c r="C104" s="104" t="s">
        <v>454</v>
      </c>
      <c r="D104" s="103" t="s">
        <v>604</v>
      </c>
      <c r="E104" s="103" t="s">
        <v>595</v>
      </c>
      <c r="F104" s="103" t="s">
        <v>596</v>
      </c>
      <c r="G104" s="103"/>
      <c r="H104" s="103" t="s">
        <v>552</v>
      </c>
      <c r="I104" s="103" t="s">
        <v>199</v>
      </c>
      <c r="J104" s="103" t="s">
        <v>199</v>
      </c>
      <c r="K104" s="103" t="s">
        <v>199</v>
      </c>
      <c r="L104" s="103" t="s">
        <v>199</v>
      </c>
      <c r="M104" s="103" t="s">
        <v>631</v>
      </c>
      <c r="N104" s="103" t="s">
        <v>632</v>
      </c>
      <c r="O104" s="106" t="s">
        <v>633</v>
      </c>
      <c r="P104" s="103" t="s">
        <v>608</v>
      </c>
      <c r="Q104" s="103" t="s">
        <v>609</v>
      </c>
      <c r="R104" s="103" t="s">
        <v>0</v>
      </c>
      <c r="S104" s="118">
        <v>45566</v>
      </c>
      <c r="T104" s="118">
        <v>45641</v>
      </c>
      <c r="U104" s="118" t="s">
        <v>199</v>
      </c>
      <c r="V104" s="108"/>
      <c r="W104" s="103"/>
      <c r="X104" s="106">
        <v>5</v>
      </c>
      <c r="Y104" s="103" t="s">
        <v>476</v>
      </c>
      <c r="Z104" s="103" t="s">
        <v>374</v>
      </c>
      <c r="AA104" s="103" t="s">
        <v>246</v>
      </c>
      <c r="AB104" s="103" t="s">
        <v>199</v>
      </c>
      <c r="AC104" s="103" t="s">
        <v>199</v>
      </c>
      <c r="AD104" s="103" t="s">
        <v>620</v>
      </c>
      <c r="AE104" s="103" t="s">
        <v>621</v>
      </c>
      <c r="AF104" s="103" t="s">
        <v>199</v>
      </c>
      <c r="AG104" s="103" t="s">
        <v>199</v>
      </c>
      <c r="AH104" s="103" t="s">
        <v>199</v>
      </c>
      <c r="AI104" s="103" t="s">
        <v>199</v>
      </c>
      <c r="AJ104" s="103" t="s">
        <v>199</v>
      </c>
      <c r="AK104" s="103" t="s">
        <v>199</v>
      </c>
      <c r="AL104" s="103" t="s">
        <v>610</v>
      </c>
    </row>
    <row r="105" spans="2:38" s="111" customFormat="1" ht="128.25" hidden="1" x14ac:dyDescent="0.2">
      <c r="B105" s="103" t="s">
        <v>453</v>
      </c>
      <c r="C105" s="104" t="s">
        <v>454</v>
      </c>
      <c r="D105" s="103" t="s">
        <v>604</v>
      </c>
      <c r="E105" s="103" t="s">
        <v>595</v>
      </c>
      <c r="F105" s="103" t="s">
        <v>596</v>
      </c>
      <c r="G105" s="103"/>
      <c r="H105" s="103" t="s">
        <v>552</v>
      </c>
      <c r="I105" s="103" t="s">
        <v>199</v>
      </c>
      <c r="J105" s="103" t="s">
        <v>199</v>
      </c>
      <c r="K105" s="103" t="s">
        <v>199</v>
      </c>
      <c r="L105" s="103" t="s">
        <v>199</v>
      </c>
      <c r="M105" s="103" t="s">
        <v>634</v>
      </c>
      <c r="N105" s="103" t="s">
        <v>635</v>
      </c>
      <c r="O105" s="106" t="s">
        <v>636</v>
      </c>
      <c r="P105" s="103" t="s">
        <v>608</v>
      </c>
      <c r="Q105" s="103" t="s">
        <v>637</v>
      </c>
      <c r="R105" s="103" t="s">
        <v>0</v>
      </c>
      <c r="S105" s="118">
        <v>45292</v>
      </c>
      <c r="T105" s="118">
        <v>45641</v>
      </c>
      <c r="U105" s="118" t="s">
        <v>512</v>
      </c>
      <c r="V105" s="108"/>
      <c r="W105" s="103"/>
      <c r="X105" s="106">
        <v>10</v>
      </c>
      <c r="Y105" s="103" t="s">
        <v>246</v>
      </c>
      <c r="Z105" s="103" t="s">
        <v>400</v>
      </c>
      <c r="AA105" s="103" t="s">
        <v>199</v>
      </c>
      <c r="AB105" s="103" t="s">
        <v>199</v>
      </c>
      <c r="AC105" s="103" t="s">
        <v>199</v>
      </c>
      <c r="AD105" s="103" t="s">
        <v>364</v>
      </c>
      <c r="AE105" s="103" t="s">
        <v>199</v>
      </c>
      <c r="AF105" s="103" t="s">
        <v>199</v>
      </c>
      <c r="AG105" s="103" t="s">
        <v>199</v>
      </c>
      <c r="AH105" s="103" t="s">
        <v>199</v>
      </c>
      <c r="AI105" s="103" t="s">
        <v>199</v>
      </c>
      <c r="AJ105" s="103" t="s">
        <v>402</v>
      </c>
      <c r="AK105" s="103" t="s">
        <v>638</v>
      </c>
      <c r="AL105" s="103" t="s">
        <v>610</v>
      </c>
    </row>
    <row r="106" spans="2:38" s="111" customFormat="1" ht="128.25" hidden="1" x14ac:dyDescent="0.2">
      <c r="B106" s="103" t="s">
        <v>453</v>
      </c>
      <c r="C106" s="104" t="s">
        <v>454</v>
      </c>
      <c r="D106" s="103" t="s">
        <v>604</v>
      </c>
      <c r="E106" s="103" t="s">
        <v>595</v>
      </c>
      <c r="F106" s="103" t="s">
        <v>596</v>
      </c>
      <c r="G106" s="103"/>
      <c r="H106" s="103" t="s">
        <v>552</v>
      </c>
      <c r="I106" s="103" t="s">
        <v>199</v>
      </c>
      <c r="J106" s="103" t="s">
        <v>199</v>
      </c>
      <c r="K106" s="103" t="s">
        <v>199</v>
      </c>
      <c r="L106" s="103" t="s">
        <v>199</v>
      </c>
      <c r="M106" s="103" t="s">
        <v>639</v>
      </c>
      <c r="N106" s="103" t="s">
        <v>640</v>
      </c>
      <c r="O106" s="106" t="s">
        <v>641</v>
      </c>
      <c r="P106" s="103" t="s">
        <v>608</v>
      </c>
      <c r="Q106" s="103" t="s">
        <v>609</v>
      </c>
      <c r="R106" s="103" t="s">
        <v>0</v>
      </c>
      <c r="S106" s="118">
        <v>45292</v>
      </c>
      <c r="T106" s="118">
        <v>45473</v>
      </c>
      <c r="U106" s="118" t="s">
        <v>512</v>
      </c>
      <c r="V106" s="108"/>
      <c r="W106" s="103"/>
      <c r="X106" s="106">
        <v>5</v>
      </c>
      <c r="Y106" s="103" t="s">
        <v>246</v>
      </c>
      <c r="Z106" s="103" t="s">
        <v>400</v>
      </c>
      <c r="AA106" s="103" t="s">
        <v>199</v>
      </c>
      <c r="AB106" s="103" t="s">
        <v>199</v>
      </c>
      <c r="AC106" s="103" t="s">
        <v>199</v>
      </c>
      <c r="AD106" s="103" t="s">
        <v>364</v>
      </c>
      <c r="AE106" s="103" t="s">
        <v>199</v>
      </c>
      <c r="AF106" s="103" t="s">
        <v>199</v>
      </c>
      <c r="AG106" s="103" t="s">
        <v>199</v>
      </c>
      <c r="AH106" s="103" t="s">
        <v>199</v>
      </c>
      <c r="AI106" s="103" t="s">
        <v>199</v>
      </c>
      <c r="AJ106" s="103" t="s">
        <v>402</v>
      </c>
      <c r="AK106" s="103" t="s">
        <v>638</v>
      </c>
      <c r="AL106" s="103" t="s">
        <v>610</v>
      </c>
    </row>
    <row r="107" spans="2:38" s="111" customFormat="1" ht="128.25" hidden="1" x14ac:dyDescent="0.2">
      <c r="B107" s="103" t="s">
        <v>453</v>
      </c>
      <c r="C107" s="104" t="s">
        <v>454</v>
      </c>
      <c r="D107" s="103" t="s">
        <v>604</v>
      </c>
      <c r="E107" s="103" t="s">
        <v>595</v>
      </c>
      <c r="F107" s="103" t="s">
        <v>596</v>
      </c>
      <c r="G107" s="103"/>
      <c r="H107" s="103" t="s">
        <v>552</v>
      </c>
      <c r="I107" s="103" t="s">
        <v>199</v>
      </c>
      <c r="J107" s="103" t="s">
        <v>199</v>
      </c>
      <c r="K107" s="103" t="s">
        <v>199</v>
      </c>
      <c r="L107" s="103" t="s">
        <v>199</v>
      </c>
      <c r="M107" s="103" t="s">
        <v>642</v>
      </c>
      <c r="N107" s="103" t="s">
        <v>643</v>
      </c>
      <c r="O107" s="106" t="s">
        <v>641</v>
      </c>
      <c r="P107" s="103" t="s">
        <v>608</v>
      </c>
      <c r="Q107" s="103" t="s">
        <v>609</v>
      </c>
      <c r="R107" s="103" t="s">
        <v>0</v>
      </c>
      <c r="S107" s="118">
        <v>45474</v>
      </c>
      <c r="T107" s="118">
        <v>45641</v>
      </c>
      <c r="U107" s="118" t="s">
        <v>512</v>
      </c>
      <c r="V107" s="108"/>
      <c r="W107" s="103"/>
      <c r="X107" s="106">
        <v>5</v>
      </c>
      <c r="Y107" s="103" t="s">
        <v>246</v>
      </c>
      <c r="Z107" s="103" t="s">
        <v>400</v>
      </c>
      <c r="AA107" s="103" t="s">
        <v>199</v>
      </c>
      <c r="AB107" s="103" t="s">
        <v>199</v>
      </c>
      <c r="AC107" s="103" t="s">
        <v>199</v>
      </c>
      <c r="AD107" s="103" t="s">
        <v>364</v>
      </c>
      <c r="AE107" s="103" t="s">
        <v>199</v>
      </c>
      <c r="AF107" s="103" t="s">
        <v>199</v>
      </c>
      <c r="AG107" s="103" t="s">
        <v>199</v>
      </c>
      <c r="AH107" s="103" t="s">
        <v>199</v>
      </c>
      <c r="AI107" s="103" t="s">
        <v>199</v>
      </c>
      <c r="AJ107" s="103" t="s">
        <v>402</v>
      </c>
      <c r="AK107" s="103" t="s">
        <v>638</v>
      </c>
      <c r="AL107" s="103" t="s">
        <v>610</v>
      </c>
    </row>
    <row r="108" spans="2:38" s="111" customFormat="1" ht="128.25" hidden="1" x14ac:dyDescent="0.2">
      <c r="B108" s="103" t="s">
        <v>453</v>
      </c>
      <c r="C108" s="104" t="s">
        <v>454</v>
      </c>
      <c r="D108" s="103" t="s">
        <v>594</v>
      </c>
      <c r="E108" s="103" t="s">
        <v>595</v>
      </c>
      <c r="F108" s="103" t="s">
        <v>596</v>
      </c>
      <c r="G108" s="103"/>
      <c r="H108" s="103" t="s">
        <v>552</v>
      </c>
      <c r="I108" s="103" t="s">
        <v>199</v>
      </c>
      <c r="J108" s="103" t="s">
        <v>199</v>
      </c>
      <c r="K108" s="103" t="s">
        <v>199</v>
      </c>
      <c r="L108" s="103" t="s">
        <v>199</v>
      </c>
      <c r="M108" s="134" t="s">
        <v>644</v>
      </c>
      <c r="N108" s="135" t="s">
        <v>645</v>
      </c>
      <c r="O108" s="106" t="s">
        <v>646</v>
      </c>
      <c r="P108" s="103" t="s">
        <v>647</v>
      </c>
      <c r="Q108" s="103" t="s">
        <v>648</v>
      </c>
      <c r="R108" s="103" t="s">
        <v>0</v>
      </c>
      <c r="S108" s="107">
        <v>45292</v>
      </c>
      <c r="T108" s="107">
        <v>45657</v>
      </c>
      <c r="U108" s="107" t="s">
        <v>512</v>
      </c>
      <c r="V108" s="115"/>
      <c r="W108" s="103"/>
      <c r="X108" s="103">
        <v>50</v>
      </c>
      <c r="Y108" s="103" t="s">
        <v>245</v>
      </c>
      <c r="Z108" s="103" t="s">
        <v>476</v>
      </c>
      <c r="AA108" s="103" t="s">
        <v>199</v>
      </c>
      <c r="AB108" s="103" t="s">
        <v>199</v>
      </c>
      <c r="AC108" s="103" t="s">
        <v>199</v>
      </c>
      <c r="AD108" s="103" t="s">
        <v>209</v>
      </c>
      <c r="AE108" s="103" t="s">
        <v>199</v>
      </c>
      <c r="AF108" s="103" t="s">
        <v>199</v>
      </c>
      <c r="AG108" s="103" t="s">
        <v>199</v>
      </c>
      <c r="AH108" s="103" t="s">
        <v>199</v>
      </c>
      <c r="AI108" s="103" t="s">
        <v>199</v>
      </c>
      <c r="AJ108" s="103" t="s">
        <v>199</v>
      </c>
      <c r="AK108" s="103" t="s">
        <v>199</v>
      </c>
      <c r="AL108" s="103" t="s">
        <v>649</v>
      </c>
    </row>
    <row r="109" spans="2:38" s="111" customFormat="1" ht="128.25" hidden="1" x14ac:dyDescent="0.2">
      <c r="B109" s="103" t="s">
        <v>453</v>
      </c>
      <c r="C109" s="104" t="s">
        <v>454</v>
      </c>
      <c r="D109" s="103" t="s">
        <v>594</v>
      </c>
      <c r="E109" s="103" t="s">
        <v>595</v>
      </c>
      <c r="F109" s="103" t="s">
        <v>596</v>
      </c>
      <c r="G109" s="103"/>
      <c r="H109" s="103" t="s">
        <v>552</v>
      </c>
      <c r="I109" s="103" t="s">
        <v>199</v>
      </c>
      <c r="J109" s="103" t="s">
        <v>199</v>
      </c>
      <c r="K109" s="103" t="s">
        <v>199</v>
      </c>
      <c r="L109" s="103" t="s">
        <v>199</v>
      </c>
      <c r="M109" s="103" t="s">
        <v>650</v>
      </c>
      <c r="N109" s="103" t="s">
        <v>651</v>
      </c>
      <c r="O109" s="106" t="s">
        <v>652</v>
      </c>
      <c r="P109" s="103" t="s">
        <v>486</v>
      </c>
      <c r="Q109" s="103" t="s">
        <v>653</v>
      </c>
      <c r="R109" s="103" t="s">
        <v>99</v>
      </c>
      <c r="S109" s="107">
        <v>45323</v>
      </c>
      <c r="T109" s="107">
        <v>45596</v>
      </c>
      <c r="U109" s="107" t="s">
        <v>512</v>
      </c>
      <c r="V109" s="115"/>
      <c r="W109" s="103"/>
      <c r="X109" s="103"/>
      <c r="Y109" s="103" t="s">
        <v>476</v>
      </c>
      <c r="Z109" s="103" t="s">
        <v>199</v>
      </c>
      <c r="AA109" s="103" t="s">
        <v>199</v>
      </c>
      <c r="AB109" s="103" t="s">
        <v>199</v>
      </c>
      <c r="AC109" s="103" t="s">
        <v>199</v>
      </c>
      <c r="AD109" s="103" t="s">
        <v>487</v>
      </c>
      <c r="AE109" s="103" t="s">
        <v>199</v>
      </c>
      <c r="AF109" s="103" t="s">
        <v>199</v>
      </c>
      <c r="AG109" s="103" t="s">
        <v>199</v>
      </c>
      <c r="AH109" s="103" t="s">
        <v>199</v>
      </c>
      <c r="AI109" s="103" t="s">
        <v>199</v>
      </c>
      <c r="AJ109" s="103" t="s">
        <v>199</v>
      </c>
      <c r="AK109" s="103" t="s">
        <v>199</v>
      </c>
      <c r="AL109" s="103" t="s">
        <v>654</v>
      </c>
    </row>
    <row r="110" spans="2:38" s="111" customFormat="1" ht="128.25" hidden="1" x14ac:dyDescent="0.2">
      <c r="B110" s="103" t="s">
        <v>453</v>
      </c>
      <c r="C110" s="104" t="s">
        <v>454</v>
      </c>
      <c r="D110" s="103" t="s">
        <v>594</v>
      </c>
      <c r="E110" s="103" t="s">
        <v>595</v>
      </c>
      <c r="F110" s="103" t="s">
        <v>596</v>
      </c>
      <c r="G110" s="103"/>
      <c r="H110" s="103" t="s">
        <v>552</v>
      </c>
      <c r="I110" s="103" t="s">
        <v>199</v>
      </c>
      <c r="J110" s="103" t="s">
        <v>199</v>
      </c>
      <c r="K110" s="103" t="s">
        <v>199</v>
      </c>
      <c r="L110" s="103" t="s">
        <v>199</v>
      </c>
      <c r="M110" s="103" t="s">
        <v>655</v>
      </c>
      <c r="N110" s="103" t="s">
        <v>656</v>
      </c>
      <c r="O110" s="106" t="s">
        <v>652</v>
      </c>
      <c r="P110" s="103" t="s">
        <v>486</v>
      </c>
      <c r="Q110" s="103" t="s">
        <v>653</v>
      </c>
      <c r="R110" s="103" t="s">
        <v>99</v>
      </c>
      <c r="S110" s="107">
        <v>45352</v>
      </c>
      <c r="T110" s="107">
        <v>45657</v>
      </c>
      <c r="U110" s="107" t="s">
        <v>512</v>
      </c>
      <c r="V110" s="115"/>
      <c r="W110" s="103"/>
      <c r="X110" s="103"/>
      <c r="Y110" s="103" t="s">
        <v>476</v>
      </c>
      <c r="Z110" s="103" t="s">
        <v>199</v>
      </c>
      <c r="AA110" s="103" t="s">
        <v>199</v>
      </c>
      <c r="AB110" s="103" t="s">
        <v>199</v>
      </c>
      <c r="AC110" s="103" t="s">
        <v>199</v>
      </c>
      <c r="AD110" s="103" t="s">
        <v>487</v>
      </c>
      <c r="AE110" s="103" t="s">
        <v>199</v>
      </c>
      <c r="AF110" s="103" t="s">
        <v>199</v>
      </c>
      <c r="AG110" s="103" t="s">
        <v>199</v>
      </c>
      <c r="AH110" s="103" t="s">
        <v>199</v>
      </c>
      <c r="AI110" s="103" t="s">
        <v>199</v>
      </c>
      <c r="AJ110" s="103" t="s">
        <v>199</v>
      </c>
      <c r="AK110" s="103" t="s">
        <v>199</v>
      </c>
      <c r="AL110" s="103" t="s">
        <v>654</v>
      </c>
    </row>
    <row r="111" spans="2:38" s="111" customFormat="1" ht="128.25" hidden="1" x14ac:dyDescent="0.2">
      <c r="B111" s="103" t="s">
        <v>453</v>
      </c>
      <c r="C111" s="104" t="s">
        <v>454</v>
      </c>
      <c r="D111" s="103" t="s">
        <v>594</v>
      </c>
      <c r="E111" s="103" t="s">
        <v>595</v>
      </c>
      <c r="F111" s="103" t="s">
        <v>596</v>
      </c>
      <c r="G111" s="103"/>
      <c r="H111" s="103" t="s">
        <v>552</v>
      </c>
      <c r="I111" s="103" t="s">
        <v>199</v>
      </c>
      <c r="J111" s="103" t="s">
        <v>199</v>
      </c>
      <c r="K111" s="103" t="s">
        <v>199</v>
      </c>
      <c r="L111" s="103" t="s">
        <v>199</v>
      </c>
      <c r="M111" s="103" t="s">
        <v>657</v>
      </c>
      <c r="N111" s="103" t="s">
        <v>658</v>
      </c>
      <c r="O111" s="106" t="s">
        <v>652</v>
      </c>
      <c r="P111" s="103" t="s">
        <v>486</v>
      </c>
      <c r="Q111" s="103" t="s">
        <v>653</v>
      </c>
      <c r="R111" s="103" t="s">
        <v>99</v>
      </c>
      <c r="S111" s="107">
        <v>45323</v>
      </c>
      <c r="T111" s="107">
        <v>45626</v>
      </c>
      <c r="U111" s="107" t="s">
        <v>512</v>
      </c>
      <c r="V111" s="115"/>
      <c r="W111" s="103"/>
      <c r="X111" s="103"/>
      <c r="Y111" s="103" t="s">
        <v>476</v>
      </c>
      <c r="Z111" s="103" t="s">
        <v>199</v>
      </c>
      <c r="AA111" s="103" t="s">
        <v>199</v>
      </c>
      <c r="AB111" s="103" t="s">
        <v>199</v>
      </c>
      <c r="AC111" s="103" t="s">
        <v>199</v>
      </c>
      <c r="AD111" s="103" t="s">
        <v>487</v>
      </c>
      <c r="AE111" s="103" t="s">
        <v>199</v>
      </c>
      <c r="AF111" s="103" t="s">
        <v>199</v>
      </c>
      <c r="AG111" s="103" t="s">
        <v>199</v>
      </c>
      <c r="AH111" s="103" t="s">
        <v>199</v>
      </c>
      <c r="AI111" s="103" t="s">
        <v>199</v>
      </c>
      <c r="AJ111" s="103" t="s">
        <v>199</v>
      </c>
      <c r="AK111" s="103" t="s">
        <v>199</v>
      </c>
      <c r="AL111" s="103" t="s">
        <v>654</v>
      </c>
    </row>
    <row r="112" spans="2:38" s="111" customFormat="1" ht="128.25" hidden="1" x14ac:dyDescent="0.2">
      <c r="B112" s="103" t="s">
        <v>453</v>
      </c>
      <c r="C112" s="104" t="s">
        <v>454</v>
      </c>
      <c r="D112" s="103" t="s">
        <v>594</v>
      </c>
      <c r="E112" s="103" t="s">
        <v>595</v>
      </c>
      <c r="F112" s="103" t="s">
        <v>596</v>
      </c>
      <c r="G112" s="103"/>
      <c r="H112" s="103" t="s">
        <v>552</v>
      </c>
      <c r="I112" s="103" t="s">
        <v>199</v>
      </c>
      <c r="J112" s="103" t="s">
        <v>199</v>
      </c>
      <c r="K112" s="103" t="s">
        <v>199</v>
      </c>
      <c r="L112" s="103" t="s">
        <v>199</v>
      </c>
      <c r="M112" s="103" t="s">
        <v>659</v>
      </c>
      <c r="N112" s="103" t="s">
        <v>659</v>
      </c>
      <c r="O112" s="106" t="s">
        <v>660</v>
      </c>
      <c r="P112" s="103" t="s">
        <v>661</v>
      </c>
      <c r="Q112" s="103" t="s">
        <v>662</v>
      </c>
      <c r="R112" s="103" t="s">
        <v>0</v>
      </c>
      <c r="S112" s="107">
        <v>45413</v>
      </c>
      <c r="T112" s="107">
        <v>45534</v>
      </c>
      <c r="U112" s="107" t="s">
        <v>512</v>
      </c>
      <c r="V112" s="121"/>
      <c r="W112" s="121"/>
      <c r="X112" s="121"/>
      <c r="Y112" s="103" t="s">
        <v>476</v>
      </c>
      <c r="Z112" s="103" t="s">
        <v>199</v>
      </c>
      <c r="AA112" s="103" t="s">
        <v>199</v>
      </c>
      <c r="AB112" s="103" t="s">
        <v>199</v>
      </c>
      <c r="AC112" s="103" t="s">
        <v>199</v>
      </c>
      <c r="AD112" s="103" t="s">
        <v>487</v>
      </c>
      <c r="AE112" s="103" t="s">
        <v>199</v>
      </c>
      <c r="AF112" s="103" t="s">
        <v>199</v>
      </c>
      <c r="AG112" s="103" t="s">
        <v>199</v>
      </c>
      <c r="AH112" s="103" t="s">
        <v>199</v>
      </c>
      <c r="AI112" s="103" t="s">
        <v>199</v>
      </c>
      <c r="AJ112" s="103" t="s">
        <v>199</v>
      </c>
      <c r="AK112" s="103" t="s">
        <v>199</v>
      </c>
      <c r="AL112" s="103" t="s">
        <v>663</v>
      </c>
    </row>
    <row r="113" spans="2:38" s="111" customFormat="1" ht="128.25" hidden="1" x14ac:dyDescent="0.2">
      <c r="B113" s="103" t="s">
        <v>453</v>
      </c>
      <c r="C113" s="104" t="s">
        <v>454</v>
      </c>
      <c r="D113" s="103" t="s">
        <v>594</v>
      </c>
      <c r="E113" s="103" t="s">
        <v>595</v>
      </c>
      <c r="F113" s="103" t="s">
        <v>596</v>
      </c>
      <c r="G113" s="103"/>
      <c r="H113" s="103" t="s">
        <v>552</v>
      </c>
      <c r="I113" s="103" t="s">
        <v>199</v>
      </c>
      <c r="J113" s="103" t="s">
        <v>199</v>
      </c>
      <c r="K113" s="103" t="s">
        <v>199</v>
      </c>
      <c r="L113" s="103" t="s">
        <v>199</v>
      </c>
      <c r="M113" s="103" t="s">
        <v>664</v>
      </c>
      <c r="N113" s="103" t="s">
        <v>665</v>
      </c>
      <c r="O113" s="106" t="s">
        <v>666</v>
      </c>
      <c r="P113" s="103" t="s">
        <v>667</v>
      </c>
      <c r="Q113" s="103" t="s">
        <v>668</v>
      </c>
      <c r="R113" s="103" t="s">
        <v>99</v>
      </c>
      <c r="S113" s="107">
        <v>45292</v>
      </c>
      <c r="T113" s="107">
        <v>45503</v>
      </c>
      <c r="U113" s="107" t="s">
        <v>512</v>
      </c>
      <c r="V113" s="115"/>
      <c r="W113" s="103"/>
      <c r="X113" s="103">
        <v>50</v>
      </c>
      <c r="Y113" s="103" t="s">
        <v>374</v>
      </c>
      <c r="Z113" s="103" t="s">
        <v>199</v>
      </c>
      <c r="AA113" s="103" t="s">
        <v>199</v>
      </c>
      <c r="AB113" s="103" t="s">
        <v>199</v>
      </c>
      <c r="AC113" s="103" t="s">
        <v>199</v>
      </c>
      <c r="AD113" s="103" t="s">
        <v>487</v>
      </c>
      <c r="AE113" s="103" t="s">
        <v>199</v>
      </c>
      <c r="AF113" s="103" t="s">
        <v>199</v>
      </c>
      <c r="AG113" s="103" t="s">
        <v>199</v>
      </c>
      <c r="AH113" s="103" t="s">
        <v>199</v>
      </c>
      <c r="AI113" s="103" t="s">
        <v>199</v>
      </c>
      <c r="AJ113" s="103" t="s">
        <v>199</v>
      </c>
      <c r="AK113" s="103" t="s">
        <v>199</v>
      </c>
      <c r="AL113" s="103" t="s">
        <v>654</v>
      </c>
    </row>
    <row r="114" spans="2:38" s="111" customFormat="1" ht="128.25" hidden="1" x14ac:dyDescent="0.2">
      <c r="B114" s="103" t="s">
        <v>453</v>
      </c>
      <c r="C114" s="104" t="s">
        <v>454</v>
      </c>
      <c r="D114" s="103" t="s">
        <v>594</v>
      </c>
      <c r="E114" s="103" t="s">
        <v>595</v>
      </c>
      <c r="F114" s="103" t="s">
        <v>596</v>
      </c>
      <c r="G114" s="103"/>
      <c r="H114" s="103" t="s">
        <v>552</v>
      </c>
      <c r="I114" s="103" t="s">
        <v>199</v>
      </c>
      <c r="J114" s="103" t="s">
        <v>199</v>
      </c>
      <c r="K114" s="103" t="s">
        <v>199</v>
      </c>
      <c r="L114" s="103" t="s">
        <v>199</v>
      </c>
      <c r="M114" s="103" t="s">
        <v>669</v>
      </c>
      <c r="N114" s="103" t="s">
        <v>670</v>
      </c>
      <c r="O114" s="106" t="s">
        <v>671</v>
      </c>
      <c r="P114" s="103" t="s">
        <v>667</v>
      </c>
      <c r="Q114" s="103" t="s">
        <v>672</v>
      </c>
      <c r="R114" s="103" t="s">
        <v>99</v>
      </c>
      <c r="S114" s="107">
        <v>45292</v>
      </c>
      <c r="T114" s="107">
        <v>45641</v>
      </c>
      <c r="U114" s="107" t="s">
        <v>512</v>
      </c>
      <c r="V114" s="115"/>
      <c r="W114" s="103"/>
      <c r="X114" s="103">
        <v>50</v>
      </c>
      <c r="Y114" s="103" t="s">
        <v>374</v>
      </c>
      <c r="Z114" s="103" t="s">
        <v>199</v>
      </c>
      <c r="AA114" s="103" t="s">
        <v>199</v>
      </c>
      <c r="AB114" s="103" t="s">
        <v>199</v>
      </c>
      <c r="AC114" s="103" t="s">
        <v>199</v>
      </c>
      <c r="AD114" s="103" t="s">
        <v>487</v>
      </c>
      <c r="AE114" s="103" t="s">
        <v>199</v>
      </c>
      <c r="AF114" s="103" t="s">
        <v>199</v>
      </c>
      <c r="AG114" s="103" t="s">
        <v>199</v>
      </c>
      <c r="AH114" s="103" t="s">
        <v>199</v>
      </c>
      <c r="AI114" s="103" t="s">
        <v>199</v>
      </c>
      <c r="AJ114" s="103" t="s">
        <v>199</v>
      </c>
      <c r="AK114" s="103" t="s">
        <v>199</v>
      </c>
      <c r="AL114" s="103" t="s">
        <v>654</v>
      </c>
    </row>
    <row r="115" spans="2:38" s="111" customFormat="1" ht="199.5" hidden="1" x14ac:dyDescent="0.2">
      <c r="B115" s="103" t="s">
        <v>516</v>
      </c>
      <c r="C115" s="104" t="s">
        <v>517</v>
      </c>
      <c r="D115" s="103" t="s">
        <v>673</v>
      </c>
      <c r="E115" s="103" t="s">
        <v>674</v>
      </c>
      <c r="F115" s="103" t="s">
        <v>675</v>
      </c>
      <c r="G115" s="103"/>
      <c r="H115" s="103" t="s">
        <v>281</v>
      </c>
      <c r="I115" s="103" t="s">
        <v>199</v>
      </c>
      <c r="J115" s="103" t="s">
        <v>199</v>
      </c>
      <c r="K115" s="103" t="s">
        <v>199</v>
      </c>
      <c r="L115" s="103" t="s">
        <v>199</v>
      </c>
      <c r="M115" s="103" t="s">
        <v>676</v>
      </c>
      <c r="N115" s="103" t="s">
        <v>677</v>
      </c>
      <c r="O115" s="106" t="s">
        <v>678</v>
      </c>
      <c r="P115" s="103" t="s">
        <v>524</v>
      </c>
      <c r="Q115" s="103" t="s">
        <v>525</v>
      </c>
      <c r="R115" s="103" t="s">
        <v>0</v>
      </c>
      <c r="S115" s="107">
        <v>45292</v>
      </c>
      <c r="T115" s="107">
        <v>45473</v>
      </c>
      <c r="U115" s="107" t="s">
        <v>199</v>
      </c>
      <c r="V115" s="108"/>
      <c r="W115" s="103"/>
      <c r="X115" s="109">
        <v>0.5</v>
      </c>
      <c r="Y115" s="103" t="s">
        <v>526</v>
      </c>
      <c r="Z115" s="103" t="s">
        <v>401</v>
      </c>
      <c r="AA115" s="103" t="s">
        <v>199</v>
      </c>
      <c r="AB115" s="103" t="s">
        <v>199</v>
      </c>
      <c r="AC115" s="103" t="s">
        <v>199</v>
      </c>
      <c r="AD115" s="103" t="s">
        <v>364</v>
      </c>
      <c r="AE115" s="103" t="s">
        <v>199</v>
      </c>
      <c r="AF115" s="103" t="s">
        <v>199</v>
      </c>
      <c r="AG115" s="103" t="s">
        <v>199</v>
      </c>
      <c r="AH115" s="103" t="s">
        <v>199</v>
      </c>
      <c r="AI115" s="103" t="s">
        <v>199</v>
      </c>
      <c r="AJ115" s="103" t="s">
        <v>365</v>
      </c>
      <c r="AK115" s="103" t="s">
        <v>366</v>
      </c>
      <c r="AL115" s="103" t="s">
        <v>528</v>
      </c>
    </row>
    <row r="116" spans="2:38" s="111" customFormat="1" ht="199.5" hidden="1" x14ac:dyDescent="0.2">
      <c r="B116" s="103" t="s">
        <v>516</v>
      </c>
      <c r="C116" s="104" t="s">
        <v>517</v>
      </c>
      <c r="D116" s="103" t="s">
        <v>673</v>
      </c>
      <c r="E116" s="103" t="s">
        <v>674</v>
      </c>
      <c r="F116" s="103" t="s">
        <v>675</v>
      </c>
      <c r="G116" s="103"/>
      <c r="H116" s="103" t="s">
        <v>281</v>
      </c>
      <c r="I116" s="103" t="s">
        <v>199</v>
      </c>
      <c r="J116" s="103" t="s">
        <v>199</v>
      </c>
      <c r="K116" s="103" t="s">
        <v>199</v>
      </c>
      <c r="L116" s="103" t="s">
        <v>199</v>
      </c>
      <c r="M116" s="103" t="s">
        <v>679</v>
      </c>
      <c r="N116" s="103" t="s">
        <v>680</v>
      </c>
      <c r="O116" s="106" t="s">
        <v>678</v>
      </c>
      <c r="P116" s="103" t="s">
        <v>524</v>
      </c>
      <c r="Q116" s="103" t="s">
        <v>525</v>
      </c>
      <c r="R116" s="103" t="s">
        <v>0</v>
      </c>
      <c r="S116" s="107">
        <v>45474</v>
      </c>
      <c r="T116" s="107">
        <v>45641</v>
      </c>
      <c r="U116" s="107" t="s">
        <v>199</v>
      </c>
      <c r="V116" s="108"/>
      <c r="W116" s="103"/>
      <c r="X116" s="109">
        <v>0.5</v>
      </c>
      <c r="Y116" s="103" t="s">
        <v>526</v>
      </c>
      <c r="Z116" s="103" t="s">
        <v>401</v>
      </c>
      <c r="AA116" s="103" t="s">
        <v>199</v>
      </c>
      <c r="AB116" s="103" t="s">
        <v>199</v>
      </c>
      <c r="AC116" s="103" t="s">
        <v>199</v>
      </c>
      <c r="AD116" s="103" t="s">
        <v>364</v>
      </c>
      <c r="AE116" s="103" t="s">
        <v>199</v>
      </c>
      <c r="AF116" s="103" t="s">
        <v>199</v>
      </c>
      <c r="AG116" s="103" t="s">
        <v>199</v>
      </c>
      <c r="AH116" s="103" t="s">
        <v>199</v>
      </c>
      <c r="AI116" s="103" t="s">
        <v>199</v>
      </c>
      <c r="AJ116" s="103" t="s">
        <v>365</v>
      </c>
      <c r="AK116" s="103" t="s">
        <v>366</v>
      </c>
      <c r="AL116" s="103" t="s">
        <v>528</v>
      </c>
    </row>
    <row r="117" spans="2:38" s="111" customFormat="1" ht="199.5" hidden="1" x14ac:dyDescent="0.2">
      <c r="B117" s="103" t="s">
        <v>516</v>
      </c>
      <c r="C117" s="104" t="s">
        <v>517</v>
      </c>
      <c r="D117" s="103" t="s">
        <v>673</v>
      </c>
      <c r="E117" s="103" t="s">
        <v>674</v>
      </c>
      <c r="F117" s="103" t="s">
        <v>675</v>
      </c>
      <c r="G117" s="103"/>
      <c r="H117" s="103" t="s">
        <v>281</v>
      </c>
      <c r="I117" s="103" t="s">
        <v>199</v>
      </c>
      <c r="J117" s="103" t="s">
        <v>199</v>
      </c>
      <c r="K117" s="103" t="s">
        <v>199</v>
      </c>
      <c r="L117" s="103" t="s">
        <v>199</v>
      </c>
      <c r="M117" s="103" t="s">
        <v>681</v>
      </c>
      <c r="N117" s="103" t="s">
        <v>682</v>
      </c>
      <c r="O117" s="106" t="s">
        <v>683</v>
      </c>
      <c r="P117" s="103" t="s">
        <v>535</v>
      </c>
      <c r="Q117" s="103" t="s">
        <v>536</v>
      </c>
      <c r="R117" s="103" t="s">
        <v>537</v>
      </c>
      <c r="S117" s="107">
        <v>45352</v>
      </c>
      <c r="T117" s="107">
        <v>45641</v>
      </c>
      <c r="U117" s="107" t="s">
        <v>512</v>
      </c>
      <c r="V117" s="108"/>
      <c r="W117" s="103"/>
      <c r="X117" s="109">
        <v>1</v>
      </c>
      <c r="Y117" s="103" t="s">
        <v>400</v>
      </c>
      <c r="Z117" s="103" t="s">
        <v>207</v>
      </c>
      <c r="AA117" s="103" t="s">
        <v>199</v>
      </c>
      <c r="AB117" s="103" t="s">
        <v>199</v>
      </c>
      <c r="AC117" s="103" t="s">
        <v>199</v>
      </c>
      <c r="AD117" s="103" t="s">
        <v>364</v>
      </c>
      <c r="AE117" s="103" t="s">
        <v>199</v>
      </c>
      <c r="AF117" s="103" t="s">
        <v>199</v>
      </c>
      <c r="AG117" s="103" t="s">
        <v>199</v>
      </c>
      <c r="AH117" s="103" t="s">
        <v>199</v>
      </c>
      <c r="AI117" s="103" t="s">
        <v>199</v>
      </c>
      <c r="AJ117" s="103" t="s">
        <v>402</v>
      </c>
      <c r="AK117" s="103" t="s">
        <v>403</v>
      </c>
      <c r="AL117" s="103" t="s">
        <v>684</v>
      </c>
    </row>
    <row r="118" spans="2:38" s="111" customFormat="1" ht="199.5" hidden="1" x14ac:dyDescent="0.2">
      <c r="B118" s="103" t="s">
        <v>516</v>
      </c>
      <c r="C118" s="104" t="s">
        <v>517</v>
      </c>
      <c r="D118" s="103" t="s">
        <v>673</v>
      </c>
      <c r="E118" s="103" t="s">
        <v>674</v>
      </c>
      <c r="F118" s="103" t="s">
        <v>675</v>
      </c>
      <c r="G118" s="103"/>
      <c r="H118" s="103" t="s">
        <v>281</v>
      </c>
      <c r="I118" s="103" t="s">
        <v>199</v>
      </c>
      <c r="J118" s="103" t="s">
        <v>199</v>
      </c>
      <c r="K118" s="103" t="s">
        <v>199</v>
      </c>
      <c r="L118" s="103" t="s">
        <v>199</v>
      </c>
      <c r="M118" s="103" t="s">
        <v>685</v>
      </c>
      <c r="N118" s="103" t="s">
        <v>686</v>
      </c>
      <c r="O118" s="106" t="s">
        <v>687</v>
      </c>
      <c r="P118" s="103" t="s">
        <v>535</v>
      </c>
      <c r="Q118" s="103" t="s">
        <v>536</v>
      </c>
      <c r="R118" s="103" t="s">
        <v>537</v>
      </c>
      <c r="S118" s="107">
        <v>45473</v>
      </c>
      <c r="T118" s="107">
        <v>45641</v>
      </c>
      <c r="U118" s="107" t="s">
        <v>512</v>
      </c>
      <c r="V118" s="108"/>
      <c r="W118" s="103"/>
      <c r="X118" s="109">
        <v>1</v>
      </c>
      <c r="Y118" s="103" t="s">
        <v>401</v>
      </c>
      <c r="Z118" s="103" t="s">
        <v>400</v>
      </c>
      <c r="AA118" s="103" t="s">
        <v>199</v>
      </c>
      <c r="AB118" s="103" t="s">
        <v>199</v>
      </c>
      <c r="AC118" s="103" t="s">
        <v>199</v>
      </c>
      <c r="AD118" s="103" t="s">
        <v>364</v>
      </c>
      <c r="AE118" s="103" t="s">
        <v>199</v>
      </c>
      <c r="AF118" s="103" t="s">
        <v>199</v>
      </c>
      <c r="AG118" s="103" t="s">
        <v>199</v>
      </c>
      <c r="AH118" s="103" t="s">
        <v>199</v>
      </c>
      <c r="AI118" s="103" t="s">
        <v>199</v>
      </c>
      <c r="AJ118" s="103" t="s">
        <v>577</v>
      </c>
      <c r="AK118" s="103" t="s">
        <v>688</v>
      </c>
      <c r="AL118" s="103" t="s">
        <v>684</v>
      </c>
    </row>
    <row r="119" spans="2:38" s="111" customFormat="1" ht="199.5" hidden="1" x14ac:dyDescent="0.2">
      <c r="B119" s="103" t="s">
        <v>516</v>
      </c>
      <c r="C119" s="104" t="s">
        <v>517</v>
      </c>
      <c r="D119" s="103" t="s">
        <v>673</v>
      </c>
      <c r="E119" s="103" t="s">
        <v>674</v>
      </c>
      <c r="F119" s="103" t="s">
        <v>675</v>
      </c>
      <c r="G119" s="103"/>
      <c r="H119" s="103" t="s">
        <v>281</v>
      </c>
      <c r="I119" s="103" t="s">
        <v>199</v>
      </c>
      <c r="J119" s="103" t="s">
        <v>199</v>
      </c>
      <c r="K119" s="103" t="s">
        <v>199</v>
      </c>
      <c r="L119" s="103" t="s">
        <v>199</v>
      </c>
      <c r="M119" s="103" t="s">
        <v>689</v>
      </c>
      <c r="N119" s="103" t="s">
        <v>690</v>
      </c>
      <c r="O119" s="106" t="s">
        <v>691</v>
      </c>
      <c r="P119" s="106" t="s">
        <v>692</v>
      </c>
      <c r="Q119" s="103" t="s">
        <v>693</v>
      </c>
      <c r="R119" s="103" t="s">
        <v>119</v>
      </c>
      <c r="S119" s="107">
        <v>45323</v>
      </c>
      <c r="T119" s="107">
        <v>45412</v>
      </c>
      <c r="U119" s="107" t="s">
        <v>512</v>
      </c>
      <c r="V119" s="115"/>
      <c r="W119" s="103"/>
      <c r="X119" s="133"/>
      <c r="Y119" s="103" t="s">
        <v>400</v>
      </c>
      <c r="Z119" s="103" t="s">
        <v>374</v>
      </c>
      <c r="AA119" s="103" t="s">
        <v>199</v>
      </c>
      <c r="AB119" s="103" t="s">
        <v>199</v>
      </c>
      <c r="AC119" s="103" t="s">
        <v>199</v>
      </c>
      <c r="AD119" s="103" t="s">
        <v>364</v>
      </c>
      <c r="AE119" s="103" t="s">
        <v>487</v>
      </c>
      <c r="AF119" s="103" t="s">
        <v>199</v>
      </c>
      <c r="AG119" s="103" t="s">
        <v>199</v>
      </c>
      <c r="AH119" s="103" t="s">
        <v>199</v>
      </c>
      <c r="AI119" s="103" t="s">
        <v>199</v>
      </c>
      <c r="AJ119" s="103" t="s">
        <v>402</v>
      </c>
      <c r="AK119" s="103" t="s">
        <v>694</v>
      </c>
      <c r="AL119" s="103" t="s">
        <v>654</v>
      </c>
    </row>
    <row r="120" spans="2:38" s="111" customFormat="1" ht="199.5" hidden="1" x14ac:dyDescent="0.2">
      <c r="B120" s="103" t="s">
        <v>516</v>
      </c>
      <c r="C120" s="104" t="s">
        <v>517</v>
      </c>
      <c r="D120" s="103" t="s">
        <v>673</v>
      </c>
      <c r="E120" s="103" t="s">
        <v>674</v>
      </c>
      <c r="F120" s="103" t="s">
        <v>675</v>
      </c>
      <c r="G120" s="103"/>
      <c r="H120" s="103" t="s">
        <v>281</v>
      </c>
      <c r="I120" s="103" t="s">
        <v>199</v>
      </c>
      <c r="J120" s="103" t="s">
        <v>199</v>
      </c>
      <c r="K120" s="103" t="s">
        <v>199</v>
      </c>
      <c r="L120" s="103" t="s">
        <v>199</v>
      </c>
      <c r="M120" s="103" t="s">
        <v>695</v>
      </c>
      <c r="N120" s="103" t="s">
        <v>695</v>
      </c>
      <c r="O120" s="106" t="s">
        <v>696</v>
      </c>
      <c r="P120" s="103" t="s">
        <v>697</v>
      </c>
      <c r="Q120" s="106" t="s">
        <v>692</v>
      </c>
      <c r="R120" s="103" t="s">
        <v>119</v>
      </c>
      <c r="S120" s="107">
        <v>45413</v>
      </c>
      <c r="T120" s="107">
        <v>45443</v>
      </c>
      <c r="U120" s="107" t="s">
        <v>512</v>
      </c>
      <c r="V120" s="115"/>
      <c r="W120" s="103"/>
      <c r="X120" s="133"/>
      <c r="Y120" s="103" t="s">
        <v>400</v>
      </c>
      <c r="Z120" s="103" t="s">
        <v>374</v>
      </c>
      <c r="AA120" s="103" t="s">
        <v>199</v>
      </c>
      <c r="AB120" s="103" t="s">
        <v>199</v>
      </c>
      <c r="AC120" s="103" t="s">
        <v>199</v>
      </c>
      <c r="AD120" s="103" t="s">
        <v>364</v>
      </c>
      <c r="AE120" s="103" t="s">
        <v>487</v>
      </c>
      <c r="AF120" s="103" t="s">
        <v>199</v>
      </c>
      <c r="AG120" s="103" t="s">
        <v>199</v>
      </c>
      <c r="AH120" s="103" t="s">
        <v>199</v>
      </c>
      <c r="AI120" s="103" t="s">
        <v>199</v>
      </c>
      <c r="AJ120" s="103" t="s">
        <v>402</v>
      </c>
      <c r="AK120" s="103" t="s">
        <v>694</v>
      </c>
      <c r="AL120" s="103" t="s">
        <v>654</v>
      </c>
    </row>
    <row r="121" spans="2:38" s="111" customFormat="1" ht="199.5" hidden="1" x14ac:dyDescent="0.2">
      <c r="B121" s="103" t="s">
        <v>516</v>
      </c>
      <c r="C121" s="104" t="s">
        <v>517</v>
      </c>
      <c r="D121" s="103" t="s">
        <v>673</v>
      </c>
      <c r="E121" s="103" t="s">
        <v>674</v>
      </c>
      <c r="F121" s="103" t="s">
        <v>675</v>
      </c>
      <c r="G121" s="103"/>
      <c r="H121" s="103" t="s">
        <v>281</v>
      </c>
      <c r="I121" s="103" t="s">
        <v>199</v>
      </c>
      <c r="J121" s="103" t="s">
        <v>199</v>
      </c>
      <c r="K121" s="103" t="s">
        <v>199</v>
      </c>
      <c r="L121" s="103" t="s">
        <v>199</v>
      </c>
      <c r="M121" s="103" t="s">
        <v>698</v>
      </c>
      <c r="N121" s="103" t="s">
        <v>698</v>
      </c>
      <c r="O121" s="106" t="s">
        <v>699</v>
      </c>
      <c r="P121" s="106" t="s">
        <v>692</v>
      </c>
      <c r="Q121" s="103" t="s">
        <v>700</v>
      </c>
      <c r="R121" s="103" t="s">
        <v>119</v>
      </c>
      <c r="S121" s="107">
        <v>45413</v>
      </c>
      <c r="T121" s="107">
        <v>45443</v>
      </c>
      <c r="U121" s="107" t="s">
        <v>512</v>
      </c>
      <c r="V121" s="115"/>
      <c r="W121" s="103"/>
      <c r="X121" s="133"/>
      <c r="Y121" s="103" t="s">
        <v>400</v>
      </c>
      <c r="Z121" s="103" t="s">
        <v>374</v>
      </c>
      <c r="AA121" s="103" t="s">
        <v>199</v>
      </c>
      <c r="AB121" s="103" t="s">
        <v>199</v>
      </c>
      <c r="AC121" s="103" t="s">
        <v>199</v>
      </c>
      <c r="AD121" s="103" t="s">
        <v>364</v>
      </c>
      <c r="AE121" s="103" t="s">
        <v>487</v>
      </c>
      <c r="AF121" s="103" t="s">
        <v>199</v>
      </c>
      <c r="AG121" s="103" t="s">
        <v>199</v>
      </c>
      <c r="AH121" s="103" t="s">
        <v>199</v>
      </c>
      <c r="AI121" s="103" t="s">
        <v>199</v>
      </c>
      <c r="AJ121" s="103" t="s">
        <v>402</v>
      </c>
      <c r="AK121" s="103" t="s">
        <v>694</v>
      </c>
      <c r="AL121" s="103" t="s">
        <v>654</v>
      </c>
    </row>
    <row r="122" spans="2:38" s="111" customFormat="1" ht="199.5" hidden="1" x14ac:dyDescent="0.2">
      <c r="B122" s="103" t="s">
        <v>516</v>
      </c>
      <c r="C122" s="104" t="s">
        <v>517</v>
      </c>
      <c r="D122" s="103" t="s">
        <v>673</v>
      </c>
      <c r="E122" s="103" t="s">
        <v>674</v>
      </c>
      <c r="F122" s="103" t="s">
        <v>675</v>
      </c>
      <c r="G122" s="103"/>
      <c r="H122" s="103" t="s">
        <v>281</v>
      </c>
      <c r="I122" s="103" t="s">
        <v>199</v>
      </c>
      <c r="J122" s="103" t="s">
        <v>199</v>
      </c>
      <c r="K122" s="103" t="s">
        <v>199</v>
      </c>
      <c r="L122" s="103" t="s">
        <v>199</v>
      </c>
      <c r="M122" s="103" t="s">
        <v>701</v>
      </c>
      <c r="N122" s="103" t="s">
        <v>701</v>
      </c>
      <c r="O122" s="106" t="s">
        <v>702</v>
      </c>
      <c r="P122" s="103" t="s">
        <v>703</v>
      </c>
      <c r="Q122" s="103"/>
      <c r="R122" s="103" t="s">
        <v>99</v>
      </c>
      <c r="S122" s="107">
        <v>45444</v>
      </c>
      <c r="T122" s="107">
        <v>45504</v>
      </c>
      <c r="U122" s="107" t="s">
        <v>512</v>
      </c>
      <c r="V122" s="115"/>
      <c r="W122" s="103"/>
      <c r="X122" s="107"/>
      <c r="Y122" s="103" t="s">
        <v>400</v>
      </c>
      <c r="Z122" s="103" t="s">
        <v>374</v>
      </c>
      <c r="AA122" s="103" t="s">
        <v>199</v>
      </c>
      <c r="AB122" s="103" t="s">
        <v>199</v>
      </c>
      <c r="AC122" s="103" t="s">
        <v>199</v>
      </c>
      <c r="AD122" s="103" t="s">
        <v>364</v>
      </c>
      <c r="AE122" s="103" t="s">
        <v>487</v>
      </c>
      <c r="AF122" s="103" t="s">
        <v>199</v>
      </c>
      <c r="AG122" s="103" t="s">
        <v>199</v>
      </c>
      <c r="AH122" s="103" t="s">
        <v>199</v>
      </c>
      <c r="AI122" s="103" t="s">
        <v>199</v>
      </c>
      <c r="AJ122" s="103" t="s">
        <v>402</v>
      </c>
      <c r="AK122" s="103" t="s">
        <v>694</v>
      </c>
      <c r="AL122" s="103" t="s">
        <v>654</v>
      </c>
    </row>
    <row r="123" spans="2:38" s="111" customFormat="1" ht="128.25" hidden="1" x14ac:dyDescent="0.2">
      <c r="B123" s="103" t="s">
        <v>453</v>
      </c>
      <c r="C123" s="104" t="s">
        <v>454</v>
      </c>
      <c r="D123" s="103" t="s">
        <v>704</v>
      </c>
      <c r="E123" s="103" t="s">
        <v>705</v>
      </c>
      <c r="F123" s="103" t="s">
        <v>705</v>
      </c>
      <c r="G123" s="103"/>
      <c r="H123" s="103" t="s">
        <v>552</v>
      </c>
      <c r="I123" s="103" t="s">
        <v>199</v>
      </c>
      <c r="J123" s="103" t="s">
        <v>199</v>
      </c>
      <c r="K123" s="103" t="s">
        <v>199</v>
      </c>
      <c r="L123" s="103" t="s">
        <v>199</v>
      </c>
      <c r="M123" s="103" t="s">
        <v>706</v>
      </c>
      <c r="N123" s="103" t="s">
        <v>707</v>
      </c>
      <c r="O123" s="106" t="s">
        <v>708</v>
      </c>
      <c r="P123" s="103" t="s">
        <v>524</v>
      </c>
      <c r="Q123" s="103" t="s">
        <v>525</v>
      </c>
      <c r="R123" s="103" t="s">
        <v>0</v>
      </c>
      <c r="S123" s="107">
        <v>45292</v>
      </c>
      <c r="T123" s="136">
        <v>45473</v>
      </c>
      <c r="U123" s="107" t="s">
        <v>512</v>
      </c>
      <c r="V123" s="107"/>
      <c r="W123" s="103"/>
      <c r="X123" s="109">
        <v>0.1</v>
      </c>
      <c r="Y123" s="103" t="s">
        <v>526</v>
      </c>
      <c r="Z123" s="103" t="s">
        <v>374</v>
      </c>
      <c r="AA123" s="103" t="s">
        <v>199</v>
      </c>
      <c r="AB123" s="103" t="s">
        <v>199</v>
      </c>
      <c r="AC123" s="103" t="s">
        <v>199</v>
      </c>
      <c r="AD123" s="103" t="s">
        <v>364</v>
      </c>
      <c r="AE123" s="103" t="s">
        <v>199</v>
      </c>
      <c r="AF123" s="103" t="s">
        <v>199</v>
      </c>
      <c r="AG123" s="103" t="s">
        <v>199</v>
      </c>
      <c r="AH123" s="103" t="s">
        <v>199</v>
      </c>
      <c r="AI123" s="103" t="s">
        <v>199</v>
      </c>
      <c r="AJ123" s="103" t="s">
        <v>365</v>
      </c>
      <c r="AK123" s="103" t="s">
        <v>709</v>
      </c>
      <c r="AL123" s="103" t="s">
        <v>528</v>
      </c>
    </row>
    <row r="124" spans="2:38" s="111" customFormat="1" ht="128.25" hidden="1" x14ac:dyDescent="0.2">
      <c r="B124" s="103" t="s">
        <v>453</v>
      </c>
      <c r="C124" s="104" t="s">
        <v>454</v>
      </c>
      <c r="D124" s="103" t="s">
        <v>704</v>
      </c>
      <c r="E124" s="103" t="s">
        <v>705</v>
      </c>
      <c r="F124" s="103" t="s">
        <v>705</v>
      </c>
      <c r="G124" s="103"/>
      <c r="H124" s="103" t="s">
        <v>552</v>
      </c>
      <c r="I124" s="103" t="s">
        <v>199</v>
      </c>
      <c r="J124" s="103" t="s">
        <v>199</v>
      </c>
      <c r="K124" s="103" t="s">
        <v>199</v>
      </c>
      <c r="L124" s="103" t="s">
        <v>199</v>
      </c>
      <c r="M124" s="103" t="s">
        <v>710</v>
      </c>
      <c r="N124" s="103" t="s">
        <v>711</v>
      </c>
      <c r="O124" s="106" t="s">
        <v>708</v>
      </c>
      <c r="P124" s="103" t="s">
        <v>524</v>
      </c>
      <c r="Q124" s="103" t="s">
        <v>525</v>
      </c>
      <c r="R124" s="103" t="s">
        <v>0</v>
      </c>
      <c r="S124" s="107">
        <v>45474</v>
      </c>
      <c r="T124" s="136">
        <v>45641</v>
      </c>
      <c r="U124" s="107" t="s">
        <v>512</v>
      </c>
      <c r="V124" s="108"/>
      <c r="W124" s="103"/>
      <c r="X124" s="109">
        <v>0.1</v>
      </c>
      <c r="Y124" s="103" t="s">
        <v>526</v>
      </c>
      <c r="Z124" s="103" t="s">
        <v>374</v>
      </c>
      <c r="AA124" s="103" t="s">
        <v>199</v>
      </c>
      <c r="AB124" s="103" t="s">
        <v>199</v>
      </c>
      <c r="AC124" s="103" t="s">
        <v>199</v>
      </c>
      <c r="AD124" s="103" t="s">
        <v>364</v>
      </c>
      <c r="AE124" s="103" t="s">
        <v>199</v>
      </c>
      <c r="AF124" s="103" t="s">
        <v>199</v>
      </c>
      <c r="AG124" s="103" t="s">
        <v>199</v>
      </c>
      <c r="AH124" s="103" t="s">
        <v>199</v>
      </c>
      <c r="AI124" s="103" t="s">
        <v>199</v>
      </c>
      <c r="AJ124" s="103" t="s">
        <v>365</v>
      </c>
      <c r="AK124" s="103" t="s">
        <v>709</v>
      </c>
      <c r="AL124" s="103" t="s">
        <v>528</v>
      </c>
    </row>
    <row r="125" spans="2:38" s="111" customFormat="1" ht="128.25" hidden="1" x14ac:dyDescent="0.2">
      <c r="B125" s="103" t="s">
        <v>453</v>
      </c>
      <c r="C125" s="104" t="s">
        <v>454</v>
      </c>
      <c r="D125" s="103" t="s">
        <v>704</v>
      </c>
      <c r="E125" s="103" t="s">
        <v>705</v>
      </c>
      <c r="F125" s="103" t="s">
        <v>705</v>
      </c>
      <c r="G125" s="103"/>
      <c r="H125" s="103" t="s">
        <v>552</v>
      </c>
      <c r="I125" s="103" t="s">
        <v>199</v>
      </c>
      <c r="J125" s="103" t="s">
        <v>199</v>
      </c>
      <c r="K125" s="103" t="s">
        <v>199</v>
      </c>
      <c r="L125" s="103" t="s">
        <v>199</v>
      </c>
      <c r="M125" s="103" t="s">
        <v>712</v>
      </c>
      <c r="N125" s="106" t="s">
        <v>713</v>
      </c>
      <c r="O125" s="103" t="s">
        <v>714</v>
      </c>
      <c r="P125" s="103" t="s">
        <v>524</v>
      </c>
      <c r="Q125" s="103" t="s">
        <v>525</v>
      </c>
      <c r="R125" s="103" t="s">
        <v>0</v>
      </c>
      <c r="S125" s="107">
        <v>45292</v>
      </c>
      <c r="T125" s="136">
        <v>45473</v>
      </c>
      <c r="U125" s="107" t="s">
        <v>512</v>
      </c>
      <c r="V125" s="108"/>
      <c r="W125" s="103"/>
      <c r="X125" s="109">
        <v>0.1</v>
      </c>
      <c r="Y125" s="103" t="s">
        <v>526</v>
      </c>
      <c r="Z125" s="103" t="s">
        <v>374</v>
      </c>
      <c r="AA125" s="103" t="s">
        <v>199</v>
      </c>
      <c r="AB125" s="103" t="s">
        <v>199</v>
      </c>
      <c r="AC125" s="103" t="s">
        <v>199</v>
      </c>
      <c r="AD125" s="103" t="s">
        <v>364</v>
      </c>
      <c r="AE125" s="103" t="s">
        <v>199</v>
      </c>
      <c r="AF125" s="103" t="s">
        <v>199</v>
      </c>
      <c r="AG125" s="103" t="s">
        <v>199</v>
      </c>
      <c r="AH125" s="103" t="s">
        <v>199</v>
      </c>
      <c r="AI125" s="103" t="s">
        <v>199</v>
      </c>
      <c r="AJ125" s="103" t="s">
        <v>365</v>
      </c>
      <c r="AK125" s="103" t="s">
        <v>409</v>
      </c>
      <c r="AL125" s="103" t="s">
        <v>528</v>
      </c>
    </row>
    <row r="126" spans="2:38" s="111" customFormat="1" ht="128.25" hidden="1" x14ac:dyDescent="0.2">
      <c r="B126" s="103" t="s">
        <v>453</v>
      </c>
      <c r="C126" s="104" t="s">
        <v>454</v>
      </c>
      <c r="D126" s="103" t="s">
        <v>704</v>
      </c>
      <c r="E126" s="103" t="s">
        <v>705</v>
      </c>
      <c r="F126" s="103" t="s">
        <v>705</v>
      </c>
      <c r="G126" s="103"/>
      <c r="H126" s="103" t="s">
        <v>552</v>
      </c>
      <c r="I126" s="103" t="s">
        <v>199</v>
      </c>
      <c r="J126" s="103" t="s">
        <v>199</v>
      </c>
      <c r="K126" s="103" t="s">
        <v>199</v>
      </c>
      <c r="L126" s="103" t="s">
        <v>199</v>
      </c>
      <c r="M126" s="103" t="s">
        <v>715</v>
      </c>
      <c r="N126" s="106" t="s">
        <v>713</v>
      </c>
      <c r="O126" s="103" t="s">
        <v>714</v>
      </c>
      <c r="P126" s="103" t="s">
        <v>525</v>
      </c>
      <c r="Q126" s="103" t="s">
        <v>524</v>
      </c>
      <c r="R126" s="103" t="s">
        <v>0</v>
      </c>
      <c r="S126" s="107">
        <v>45474</v>
      </c>
      <c r="T126" s="136">
        <v>45641</v>
      </c>
      <c r="U126" s="107" t="s">
        <v>512</v>
      </c>
      <c r="V126" s="108"/>
      <c r="W126" s="103"/>
      <c r="X126" s="109">
        <v>0.3</v>
      </c>
      <c r="Y126" s="103" t="s">
        <v>526</v>
      </c>
      <c r="Z126" s="103" t="s">
        <v>374</v>
      </c>
      <c r="AA126" s="103" t="s">
        <v>199</v>
      </c>
      <c r="AB126" s="103" t="s">
        <v>199</v>
      </c>
      <c r="AC126" s="103" t="s">
        <v>199</v>
      </c>
      <c r="AD126" s="103" t="s">
        <v>364</v>
      </c>
      <c r="AE126" s="103" t="s">
        <v>199</v>
      </c>
      <c r="AF126" s="103" t="s">
        <v>199</v>
      </c>
      <c r="AG126" s="103" t="s">
        <v>199</v>
      </c>
      <c r="AH126" s="103" t="s">
        <v>199</v>
      </c>
      <c r="AI126" s="103" t="s">
        <v>199</v>
      </c>
      <c r="AJ126" s="103" t="s">
        <v>365</v>
      </c>
      <c r="AK126" s="103" t="s">
        <v>409</v>
      </c>
      <c r="AL126" s="103" t="s">
        <v>528</v>
      </c>
    </row>
    <row r="127" spans="2:38" s="111" customFormat="1" ht="128.25" hidden="1" x14ac:dyDescent="0.2">
      <c r="B127" s="103" t="s">
        <v>453</v>
      </c>
      <c r="C127" s="104" t="s">
        <v>454</v>
      </c>
      <c r="D127" s="103" t="s">
        <v>704</v>
      </c>
      <c r="E127" s="103" t="s">
        <v>705</v>
      </c>
      <c r="F127" s="103" t="s">
        <v>705</v>
      </c>
      <c r="G127" s="103"/>
      <c r="H127" s="103" t="s">
        <v>552</v>
      </c>
      <c r="I127" s="103" t="s">
        <v>199</v>
      </c>
      <c r="J127" s="103" t="s">
        <v>199</v>
      </c>
      <c r="K127" s="103" t="s">
        <v>199</v>
      </c>
      <c r="L127" s="103" t="s">
        <v>199</v>
      </c>
      <c r="M127" s="103" t="s">
        <v>716</v>
      </c>
      <c r="N127" s="103" t="s">
        <v>717</v>
      </c>
      <c r="O127" s="106" t="s">
        <v>718</v>
      </c>
      <c r="P127" s="103" t="s">
        <v>524</v>
      </c>
      <c r="Q127" s="103" t="s">
        <v>525</v>
      </c>
      <c r="R127" s="103" t="s">
        <v>0</v>
      </c>
      <c r="S127" s="107">
        <v>45474</v>
      </c>
      <c r="T127" s="107">
        <v>45641</v>
      </c>
      <c r="U127" s="107" t="s">
        <v>512</v>
      </c>
      <c r="V127" s="108"/>
      <c r="W127" s="103"/>
      <c r="X127" s="109">
        <v>0.2</v>
      </c>
      <c r="Y127" s="103" t="s">
        <v>526</v>
      </c>
      <c r="Z127" s="103" t="s">
        <v>374</v>
      </c>
      <c r="AA127" s="103" t="s">
        <v>199</v>
      </c>
      <c r="AB127" s="103" t="s">
        <v>199</v>
      </c>
      <c r="AC127" s="103" t="s">
        <v>199</v>
      </c>
      <c r="AD127" s="103" t="s">
        <v>364</v>
      </c>
      <c r="AE127" s="103" t="s">
        <v>199</v>
      </c>
      <c r="AF127" s="103" t="s">
        <v>199</v>
      </c>
      <c r="AG127" s="103" t="s">
        <v>199</v>
      </c>
      <c r="AH127" s="103" t="s">
        <v>199</v>
      </c>
      <c r="AI127" s="103" t="s">
        <v>199</v>
      </c>
      <c r="AJ127" s="103" t="s">
        <v>402</v>
      </c>
      <c r="AK127" s="103" t="s">
        <v>600</v>
      </c>
      <c r="AL127" s="103" t="s">
        <v>528</v>
      </c>
    </row>
    <row r="128" spans="2:38" s="111" customFormat="1" ht="128.25" hidden="1" x14ac:dyDescent="0.2">
      <c r="B128" s="103" t="s">
        <v>453</v>
      </c>
      <c r="C128" s="104" t="s">
        <v>454</v>
      </c>
      <c r="D128" s="103" t="s">
        <v>704</v>
      </c>
      <c r="E128" s="103" t="s">
        <v>705</v>
      </c>
      <c r="F128" s="103" t="s">
        <v>705</v>
      </c>
      <c r="G128" s="103"/>
      <c r="H128" s="103" t="s">
        <v>552</v>
      </c>
      <c r="I128" s="103" t="s">
        <v>199</v>
      </c>
      <c r="J128" s="103" t="s">
        <v>199</v>
      </c>
      <c r="K128" s="103" t="s">
        <v>199</v>
      </c>
      <c r="L128" s="103" t="s">
        <v>199</v>
      </c>
      <c r="M128" s="103" t="s">
        <v>719</v>
      </c>
      <c r="N128" s="103" t="s">
        <v>720</v>
      </c>
      <c r="O128" s="106" t="s">
        <v>721</v>
      </c>
      <c r="P128" s="103" t="s">
        <v>524</v>
      </c>
      <c r="Q128" s="103" t="s">
        <v>525</v>
      </c>
      <c r="R128" s="103" t="s">
        <v>0</v>
      </c>
      <c r="S128" s="107">
        <v>45505</v>
      </c>
      <c r="T128" s="107">
        <v>45595</v>
      </c>
      <c r="U128" s="107" t="s">
        <v>512</v>
      </c>
      <c r="V128" s="108"/>
      <c r="W128" s="103"/>
      <c r="X128" s="109">
        <v>0.1</v>
      </c>
      <c r="Y128" s="103" t="s">
        <v>526</v>
      </c>
      <c r="Z128" s="103" t="s">
        <v>374</v>
      </c>
      <c r="AA128" s="103" t="s">
        <v>199</v>
      </c>
      <c r="AB128" s="103" t="s">
        <v>199</v>
      </c>
      <c r="AC128" s="103" t="s">
        <v>199</v>
      </c>
      <c r="AD128" s="103" t="s">
        <v>364</v>
      </c>
      <c r="AE128" s="103" t="s">
        <v>487</v>
      </c>
      <c r="AF128" s="103" t="s">
        <v>199</v>
      </c>
      <c r="AG128" s="103" t="s">
        <v>199</v>
      </c>
      <c r="AH128" s="103" t="s">
        <v>199</v>
      </c>
      <c r="AI128" s="103" t="s">
        <v>199</v>
      </c>
      <c r="AJ128" s="103" t="s">
        <v>402</v>
      </c>
      <c r="AK128" s="103" t="s">
        <v>600</v>
      </c>
      <c r="AL128" s="103" t="s">
        <v>528</v>
      </c>
    </row>
    <row r="129" spans="2:38" s="111" customFormat="1" ht="128.25" hidden="1" x14ac:dyDescent="0.2">
      <c r="B129" s="103" t="s">
        <v>453</v>
      </c>
      <c r="C129" s="104" t="s">
        <v>454</v>
      </c>
      <c r="D129" s="103" t="s">
        <v>704</v>
      </c>
      <c r="E129" s="103" t="s">
        <v>705</v>
      </c>
      <c r="F129" s="103" t="s">
        <v>705</v>
      </c>
      <c r="G129" s="103"/>
      <c r="H129" s="103" t="s">
        <v>552</v>
      </c>
      <c r="I129" s="103" t="s">
        <v>199</v>
      </c>
      <c r="J129" s="103" t="s">
        <v>199</v>
      </c>
      <c r="K129" s="103" t="s">
        <v>199</v>
      </c>
      <c r="L129" s="103" t="s">
        <v>199</v>
      </c>
      <c r="M129" s="103" t="s">
        <v>722</v>
      </c>
      <c r="N129" s="103" t="s">
        <v>723</v>
      </c>
      <c r="O129" s="106" t="s">
        <v>724</v>
      </c>
      <c r="P129" s="103" t="s">
        <v>525</v>
      </c>
      <c r="Q129" s="103" t="s">
        <v>524</v>
      </c>
      <c r="R129" s="103" t="s">
        <v>0</v>
      </c>
      <c r="S129" s="107">
        <v>45292</v>
      </c>
      <c r="T129" s="107">
        <v>45473</v>
      </c>
      <c r="U129" s="107" t="s">
        <v>512</v>
      </c>
      <c r="V129" s="108"/>
      <c r="W129" s="103"/>
      <c r="X129" s="109">
        <v>0.1</v>
      </c>
      <c r="Y129" s="103" t="s">
        <v>526</v>
      </c>
      <c r="Z129" s="103" t="s">
        <v>374</v>
      </c>
      <c r="AA129" s="103" t="s">
        <v>199</v>
      </c>
      <c r="AB129" s="103" t="s">
        <v>199</v>
      </c>
      <c r="AC129" s="103" t="s">
        <v>199</v>
      </c>
      <c r="AD129" s="103" t="s">
        <v>364</v>
      </c>
      <c r="AE129" s="103" t="s">
        <v>513</v>
      </c>
      <c r="AF129" s="103" t="s">
        <v>199</v>
      </c>
      <c r="AG129" s="103" t="s">
        <v>199</v>
      </c>
      <c r="AH129" s="103" t="s">
        <v>199</v>
      </c>
      <c r="AI129" s="103" t="s">
        <v>199</v>
      </c>
      <c r="AJ129" s="103" t="s">
        <v>365</v>
      </c>
      <c r="AK129" s="103" t="s">
        <v>638</v>
      </c>
      <c r="AL129" s="103" t="s">
        <v>528</v>
      </c>
    </row>
    <row r="130" spans="2:38" s="111" customFormat="1" ht="128.25" hidden="1" x14ac:dyDescent="0.2">
      <c r="B130" s="103" t="s">
        <v>453</v>
      </c>
      <c r="C130" s="104" t="s">
        <v>454</v>
      </c>
      <c r="D130" s="103" t="s">
        <v>704</v>
      </c>
      <c r="E130" s="103" t="s">
        <v>705</v>
      </c>
      <c r="F130" s="103" t="s">
        <v>705</v>
      </c>
      <c r="G130" s="103"/>
      <c r="H130" s="103" t="s">
        <v>552</v>
      </c>
      <c r="I130" s="103" t="s">
        <v>199</v>
      </c>
      <c r="J130" s="103" t="s">
        <v>199</v>
      </c>
      <c r="K130" s="103" t="s">
        <v>199</v>
      </c>
      <c r="L130" s="103" t="s">
        <v>199</v>
      </c>
      <c r="M130" s="103" t="s">
        <v>725</v>
      </c>
      <c r="N130" s="103" t="s">
        <v>726</v>
      </c>
      <c r="O130" s="106" t="s">
        <v>727</v>
      </c>
      <c r="P130" s="103" t="s">
        <v>258</v>
      </c>
      <c r="Q130" s="103" t="s">
        <v>728</v>
      </c>
      <c r="R130" s="106" t="s">
        <v>72</v>
      </c>
      <c r="S130" s="107">
        <v>45292</v>
      </c>
      <c r="T130" s="107">
        <v>45641</v>
      </c>
      <c r="U130" s="118" t="s">
        <v>199</v>
      </c>
      <c r="V130" s="108"/>
      <c r="W130" s="103"/>
      <c r="X130" s="109">
        <v>1</v>
      </c>
      <c r="Y130" s="103" t="s">
        <v>374</v>
      </c>
      <c r="Z130" s="103" t="s">
        <v>199</v>
      </c>
      <c r="AA130" s="103" t="s">
        <v>199</v>
      </c>
      <c r="AB130" s="103" t="s">
        <v>199</v>
      </c>
      <c r="AC130" s="103" t="s">
        <v>199</v>
      </c>
      <c r="AD130" s="103" t="s">
        <v>209</v>
      </c>
      <c r="AE130" s="103" t="s">
        <v>199</v>
      </c>
      <c r="AF130" s="103" t="s">
        <v>199</v>
      </c>
      <c r="AG130" s="103" t="s">
        <v>199</v>
      </c>
      <c r="AH130" s="103" t="s">
        <v>199</v>
      </c>
      <c r="AI130" s="103" t="s">
        <v>199</v>
      </c>
      <c r="AJ130" s="103" t="s">
        <v>199</v>
      </c>
      <c r="AK130" s="103" t="s">
        <v>199</v>
      </c>
      <c r="AL130" s="106" t="s">
        <v>261</v>
      </c>
    </row>
    <row r="131" spans="2:38" s="111" customFormat="1" ht="128.25" hidden="1" x14ac:dyDescent="0.2">
      <c r="B131" s="125" t="s">
        <v>453</v>
      </c>
      <c r="C131" s="130" t="s">
        <v>454</v>
      </c>
      <c r="D131" s="123" t="s">
        <v>704</v>
      </c>
      <c r="E131" s="103" t="s">
        <v>705</v>
      </c>
      <c r="F131" s="123" t="s">
        <v>705</v>
      </c>
      <c r="G131" s="123"/>
      <c r="H131" s="123" t="s">
        <v>552</v>
      </c>
      <c r="I131" s="123" t="s">
        <v>199</v>
      </c>
      <c r="J131" s="103" t="s">
        <v>199</v>
      </c>
      <c r="K131" s="103" t="s">
        <v>199</v>
      </c>
      <c r="L131" s="103" t="s">
        <v>199</v>
      </c>
      <c r="M131" s="103" t="s">
        <v>729</v>
      </c>
      <c r="N131" s="103" t="s">
        <v>730</v>
      </c>
      <c r="O131" s="106" t="s">
        <v>731</v>
      </c>
      <c r="P131" s="103" t="s">
        <v>347</v>
      </c>
      <c r="Q131" s="123" t="s">
        <v>396</v>
      </c>
      <c r="R131" s="103" t="s">
        <v>84</v>
      </c>
      <c r="S131" s="107">
        <v>45324</v>
      </c>
      <c r="T131" s="107">
        <v>45626</v>
      </c>
      <c r="U131" s="107" t="s">
        <v>281</v>
      </c>
      <c r="V131" s="124" t="s">
        <v>206</v>
      </c>
      <c r="W131" s="106" t="s">
        <v>206</v>
      </c>
      <c r="X131" s="109">
        <v>1</v>
      </c>
      <c r="Y131" s="103" t="s">
        <v>400</v>
      </c>
      <c r="Z131" s="103" t="s">
        <v>401</v>
      </c>
      <c r="AA131" s="103" t="s">
        <v>374</v>
      </c>
      <c r="AB131" s="103" t="s">
        <v>199</v>
      </c>
      <c r="AC131" s="106" t="s">
        <v>199</v>
      </c>
      <c r="AD131" s="103" t="s">
        <v>364</v>
      </c>
      <c r="AE131" s="103" t="s">
        <v>199</v>
      </c>
      <c r="AF131" s="103" t="s">
        <v>199</v>
      </c>
      <c r="AG131" s="103" t="s">
        <v>199</v>
      </c>
      <c r="AH131" s="103" t="s">
        <v>199</v>
      </c>
      <c r="AI131" s="103" t="s">
        <v>199</v>
      </c>
      <c r="AJ131" s="103" t="s">
        <v>365</v>
      </c>
      <c r="AK131" s="103" t="s">
        <v>366</v>
      </c>
      <c r="AL131" s="103" t="s">
        <v>418</v>
      </c>
    </row>
    <row r="132" spans="2:38" s="111" customFormat="1" ht="128.25" hidden="1" x14ac:dyDescent="0.2">
      <c r="B132" s="103" t="s">
        <v>453</v>
      </c>
      <c r="C132" s="104" t="s">
        <v>454</v>
      </c>
      <c r="D132" s="103" t="s">
        <v>704</v>
      </c>
      <c r="E132" s="103" t="s">
        <v>705</v>
      </c>
      <c r="F132" s="103" t="s">
        <v>705</v>
      </c>
      <c r="G132" s="103"/>
      <c r="H132" s="103" t="s">
        <v>552</v>
      </c>
      <c r="I132" s="103" t="s">
        <v>199</v>
      </c>
      <c r="J132" s="103" t="s">
        <v>199</v>
      </c>
      <c r="K132" s="103" t="s">
        <v>199</v>
      </c>
      <c r="L132" s="103" t="s">
        <v>199</v>
      </c>
      <c r="M132" s="103" t="s">
        <v>732</v>
      </c>
      <c r="N132" s="103" t="s">
        <v>733</v>
      </c>
      <c r="O132" s="106" t="s">
        <v>734</v>
      </c>
      <c r="P132" s="103" t="s">
        <v>608</v>
      </c>
      <c r="Q132" s="103" t="s">
        <v>609</v>
      </c>
      <c r="R132" s="103" t="s">
        <v>0</v>
      </c>
      <c r="S132" s="118">
        <v>45292</v>
      </c>
      <c r="T132" s="118">
        <v>45641</v>
      </c>
      <c r="U132" s="118" t="s">
        <v>512</v>
      </c>
      <c r="V132" s="108"/>
      <c r="W132" s="103"/>
      <c r="X132" s="106">
        <v>60</v>
      </c>
      <c r="Y132" s="103" t="s">
        <v>476</v>
      </c>
      <c r="Z132" s="103" t="s">
        <v>374</v>
      </c>
      <c r="AA132" s="103" t="s">
        <v>199</v>
      </c>
      <c r="AB132" s="103" t="s">
        <v>199</v>
      </c>
      <c r="AC132" s="103" t="s">
        <v>199</v>
      </c>
      <c r="AD132" s="103" t="s">
        <v>620</v>
      </c>
      <c r="AE132" s="103" t="s">
        <v>513</v>
      </c>
      <c r="AF132" s="103" t="s">
        <v>487</v>
      </c>
      <c r="AG132" s="103" t="s">
        <v>199</v>
      </c>
      <c r="AH132" s="103" t="s">
        <v>199</v>
      </c>
      <c r="AI132" s="103" t="s">
        <v>199</v>
      </c>
      <c r="AJ132" s="103" t="s">
        <v>199</v>
      </c>
      <c r="AK132" s="103" t="s">
        <v>199</v>
      </c>
      <c r="AL132" s="103" t="s">
        <v>610</v>
      </c>
    </row>
    <row r="133" spans="2:38" s="111" customFormat="1" ht="128.25" hidden="1" x14ac:dyDescent="0.2">
      <c r="B133" s="103" t="s">
        <v>453</v>
      </c>
      <c r="C133" s="104" t="s">
        <v>454</v>
      </c>
      <c r="D133" s="103" t="s">
        <v>704</v>
      </c>
      <c r="E133" s="103" t="s">
        <v>705</v>
      </c>
      <c r="F133" s="103" t="s">
        <v>705</v>
      </c>
      <c r="G133" s="103"/>
      <c r="H133" s="103" t="s">
        <v>552</v>
      </c>
      <c r="I133" s="103" t="s">
        <v>199</v>
      </c>
      <c r="J133" s="103" t="s">
        <v>199</v>
      </c>
      <c r="K133" s="103" t="s">
        <v>199</v>
      </c>
      <c r="L133" s="103" t="s">
        <v>199</v>
      </c>
      <c r="M133" s="103" t="s">
        <v>735</v>
      </c>
      <c r="N133" s="103" t="s">
        <v>736</v>
      </c>
      <c r="O133" s="106" t="s">
        <v>737</v>
      </c>
      <c r="P133" s="103" t="s">
        <v>608</v>
      </c>
      <c r="Q133" s="103" t="s">
        <v>609</v>
      </c>
      <c r="R133" s="103" t="s">
        <v>0</v>
      </c>
      <c r="S133" s="118">
        <v>45292</v>
      </c>
      <c r="T133" s="118">
        <v>45641</v>
      </c>
      <c r="U133" s="118" t="s">
        <v>512</v>
      </c>
      <c r="V133" s="108"/>
      <c r="W133" s="103"/>
      <c r="X133" s="106">
        <v>40</v>
      </c>
      <c r="Y133" s="103" t="s">
        <v>476</v>
      </c>
      <c r="Z133" s="103" t="s">
        <v>374</v>
      </c>
      <c r="AA133" s="103" t="s">
        <v>199</v>
      </c>
      <c r="AB133" s="103" t="s">
        <v>199</v>
      </c>
      <c r="AC133" s="103" t="s">
        <v>199</v>
      </c>
      <c r="AD133" s="103" t="s">
        <v>620</v>
      </c>
      <c r="AE133" s="103" t="s">
        <v>513</v>
      </c>
      <c r="AF133" s="103" t="s">
        <v>487</v>
      </c>
      <c r="AG133" s="103" t="s">
        <v>199</v>
      </c>
      <c r="AH133" s="103" t="s">
        <v>199</v>
      </c>
      <c r="AI133" s="103" t="s">
        <v>199</v>
      </c>
      <c r="AJ133" s="103" t="s">
        <v>199</v>
      </c>
      <c r="AK133" s="103" t="s">
        <v>199</v>
      </c>
      <c r="AL133" s="103" t="s">
        <v>610</v>
      </c>
    </row>
    <row r="134" spans="2:38" s="111" customFormat="1" ht="128.25" hidden="1" x14ac:dyDescent="0.2">
      <c r="B134" s="103" t="s">
        <v>453</v>
      </c>
      <c r="C134" s="104" t="s">
        <v>454</v>
      </c>
      <c r="D134" s="103" t="s">
        <v>704</v>
      </c>
      <c r="E134" s="103" t="s">
        <v>705</v>
      </c>
      <c r="F134" s="103" t="s">
        <v>705</v>
      </c>
      <c r="G134" s="103"/>
      <c r="H134" s="103" t="s">
        <v>552</v>
      </c>
      <c r="I134" s="103" t="s">
        <v>199</v>
      </c>
      <c r="J134" s="103" t="s">
        <v>199</v>
      </c>
      <c r="K134" s="103" t="s">
        <v>199</v>
      </c>
      <c r="L134" s="103" t="s">
        <v>199</v>
      </c>
      <c r="M134" s="134" t="s">
        <v>738</v>
      </c>
      <c r="N134" s="103" t="s">
        <v>739</v>
      </c>
      <c r="O134" s="106" t="s">
        <v>740</v>
      </c>
      <c r="P134" s="103" t="s">
        <v>661</v>
      </c>
      <c r="Q134" s="103" t="s">
        <v>662</v>
      </c>
      <c r="R134" s="103" t="s">
        <v>0</v>
      </c>
      <c r="S134" s="107">
        <v>45292</v>
      </c>
      <c r="T134" s="107">
        <v>45473</v>
      </c>
      <c r="U134" s="107" t="s">
        <v>0</v>
      </c>
      <c r="V134" s="115"/>
      <c r="W134" s="103"/>
      <c r="X134" s="103">
        <v>40</v>
      </c>
      <c r="Y134" s="103" t="s">
        <v>449</v>
      </c>
      <c r="Z134" s="103" t="s">
        <v>208</v>
      </c>
      <c r="AA134" s="103" t="s">
        <v>374</v>
      </c>
      <c r="AB134" s="103" t="s">
        <v>199</v>
      </c>
      <c r="AC134" s="103" t="s">
        <v>199</v>
      </c>
      <c r="AD134" s="103" t="s">
        <v>209</v>
      </c>
      <c r="AE134" s="103" t="s">
        <v>199</v>
      </c>
      <c r="AF134" s="103" t="s">
        <v>199</v>
      </c>
      <c r="AG134" s="103" t="s">
        <v>199</v>
      </c>
      <c r="AH134" s="103" t="s">
        <v>199</v>
      </c>
      <c r="AI134" s="103" t="s">
        <v>199</v>
      </c>
      <c r="AJ134" s="103" t="s">
        <v>199</v>
      </c>
      <c r="AK134" s="103" t="s">
        <v>199</v>
      </c>
      <c r="AL134" s="103" t="s">
        <v>663</v>
      </c>
    </row>
    <row r="135" spans="2:38" s="111" customFormat="1" ht="128.25" hidden="1" x14ac:dyDescent="0.2">
      <c r="B135" s="103" t="s">
        <v>453</v>
      </c>
      <c r="C135" s="104" t="s">
        <v>454</v>
      </c>
      <c r="D135" s="103" t="s">
        <v>704</v>
      </c>
      <c r="E135" s="103" t="s">
        <v>705</v>
      </c>
      <c r="F135" s="103" t="s">
        <v>705</v>
      </c>
      <c r="G135" s="103"/>
      <c r="H135" s="103" t="s">
        <v>552</v>
      </c>
      <c r="I135" s="103" t="s">
        <v>199</v>
      </c>
      <c r="J135" s="103" t="s">
        <v>199</v>
      </c>
      <c r="K135" s="103" t="s">
        <v>199</v>
      </c>
      <c r="L135" s="103" t="s">
        <v>199</v>
      </c>
      <c r="M135" s="134" t="s">
        <v>742</v>
      </c>
      <c r="N135" s="103" t="s">
        <v>743</v>
      </c>
      <c r="O135" s="106" t="s">
        <v>744</v>
      </c>
      <c r="P135" s="103" t="s">
        <v>661</v>
      </c>
      <c r="Q135" s="103" t="s">
        <v>662</v>
      </c>
      <c r="R135" s="103" t="s">
        <v>0</v>
      </c>
      <c r="S135" s="107">
        <v>45505</v>
      </c>
      <c r="T135" s="107">
        <v>45641</v>
      </c>
      <c r="U135" s="107" t="s">
        <v>0</v>
      </c>
      <c r="V135" s="115"/>
      <c r="W135" s="103"/>
      <c r="X135" s="103">
        <v>10</v>
      </c>
      <c r="Y135" s="103" t="s">
        <v>449</v>
      </c>
      <c r="Z135" s="103" t="s">
        <v>208</v>
      </c>
      <c r="AA135" s="103" t="s">
        <v>374</v>
      </c>
      <c r="AB135" s="103" t="s">
        <v>199</v>
      </c>
      <c r="AC135" s="103" t="s">
        <v>199</v>
      </c>
      <c r="AD135" s="103" t="s">
        <v>487</v>
      </c>
      <c r="AE135" s="103" t="s">
        <v>199</v>
      </c>
      <c r="AF135" s="103" t="s">
        <v>199</v>
      </c>
      <c r="AG135" s="103" t="s">
        <v>199</v>
      </c>
      <c r="AH135" s="103" t="s">
        <v>199</v>
      </c>
      <c r="AI135" s="103" t="s">
        <v>199</v>
      </c>
      <c r="AJ135" s="103" t="s">
        <v>199</v>
      </c>
      <c r="AK135" s="103" t="s">
        <v>199</v>
      </c>
      <c r="AL135" s="103" t="s">
        <v>663</v>
      </c>
    </row>
    <row r="136" spans="2:38" s="111" customFormat="1" ht="128.25" hidden="1" x14ac:dyDescent="0.2">
      <c r="B136" s="103" t="s">
        <v>453</v>
      </c>
      <c r="C136" s="104" t="s">
        <v>454</v>
      </c>
      <c r="D136" s="103" t="s">
        <v>704</v>
      </c>
      <c r="E136" s="103" t="s">
        <v>705</v>
      </c>
      <c r="F136" s="103" t="s">
        <v>705</v>
      </c>
      <c r="G136" s="103"/>
      <c r="H136" s="103" t="s">
        <v>552</v>
      </c>
      <c r="I136" s="103" t="s">
        <v>199</v>
      </c>
      <c r="J136" s="103" t="s">
        <v>199</v>
      </c>
      <c r="K136" s="103" t="s">
        <v>199</v>
      </c>
      <c r="L136" s="103" t="s">
        <v>199</v>
      </c>
      <c r="M136" s="134" t="s">
        <v>746</v>
      </c>
      <c r="N136" s="103" t="s">
        <v>747</v>
      </c>
      <c r="O136" s="106" t="s">
        <v>748</v>
      </c>
      <c r="P136" s="103" t="s">
        <v>661</v>
      </c>
      <c r="Q136" s="103" t="s">
        <v>662</v>
      </c>
      <c r="R136" s="103" t="s">
        <v>0</v>
      </c>
      <c r="S136" s="107">
        <v>45292</v>
      </c>
      <c r="T136" s="107">
        <v>45473</v>
      </c>
      <c r="U136" s="107" t="s">
        <v>0</v>
      </c>
      <c r="V136" s="115"/>
      <c r="W136" s="103"/>
      <c r="X136" s="103">
        <v>30</v>
      </c>
      <c r="Y136" s="103" t="s">
        <v>449</v>
      </c>
      <c r="Z136" s="103" t="s">
        <v>208</v>
      </c>
      <c r="AA136" s="103" t="s">
        <v>374</v>
      </c>
      <c r="AB136" s="103" t="s">
        <v>199</v>
      </c>
      <c r="AC136" s="103" t="s">
        <v>199</v>
      </c>
      <c r="AD136" s="103" t="s">
        <v>487</v>
      </c>
      <c r="AE136" s="103" t="s">
        <v>199</v>
      </c>
      <c r="AF136" s="103" t="s">
        <v>199</v>
      </c>
      <c r="AG136" s="103" t="s">
        <v>199</v>
      </c>
      <c r="AH136" s="103" t="s">
        <v>199</v>
      </c>
      <c r="AI136" s="103" t="s">
        <v>199</v>
      </c>
      <c r="AJ136" s="103" t="s">
        <v>199</v>
      </c>
      <c r="AK136" s="103" t="s">
        <v>199</v>
      </c>
      <c r="AL136" s="103" t="s">
        <v>663</v>
      </c>
    </row>
    <row r="137" spans="2:38" s="111" customFormat="1" ht="128.25" hidden="1" x14ac:dyDescent="0.2">
      <c r="B137" s="103" t="s">
        <v>453</v>
      </c>
      <c r="C137" s="104" t="s">
        <v>454</v>
      </c>
      <c r="D137" s="103" t="s">
        <v>704</v>
      </c>
      <c r="E137" s="103" t="s">
        <v>705</v>
      </c>
      <c r="F137" s="103" t="s">
        <v>705</v>
      </c>
      <c r="G137" s="103"/>
      <c r="H137" s="103" t="s">
        <v>552</v>
      </c>
      <c r="I137" s="103" t="s">
        <v>199</v>
      </c>
      <c r="J137" s="103" t="s">
        <v>199</v>
      </c>
      <c r="K137" s="103" t="s">
        <v>199</v>
      </c>
      <c r="L137" s="103" t="s">
        <v>199</v>
      </c>
      <c r="M137" s="134" t="s">
        <v>749</v>
      </c>
      <c r="N137" s="103" t="s">
        <v>750</v>
      </c>
      <c r="O137" s="106" t="s">
        <v>751</v>
      </c>
      <c r="P137" s="103" t="s">
        <v>661</v>
      </c>
      <c r="Q137" s="103" t="s">
        <v>662</v>
      </c>
      <c r="R137" s="103" t="s">
        <v>0</v>
      </c>
      <c r="S137" s="107">
        <v>45474</v>
      </c>
      <c r="T137" s="107">
        <v>45641</v>
      </c>
      <c r="U137" s="107" t="s">
        <v>0</v>
      </c>
      <c r="V137" s="115"/>
      <c r="W137" s="103"/>
      <c r="X137" s="103">
        <v>10</v>
      </c>
      <c r="Y137" s="103" t="s">
        <v>449</v>
      </c>
      <c r="Z137" s="103" t="s">
        <v>208</v>
      </c>
      <c r="AA137" s="103" t="s">
        <v>374</v>
      </c>
      <c r="AB137" s="103" t="s">
        <v>199</v>
      </c>
      <c r="AC137" s="103" t="s">
        <v>199</v>
      </c>
      <c r="AD137" s="103" t="s">
        <v>487</v>
      </c>
      <c r="AE137" s="103" t="s">
        <v>199</v>
      </c>
      <c r="AF137" s="103" t="s">
        <v>199</v>
      </c>
      <c r="AG137" s="103" t="s">
        <v>199</v>
      </c>
      <c r="AH137" s="103" t="s">
        <v>199</v>
      </c>
      <c r="AI137" s="103" t="s">
        <v>199</v>
      </c>
      <c r="AJ137" s="103" t="s">
        <v>199</v>
      </c>
      <c r="AK137" s="103" t="s">
        <v>199</v>
      </c>
      <c r="AL137" s="103" t="s">
        <v>663</v>
      </c>
    </row>
    <row r="138" spans="2:38" s="111" customFormat="1" ht="128.25" hidden="1" x14ac:dyDescent="0.2">
      <c r="B138" s="103" t="s">
        <v>453</v>
      </c>
      <c r="C138" s="104" t="s">
        <v>454</v>
      </c>
      <c r="D138" s="103" t="s">
        <v>704</v>
      </c>
      <c r="E138" s="103" t="s">
        <v>705</v>
      </c>
      <c r="F138" s="103" t="s">
        <v>705</v>
      </c>
      <c r="G138" s="103"/>
      <c r="H138" s="103" t="s">
        <v>753</v>
      </c>
      <c r="I138" s="103" t="s">
        <v>199</v>
      </c>
      <c r="J138" s="103" t="s">
        <v>199</v>
      </c>
      <c r="K138" s="103" t="s">
        <v>199</v>
      </c>
      <c r="L138" s="103" t="s">
        <v>199</v>
      </c>
      <c r="M138" s="134" t="s">
        <v>754</v>
      </c>
      <c r="N138" s="134" t="s">
        <v>755</v>
      </c>
      <c r="O138" s="106" t="s">
        <v>756</v>
      </c>
      <c r="P138" s="103" t="s">
        <v>661</v>
      </c>
      <c r="Q138" s="103" t="s">
        <v>662</v>
      </c>
      <c r="R138" s="103" t="s">
        <v>0</v>
      </c>
      <c r="S138" s="107">
        <v>45473</v>
      </c>
      <c r="T138" s="107">
        <v>45641</v>
      </c>
      <c r="U138" s="107" t="s">
        <v>512</v>
      </c>
      <c r="V138" s="115"/>
      <c r="W138" s="103"/>
      <c r="X138" s="103">
        <v>50</v>
      </c>
      <c r="Y138" s="103" t="s">
        <v>449</v>
      </c>
      <c r="Z138" s="103" t="s">
        <v>208</v>
      </c>
      <c r="AA138" s="103" t="s">
        <v>354</v>
      </c>
      <c r="AB138" s="103" t="s">
        <v>374</v>
      </c>
      <c r="AC138" s="103" t="s">
        <v>199</v>
      </c>
      <c r="AD138" s="103" t="s">
        <v>487</v>
      </c>
      <c r="AE138" s="103" t="s">
        <v>199</v>
      </c>
      <c r="AF138" s="103" t="s">
        <v>199</v>
      </c>
      <c r="AG138" s="103" t="s">
        <v>199</v>
      </c>
      <c r="AH138" s="103" t="s">
        <v>199</v>
      </c>
      <c r="AI138" s="103" t="s">
        <v>199</v>
      </c>
      <c r="AJ138" s="103" t="s">
        <v>199</v>
      </c>
      <c r="AK138" s="103" t="s">
        <v>199</v>
      </c>
      <c r="AL138" s="103" t="s">
        <v>663</v>
      </c>
    </row>
    <row r="139" spans="2:38" s="111" customFormat="1" ht="128.25" hidden="1" x14ac:dyDescent="0.2">
      <c r="B139" s="103" t="s">
        <v>453</v>
      </c>
      <c r="C139" s="104" t="s">
        <v>454</v>
      </c>
      <c r="D139" s="103" t="s">
        <v>704</v>
      </c>
      <c r="E139" s="103" t="s">
        <v>705</v>
      </c>
      <c r="F139" s="103" t="s">
        <v>705</v>
      </c>
      <c r="G139" s="103"/>
      <c r="H139" s="103" t="s">
        <v>753</v>
      </c>
      <c r="I139" s="103" t="s">
        <v>199</v>
      </c>
      <c r="J139" s="103" t="s">
        <v>199</v>
      </c>
      <c r="K139" s="103" t="s">
        <v>199</v>
      </c>
      <c r="L139" s="103" t="s">
        <v>199</v>
      </c>
      <c r="M139" s="134" t="s">
        <v>757</v>
      </c>
      <c r="N139" s="134" t="s">
        <v>758</v>
      </c>
      <c r="O139" s="106" t="s">
        <v>759</v>
      </c>
      <c r="P139" s="103" t="s">
        <v>661</v>
      </c>
      <c r="Q139" s="103" t="s">
        <v>662</v>
      </c>
      <c r="R139" s="103" t="s">
        <v>0</v>
      </c>
      <c r="S139" s="107">
        <v>45292</v>
      </c>
      <c r="T139" s="107">
        <v>45641</v>
      </c>
      <c r="U139" s="107" t="s">
        <v>512</v>
      </c>
      <c r="V139" s="115"/>
      <c r="W139" s="103"/>
      <c r="X139" s="103">
        <v>50</v>
      </c>
      <c r="Y139" s="103" t="s">
        <v>449</v>
      </c>
      <c r="Z139" s="103" t="s">
        <v>208</v>
      </c>
      <c r="AA139" s="103" t="s">
        <v>374</v>
      </c>
      <c r="AB139" s="103" t="s">
        <v>476</v>
      </c>
      <c r="AC139" s="103" t="s">
        <v>199</v>
      </c>
      <c r="AD139" s="103" t="s">
        <v>513</v>
      </c>
      <c r="AE139" s="103" t="s">
        <v>199</v>
      </c>
      <c r="AF139" s="103" t="s">
        <v>199</v>
      </c>
      <c r="AG139" s="103" t="s">
        <v>199</v>
      </c>
      <c r="AH139" s="103" t="s">
        <v>199</v>
      </c>
      <c r="AI139" s="103" t="s">
        <v>199</v>
      </c>
      <c r="AJ139" s="103" t="s">
        <v>199</v>
      </c>
      <c r="AK139" s="103" t="s">
        <v>199</v>
      </c>
      <c r="AL139" s="103" t="s">
        <v>663</v>
      </c>
    </row>
    <row r="140" spans="2:38" s="111" customFormat="1" ht="128.25" hidden="1" x14ac:dyDescent="0.2">
      <c r="B140" s="103" t="s">
        <v>453</v>
      </c>
      <c r="C140" s="104" t="s">
        <v>454</v>
      </c>
      <c r="D140" s="103" t="s">
        <v>704</v>
      </c>
      <c r="E140" s="103" t="s">
        <v>705</v>
      </c>
      <c r="F140" s="103" t="s">
        <v>705</v>
      </c>
      <c r="G140" s="103"/>
      <c r="H140" s="103" t="s">
        <v>552</v>
      </c>
      <c r="I140" s="103" t="s">
        <v>199</v>
      </c>
      <c r="J140" s="103" t="s">
        <v>199</v>
      </c>
      <c r="K140" s="103" t="s">
        <v>199</v>
      </c>
      <c r="L140" s="103" t="s">
        <v>199</v>
      </c>
      <c r="M140" s="103" t="s">
        <v>760</v>
      </c>
      <c r="N140" s="103" t="s">
        <v>761</v>
      </c>
      <c r="O140" s="106" t="s">
        <v>762</v>
      </c>
      <c r="P140" s="137" t="s">
        <v>763</v>
      </c>
      <c r="Q140" s="137" t="s">
        <v>764</v>
      </c>
      <c r="R140" s="103" t="s">
        <v>199</v>
      </c>
      <c r="S140" s="107">
        <v>45292</v>
      </c>
      <c r="T140" s="107">
        <v>45473</v>
      </c>
      <c r="U140" s="107" t="s">
        <v>512</v>
      </c>
      <c r="V140" s="108"/>
      <c r="W140" s="103"/>
      <c r="X140" s="109">
        <v>0.5</v>
      </c>
      <c r="Y140" s="103" t="s">
        <v>208</v>
      </c>
      <c r="Z140" s="103" t="s">
        <v>374</v>
      </c>
      <c r="AA140" s="103" t="s">
        <v>400</v>
      </c>
      <c r="AB140" s="103" t="s">
        <v>199</v>
      </c>
      <c r="AC140" s="103" t="s">
        <v>199</v>
      </c>
      <c r="AD140" s="103" t="s">
        <v>364</v>
      </c>
      <c r="AE140" s="103" t="s">
        <v>513</v>
      </c>
      <c r="AF140" s="103" t="s">
        <v>199</v>
      </c>
      <c r="AG140" s="103" t="s">
        <v>199</v>
      </c>
      <c r="AH140" s="103" t="s">
        <v>199</v>
      </c>
      <c r="AI140" s="103" t="s">
        <v>199</v>
      </c>
      <c r="AJ140" s="103" t="s">
        <v>765</v>
      </c>
      <c r="AK140" s="103" t="s">
        <v>409</v>
      </c>
      <c r="AL140" s="103" t="s">
        <v>766</v>
      </c>
    </row>
    <row r="141" spans="2:38" s="111" customFormat="1" ht="128.25" hidden="1" x14ac:dyDescent="0.2">
      <c r="B141" s="103" t="s">
        <v>453</v>
      </c>
      <c r="C141" s="104" t="s">
        <v>454</v>
      </c>
      <c r="D141" s="103" t="s">
        <v>704</v>
      </c>
      <c r="E141" s="103" t="s">
        <v>705</v>
      </c>
      <c r="F141" s="103" t="s">
        <v>705</v>
      </c>
      <c r="G141" s="103"/>
      <c r="H141" s="103" t="s">
        <v>552</v>
      </c>
      <c r="I141" s="103" t="s">
        <v>199</v>
      </c>
      <c r="J141" s="103" t="s">
        <v>199</v>
      </c>
      <c r="K141" s="103" t="s">
        <v>199</v>
      </c>
      <c r="L141" s="103" t="s">
        <v>199</v>
      </c>
      <c r="M141" s="103" t="s">
        <v>767</v>
      </c>
      <c r="N141" s="103" t="s">
        <v>768</v>
      </c>
      <c r="O141" s="106" t="s">
        <v>762</v>
      </c>
      <c r="P141" s="137" t="s">
        <v>763</v>
      </c>
      <c r="Q141" s="137" t="s">
        <v>764</v>
      </c>
      <c r="R141" s="103" t="s">
        <v>199</v>
      </c>
      <c r="S141" s="107">
        <v>45474</v>
      </c>
      <c r="T141" s="107">
        <v>45657</v>
      </c>
      <c r="U141" s="107" t="s">
        <v>512</v>
      </c>
      <c r="V141" s="108"/>
      <c r="W141" s="103"/>
      <c r="X141" s="109">
        <v>0.5</v>
      </c>
      <c r="Y141" s="103" t="s">
        <v>208</v>
      </c>
      <c r="Z141" s="103" t="s">
        <v>374</v>
      </c>
      <c r="AA141" s="103" t="s">
        <v>400</v>
      </c>
      <c r="AB141" s="103" t="s">
        <v>199</v>
      </c>
      <c r="AC141" s="103" t="s">
        <v>199</v>
      </c>
      <c r="AD141" s="103" t="s">
        <v>364</v>
      </c>
      <c r="AE141" s="103" t="s">
        <v>513</v>
      </c>
      <c r="AF141" s="103" t="s">
        <v>199</v>
      </c>
      <c r="AG141" s="103" t="s">
        <v>199</v>
      </c>
      <c r="AH141" s="103" t="s">
        <v>199</v>
      </c>
      <c r="AI141" s="103" t="s">
        <v>199</v>
      </c>
      <c r="AJ141" s="103" t="s">
        <v>765</v>
      </c>
      <c r="AK141" s="103" t="s">
        <v>409</v>
      </c>
      <c r="AL141" s="103" t="s">
        <v>766</v>
      </c>
    </row>
    <row r="142" spans="2:38" s="111" customFormat="1" ht="128.25" hidden="1" x14ac:dyDescent="0.2">
      <c r="B142" s="103" t="s">
        <v>453</v>
      </c>
      <c r="C142" s="104" t="s">
        <v>454</v>
      </c>
      <c r="D142" s="103" t="s">
        <v>704</v>
      </c>
      <c r="E142" s="103" t="s">
        <v>705</v>
      </c>
      <c r="F142" s="103" t="s">
        <v>705</v>
      </c>
      <c r="G142" s="103"/>
      <c r="H142" s="103" t="s">
        <v>552</v>
      </c>
      <c r="I142" s="103" t="s">
        <v>199</v>
      </c>
      <c r="J142" s="103" t="s">
        <v>199</v>
      </c>
      <c r="K142" s="103" t="s">
        <v>199</v>
      </c>
      <c r="L142" s="103" t="s">
        <v>199</v>
      </c>
      <c r="M142" s="103" t="s">
        <v>769</v>
      </c>
      <c r="N142" s="103" t="s">
        <v>770</v>
      </c>
      <c r="O142" s="106" t="s">
        <v>771</v>
      </c>
      <c r="P142" s="103" t="s">
        <v>772</v>
      </c>
      <c r="Q142" s="103" t="s">
        <v>773</v>
      </c>
      <c r="R142" s="103" t="s">
        <v>0</v>
      </c>
      <c r="S142" s="107">
        <v>45292</v>
      </c>
      <c r="T142" s="107">
        <v>45412</v>
      </c>
      <c r="U142" s="107" t="s">
        <v>0</v>
      </c>
      <c r="V142" s="108"/>
      <c r="W142" s="103"/>
      <c r="X142" s="103">
        <v>30</v>
      </c>
      <c r="Y142" s="103" t="s">
        <v>247</v>
      </c>
      <c r="Z142" s="103" t="s">
        <v>245</v>
      </c>
      <c r="AA142" s="103" t="s">
        <v>374</v>
      </c>
      <c r="AB142" s="103" t="s">
        <v>199</v>
      </c>
      <c r="AC142" s="103" t="s">
        <v>199</v>
      </c>
      <c r="AD142" s="103" t="s">
        <v>209</v>
      </c>
      <c r="AE142" s="103" t="s">
        <v>199</v>
      </c>
      <c r="AF142" s="103" t="s">
        <v>199</v>
      </c>
      <c r="AG142" s="103" t="s">
        <v>199</v>
      </c>
      <c r="AH142" s="103" t="s">
        <v>199</v>
      </c>
      <c r="AI142" s="103" t="s">
        <v>199</v>
      </c>
      <c r="AJ142" s="103" t="s">
        <v>199</v>
      </c>
      <c r="AK142" s="103" t="s">
        <v>199</v>
      </c>
      <c r="AL142" s="103" t="s">
        <v>774</v>
      </c>
    </row>
    <row r="143" spans="2:38" s="111" customFormat="1" ht="128.25" hidden="1" x14ac:dyDescent="0.2">
      <c r="B143" s="103" t="s">
        <v>453</v>
      </c>
      <c r="C143" s="104" t="s">
        <v>454</v>
      </c>
      <c r="D143" s="103" t="s">
        <v>704</v>
      </c>
      <c r="E143" s="103" t="s">
        <v>705</v>
      </c>
      <c r="F143" s="103" t="s">
        <v>705</v>
      </c>
      <c r="G143" s="103"/>
      <c r="H143" s="103" t="s">
        <v>552</v>
      </c>
      <c r="I143" s="103" t="s">
        <v>199</v>
      </c>
      <c r="J143" s="103" t="s">
        <v>199</v>
      </c>
      <c r="K143" s="103" t="s">
        <v>199</v>
      </c>
      <c r="L143" s="103" t="s">
        <v>199</v>
      </c>
      <c r="M143" s="103" t="s">
        <v>775</v>
      </c>
      <c r="N143" s="103" t="s">
        <v>776</v>
      </c>
      <c r="O143" s="106" t="s">
        <v>777</v>
      </c>
      <c r="P143" s="103" t="s">
        <v>772</v>
      </c>
      <c r="Q143" s="103" t="s">
        <v>773</v>
      </c>
      <c r="R143" s="103" t="s">
        <v>0</v>
      </c>
      <c r="S143" s="107">
        <v>45292</v>
      </c>
      <c r="T143" s="107">
        <v>45503</v>
      </c>
      <c r="U143" s="107" t="s">
        <v>0</v>
      </c>
      <c r="V143" s="108"/>
      <c r="W143" s="103"/>
      <c r="X143" s="103">
        <v>30</v>
      </c>
      <c r="Y143" s="103" t="s">
        <v>247</v>
      </c>
      <c r="Z143" s="103" t="s">
        <v>245</v>
      </c>
      <c r="AA143" s="103" t="s">
        <v>374</v>
      </c>
      <c r="AB143" s="103" t="s">
        <v>199</v>
      </c>
      <c r="AC143" s="103" t="s">
        <v>199</v>
      </c>
      <c r="AD143" s="103" t="s">
        <v>209</v>
      </c>
      <c r="AE143" s="103" t="s">
        <v>199</v>
      </c>
      <c r="AF143" s="103" t="s">
        <v>199</v>
      </c>
      <c r="AG143" s="103" t="s">
        <v>199</v>
      </c>
      <c r="AH143" s="103" t="s">
        <v>199</v>
      </c>
      <c r="AI143" s="103" t="s">
        <v>199</v>
      </c>
      <c r="AJ143" s="103" t="s">
        <v>199</v>
      </c>
      <c r="AK143" s="103" t="s">
        <v>199</v>
      </c>
      <c r="AL143" s="103" t="s">
        <v>774</v>
      </c>
    </row>
    <row r="144" spans="2:38" s="111" customFormat="1" ht="128.25" hidden="1" x14ac:dyDescent="0.2">
      <c r="B144" s="103" t="s">
        <v>453</v>
      </c>
      <c r="C144" s="104" t="s">
        <v>454</v>
      </c>
      <c r="D144" s="103" t="s">
        <v>704</v>
      </c>
      <c r="E144" s="103" t="s">
        <v>705</v>
      </c>
      <c r="F144" s="103" t="s">
        <v>705</v>
      </c>
      <c r="G144" s="103"/>
      <c r="H144" s="103" t="s">
        <v>552</v>
      </c>
      <c r="I144" s="103" t="s">
        <v>199</v>
      </c>
      <c r="J144" s="103" t="s">
        <v>199</v>
      </c>
      <c r="K144" s="103" t="s">
        <v>199</v>
      </c>
      <c r="L144" s="103" t="s">
        <v>199</v>
      </c>
      <c r="M144" s="103" t="s">
        <v>778</v>
      </c>
      <c r="N144" s="103" t="s">
        <v>779</v>
      </c>
      <c r="O144" s="106" t="s">
        <v>780</v>
      </c>
      <c r="P144" s="103" t="s">
        <v>772</v>
      </c>
      <c r="Q144" s="103" t="s">
        <v>773</v>
      </c>
      <c r="R144" s="103" t="s">
        <v>0</v>
      </c>
      <c r="S144" s="107">
        <v>45292</v>
      </c>
      <c r="T144" s="107">
        <v>45641</v>
      </c>
      <c r="U144" s="107" t="s">
        <v>0</v>
      </c>
      <c r="V144" s="108"/>
      <c r="W144" s="103"/>
      <c r="X144" s="103">
        <v>40</v>
      </c>
      <c r="Y144" s="103" t="s">
        <v>247</v>
      </c>
      <c r="Z144" s="103" t="s">
        <v>245</v>
      </c>
      <c r="AA144" s="103" t="s">
        <v>374</v>
      </c>
      <c r="AB144" s="103" t="s">
        <v>199</v>
      </c>
      <c r="AC144" s="103" t="s">
        <v>199</v>
      </c>
      <c r="AD144" s="103" t="s">
        <v>209</v>
      </c>
      <c r="AE144" s="103" t="s">
        <v>199</v>
      </c>
      <c r="AF144" s="103" t="s">
        <v>199</v>
      </c>
      <c r="AG144" s="103" t="s">
        <v>199</v>
      </c>
      <c r="AH144" s="103" t="s">
        <v>199</v>
      </c>
      <c r="AI144" s="103" t="s">
        <v>199</v>
      </c>
      <c r="AJ144" s="103" t="s">
        <v>199</v>
      </c>
      <c r="AK144" s="103" t="s">
        <v>199</v>
      </c>
      <c r="AL144" s="103" t="s">
        <v>774</v>
      </c>
    </row>
    <row r="145" spans="2:38" s="111" customFormat="1" ht="128.25" hidden="1" x14ac:dyDescent="0.2">
      <c r="B145" s="103" t="s">
        <v>453</v>
      </c>
      <c r="C145" s="104" t="s">
        <v>454</v>
      </c>
      <c r="D145" s="103" t="s">
        <v>704</v>
      </c>
      <c r="E145" s="103" t="s">
        <v>705</v>
      </c>
      <c r="F145" s="103" t="s">
        <v>705</v>
      </c>
      <c r="G145" s="103"/>
      <c r="H145" s="103" t="s">
        <v>552</v>
      </c>
      <c r="I145" s="103" t="s">
        <v>199</v>
      </c>
      <c r="J145" s="103" t="s">
        <v>199</v>
      </c>
      <c r="K145" s="103" t="s">
        <v>199</v>
      </c>
      <c r="L145" s="103" t="s">
        <v>199</v>
      </c>
      <c r="M145" s="103" t="s">
        <v>781</v>
      </c>
      <c r="N145" s="103" t="s">
        <v>782</v>
      </c>
      <c r="O145" s="103" t="s">
        <v>783</v>
      </c>
      <c r="P145" s="103" t="s">
        <v>667</v>
      </c>
      <c r="Q145" s="103" t="s">
        <v>672</v>
      </c>
      <c r="R145" s="103" t="s">
        <v>99</v>
      </c>
      <c r="S145" s="107">
        <v>45292</v>
      </c>
      <c r="T145" s="107">
        <v>45641</v>
      </c>
      <c r="U145" s="107" t="s">
        <v>512</v>
      </c>
      <c r="V145" s="115"/>
      <c r="W145" s="103"/>
      <c r="X145" s="103">
        <v>50</v>
      </c>
      <c r="Y145" s="103" t="s">
        <v>374</v>
      </c>
      <c r="Z145" s="103" t="s">
        <v>199</v>
      </c>
      <c r="AA145" s="103" t="s">
        <v>199</v>
      </c>
      <c r="AB145" s="103" t="s">
        <v>199</v>
      </c>
      <c r="AC145" s="103" t="s">
        <v>199</v>
      </c>
      <c r="AD145" s="103" t="s">
        <v>513</v>
      </c>
      <c r="AE145" s="103" t="s">
        <v>487</v>
      </c>
      <c r="AF145" s="103" t="s">
        <v>199</v>
      </c>
      <c r="AG145" s="103" t="s">
        <v>199</v>
      </c>
      <c r="AH145" s="103" t="s">
        <v>199</v>
      </c>
      <c r="AI145" s="103" t="s">
        <v>199</v>
      </c>
      <c r="AJ145" s="103" t="s">
        <v>199</v>
      </c>
      <c r="AK145" s="103" t="s">
        <v>199</v>
      </c>
      <c r="AL145" s="103" t="s">
        <v>654</v>
      </c>
    </row>
    <row r="146" spans="2:38" s="111" customFormat="1" ht="156.75" hidden="1" x14ac:dyDescent="0.2">
      <c r="B146" s="103" t="s">
        <v>453</v>
      </c>
      <c r="C146" s="104" t="s">
        <v>454</v>
      </c>
      <c r="D146" s="103" t="s">
        <v>704</v>
      </c>
      <c r="E146" s="103" t="s">
        <v>705</v>
      </c>
      <c r="F146" s="103" t="s">
        <v>705</v>
      </c>
      <c r="G146" s="103"/>
      <c r="H146" s="103" t="s">
        <v>552</v>
      </c>
      <c r="I146" s="103" t="s">
        <v>199</v>
      </c>
      <c r="J146" s="103" t="s">
        <v>199</v>
      </c>
      <c r="K146" s="103" t="s">
        <v>199</v>
      </c>
      <c r="L146" s="103" t="s">
        <v>199</v>
      </c>
      <c r="M146" s="103" t="s">
        <v>784</v>
      </c>
      <c r="N146" s="103" t="s">
        <v>785</v>
      </c>
      <c r="O146" s="106" t="s">
        <v>786</v>
      </c>
      <c r="P146" s="103" t="s">
        <v>667</v>
      </c>
      <c r="Q146" s="103" t="s">
        <v>787</v>
      </c>
      <c r="R146" s="103" t="s">
        <v>99</v>
      </c>
      <c r="S146" s="107">
        <v>45292</v>
      </c>
      <c r="T146" s="107">
        <v>45641</v>
      </c>
      <c r="U146" s="107" t="s">
        <v>512</v>
      </c>
      <c r="V146" s="115"/>
      <c r="W146" s="103"/>
      <c r="X146" s="103">
        <v>30</v>
      </c>
      <c r="Y146" s="103" t="s">
        <v>374</v>
      </c>
      <c r="Z146" s="103" t="s">
        <v>199</v>
      </c>
      <c r="AA146" s="103" t="s">
        <v>199</v>
      </c>
      <c r="AB146" s="103" t="s">
        <v>199</v>
      </c>
      <c r="AC146" s="103" t="s">
        <v>199</v>
      </c>
      <c r="AD146" s="103" t="s">
        <v>487</v>
      </c>
      <c r="AE146" s="103" t="s">
        <v>199</v>
      </c>
      <c r="AF146" s="103" t="s">
        <v>199</v>
      </c>
      <c r="AG146" s="103" t="s">
        <v>199</v>
      </c>
      <c r="AH146" s="103" t="s">
        <v>199</v>
      </c>
      <c r="AI146" s="103" t="s">
        <v>199</v>
      </c>
      <c r="AJ146" s="103" t="s">
        <v>199</v>
      </c>
      <c r="AK146" s="103" t="s">
        <v>199</v>
      </c>
      <c r="AL146" s="103" t="s">
        <v>654</v>
      </c>
    </row>
    <row r="147" spans="2:38" s="111" customFormat="1" ht="128.25" hidden="1" x14ac:dyDescent="0.2">
      <c r="B147" s="103" t="s">
        <v>453</v>
      </c>
      <c r="C147" s="104" t="s">
        <v>454</v>
      </c>
      <c r="D147" s="103" t="s">
        <v>704</v>
      </c>
      <c r="E147" s="103" t="s">
        <v>705</v>
      </c>
      <c r="F147" s="103" t="s">
        <v>705</v>
      </c>
      <c r="G147" s="103"/>
      <c r="H147" s="103" t="s">
        <v>552</v>
      </c>
      <c r="I147" s="103" t="s">
        <v>199</v>
      </c>
      <c r="J147" s="103" t="s">
        <v>199</v>
      </c>
      <c r="K147" s="103" t="s">
        <v>199</v>
      </c>
      <c r="L147" s="103" t="s">
        <v>199</v>
      </c>
      <c r="M147" s="103" t="s">
        <v>788</v>
      </c>
      <c r="N147" s="103" t="s">
        <v>789</v>
      </c>
      <c r="O147" s="103" t="s">
        <v>790</v>
      </c>
      <c r="P147" s="103" t="s">
        <v>667</v>
      </c>
      <c r="Q147" s="103" t="s">
        <v>791</v>
      </c>
      <c r="R147" s="103" t="s">
        <v>99</v>
      </c>
      <c r="S147" s="107">
        <v>45292</v>
      </c>
      <c r="T147" s="107">
        <v>45641</v>
      </c>
      <c r="U147" s="107" t="s">
        <v>512</v>
      </c>
      <c r="V147" s="115"/>
      <c r="W147" s="103"/>
      <c r="X147" s="103">
        <v>20</v>
      </c>
      <c r="Y147" s="103" t="s">
        <v>374</v>
      </c>
      <c r="Z147" s="103" t="s">
        <v>199</v>
      </c>
      <c r="AA147" s="103" t="s">
        <v>199</v>
      </c>
      <c r="AB147" s="103" t="s">
        <v>199</v>
      </c>
      <c r="AC147" s="103" t="s">
        <v>199</v>
      </c>
      <c r="AD147" s="103" t="s">
        <v>487</v>
      </c>
      <c r="AE147" s="103" t="s">
        <v>199</v>
      </c>
      <c r="AF147" s="103" t="s">
        <v>199</v>
      </c>
      <c r="AG147" s="103" t="s">
        <v>199</v>
      </c>
      <c r="AH147" s="103" t="s">
        <v>199</v>
      </c>
      <c r="AI147" s="103" t="s">
        <v>199</v>
      </c>
      <c r="AJ147" s="103" t="s">
        <v>199</v>
      </c>
      <c r="AK147" s="103" t="s">
        <v>199</v>
      </c>
      <c r="AL147" s="103" t="s">
        <v>654</v>
      </c>
    </row>
    <row r="148" spans="2:38" s="111" customFormat="1" ht="128.25" hidden="1" x14ac:dyDescent="0.2">
      <c r="B148" s="103" t="s">
        <v>453</v>
      </c>
      <c r="C148" s="104" t="s">
        <v>454</v>
      </c>
      <c r="D148" s="103" t="s">
        <v>704</v>
      </c>
      <c r="E148" s="103" t="s">
        <v>705</v>
      </c>
      <c r="F148" s="103" t="s">
        <v>705</v>
      </c>
      <c r="G148" s="103"/>
      <c r="H148" s="103" t="s">
        <v>552</v>
      </c>
      <c r="I148" s="103" t="s">
        <v>199</v>
      </c>
      <c r="J148" s="103" t="s">
        <v>199</v>
      </c>
      <c r="K148" s="103" t="s">
        <v>199</v>
      </c>
      <c r="L148" s="103" t="s">
        <v>199</v>
      </c>
      <c r="M148" s="103" t="s">
        <v>792</v>
      </c>
      <c r="N148" s="103" t="s">
        <v>793</v>
      </c>
      <c r="O148" s="106" t="s">
        <v>794</v>
      </c>
      <c r="P148" s="106" t="s">
        <v>486</v>
      </c>
      <c r="Q148" s="103"/>
      <c r="R148" s="103" t="s">
        <v>99</v>
      </c>
      <c r="S148" s="107">
        <v>45323</v>
      </c>
      <c r="T148" s="107">
        <v>45412</v>
      </c>
      <c r="U148" s="107" t="s">
        <v>99</v>
      </c>
      <c r="V148" s="115"/>
      <c r="W148" s="103"/>
      <c r="X148" s="103"/>
      <c r="Y148" s="103" t="s">
        <v>207</v>
      </c>
      <c r="Z148" s="103" t="s">
        <v>208</v>
      </c>
      <c r="AA148" s="103" t="s">
        <v>374</v>
      </c>
      <c r="AB148" s="103" t="s">
        <v>400</v>
      </c>
      <c r="AC148" s="103" t="s">
        <v>199</v>
      </c>
      <c r="AD148" s="103" t="s">
        <v>364</v>
      </c>
      <c r="AE148" s="103" t="s">
        <v>487</v>
      </c>
      <c r="AF148" s="103" t="s">
        <v>199</v>
      </c>
      <c r="AG148" s="103" t="s">
        <v>199</v>
      </c>
      <c r="AH148" s="103" t="s">
        <v>199</v>
      </c>
      <c r="AI148" s="103" t="s">
        <v>199</v>
      </c>
      <c r="AJ148" s="103" t="s">
        <v>402</v>
      </c>
      <c r="AK148" s="103" t="s">
        <v>694</v>
      </c>
      <c r="AL148" s="103" t="s">
        <v>654</v>
      </c>
    </row>
    <row r="149" spans="2:38" s="111" customFormat="1" ht="128.25" hidden="1" x14ac:dyDescent="0.2">
      <c r="B149" s="103" t="s">
        <v>453</v>
      </c>
      <c r="C149" s="104" t="s">
        <v>454</v>
      </c>
      <c r="D149" s="103" t="s">
        <v>704</v>
      </c>
      <c r="E149" s="103" t="s">
        <v>705</v>
      </c>
      <c r="F149" s="103" t="s">
        <v>705</v>
      </c>
      <c r="G149" s="103"/>
      <c r="H149" s="103" t="s">
        <v>552</v>
      </c>
      <c r="I149" s="103" t="s">
        <v>199</v>
      </c>
      <c r="J149" s="103" t="s">
        <v>199</v>
      </c>
      <c r="K149" s="103" t="s">
        <v>199</v>
      </c>
      <c r="L149" s="103" t="s">
        <v>199</v>
      </c>
      <c r="M149" s="103" t="s">
        <v>795</v>
      </c>
      <c r="N149" s="103" t="s">
        <v>795</v>
      </c>
      <c r="O149" s="106" t="s">
        <v>796</v>
      </c>
      <c r="P149" s="58" t="s">
        <v>491</v>
      </c>
      <c r="Q149" s="103" t="s">
        <v>486</v>
      </c>
      <c r="R149" s="103" t="s">
        <v>99</v>
      </c>
      <c r="S149" s="107">
        <v>45413</v>
      </c>
      <c r="T149" s="107">
        <v>45443</v>
      </c>
      <c r="U149" s="107" t="s">
        <v>99</v>
      </c>
      <c r="V149" s="115"/>
      <c r="W149" s="103"/>
      <c r="X149" s="103"/>
      <c r="Y149" s="103" t="s">
        <v>207</v>
      </c>
      <c r="Z149" s="103" t="s">
        <v>208</v>
      </c>
      <c r="AA149" s="103" t="s">
        <v>374</v>
      </c>
      <c r="AB149" s="103" t="s">
        <v>400</v>
      </c>
      <c r="AC149" s="103" t="s">
        <v>199</v>
      </c>
      <c r="AD149" s="103" t="s">
        <v>364</v>
      </c>
      <c r="AE149" s="103" t="s">
        <v>487</v>
      </c>
      <c r="AF149" s="103" t="s">
        <v>199</v>
      </c>
      <c r="AG149" s="103" t="s">
        <v>199</v>
      </c>
      <c r="AH149" s="103" t="s">
        <v>199</v>
      </c>
      <c r="AI149" s="103" t="s">
        <v>199</v>
      </c>
      <c r="AJ149" s="103" t="s">
        <v>402</v>
      </c>
      <c r="AK149" s="103" t="s">
        <v>694</v>
      </c>
      <c r="AL149" s="103" t="s">
        <v>654</v>
      </c>
    </row>
    <row r="150" spans="2:38" s="111" customFormat="1" ht="128.25" hidden="1" x14ac:dyDescent="0.2">
      <c r="B150" s="103" t="s">
        <v>453</v>
      </c>
      <c r="C150" s="104" t="s">
        <v>454</v>
      </c>
      <c r="D150" s="103" t="s">
        <v>704</v>
      </c>
      <c r="E150" s="103" t="s">
        <v>705</v>
      </c>
      <c r="F150" s="103" t="s">
        <v>705</v>
      </c>
      <c r="G150" s="103"/>
      <c r="H150" s="103" t="s">
        <v>552</v>
      </c>
      <c r="I150" s="103" t="s">
        <v>199</v>
      </c>
      <c r="J150" s="103" t="s">
        <v>199</v>
      </c>
      <c r="K150" s="103" t="s">
        <v>199</v>
      </c>
      <c r="L150" s="103" t="s">
        <v>199</v>
      </c>
      <c r="M150" s="103" t="s">
        <v>797</v>
      </c>
      <c r="N150" s="103" t="s">
        <v>798</v>
      </c>
      <c r="O150" s="106" t="s">
        <v>485</v>
      </c>
      <c r="P150" s="103" t="s">
        <v>486</v>
      </c>
      <c r="Q150" s="103" t="s">
        <v>799</v>
      </c>
      <c r="R150" s="103" t="s">
        <v>99</v>
      </c>
      <c r="S150" s="107">
        <v>45352</v>
      </c>
      <c r="T150" s="107">
        <v>45397</v>
      </c>
      <c r="U150" s="107" t="s">
        <v>512</v>
      </c>
      <c r="V150" s="115"/>
      <c r="W150" s="103"/>
      <c r="X150" s="103"/>
      <c r="Y150" s="103" t="s">
        <v>207</v>
      </c>
      <c r="Z150" s="103" t="s">
        <v>208</v>
      </c>
      <c r="AA150" s="103" t="s">
        <v>374</v>
      </c>
      <c r="AB150" s="103" t="s">
        <v>199</v>
      </c>
      <c r="AC150" s="103" t="s">
        <v>199</v>
      </c>
      <c r="AD150" s="103" t="s">
        <v>487</v>
      </c>
      <c r="AE150" s="103" t="s">
        <v>199</v>
      </c>
      <c r="AF150" s="103" t="s">
        <v>199</v>
      </c>
      <c r="AG150" s="103" t="s">
        <v>199</v>
      </c>
      <c r="AH150" s="103" t="s">
        <v>199</v>
      </c>
      <c r="AI150" s="103" t="s">
        <v>199</v>
      </c>
      <c r="AJ150" s="103" t="s">
        <v>199</v>
      </c>
      <c r="AK150" s="103" t="s">
        <v>199</v>
      </c>
      <c r="AL150" s="103" t="s">
        <v>654</v>
      </c>
    </row>
    <row r="151" spans="2:38" s="111" customFormat="1" ht="128.25" hidden="1" x14ac:dyDescent="0.2">
      <c r="B151" s="103" t="s">
        <v>453</v>
      </c>
      <c r="C151" s="104" t="s">
        <v>454</v>
      </c>
      <c r="D151" s="103" t="s">
        <v>704</v>
      </c>
      <c r="E151" s="103" t="s">
        <v>705</v>
      </c>
      <c r="F151" s="103" t="s">
        <v>705</v>
      </c>
      <c r="G151" s="103"/>
      <c r="H151" s="103" t="s">
        <v>552</v>
      </c>
      <c r="I151" s="103" t="s">
        <v>199</v>
      </c>
      <c r="J151" s="103" t="s">
        <v>199</v>
      </c>
      <c r="K151" s="103" t="s">
        <v>199</v>
      </c>
      <c r="L151" s="103" t="s">
        <v>199</v>
      </c>
      <c r="M151" s="103" t="s">
        <v>800</v>
      </c>
      <c r="N151" s="103" t="s">
        <v>800</v>
      </c>
      <c r="O151" s="106" t="s">
        <v>490</v>
      </c>
      <c r="P151" s="103" t="s">
        <v>486</v>
      </c>
      <c r="Q151" s="103" t="s">
        <v>801</v>
      </c>
      <c r="R151" s="103" t="s">
        <v>99</v>
      </c>
      <c r="S151" s="107">
        <v>45398</v>
      </c>
      <c r="T151" s="107">
        <v>45077</v>
      </c>
      <c r="U151" s="107"/>
      <c r="V151" s="115"/>
      <c r="W151" s="103"/>
      <c r="X151" s="103"/>
      <c r="Y151" s="103" t="s">
        <v>207</v>
      </c>
      <c r="Z151" s="103" t="s">
        <v>208</v>
      </c>
      <c r="AA151" s="103" t="s">
        <v>374</v>
      </c>
      <c r="AB151" s="103" t="s">
        <v>199</v>
      </c>
      <c r="AC151" s="103" t="s">
        <v>199</v>
      </c>
      <c r="AD151" s="103" t="s">
        <v>487</v>
      </c>
      <c r="AE151" s="103" t="s">
        <v>199</v>
      </c>
      <c r="AF151" s="103" t="s">
        <v>199</v>
      </c>
      <c r="AG151" s="103" t="s">
        <v>199</v>
      </c>
      <c r="AH151" s="103" t="s">
        <v>199</v>
      </c>
      <c r="AI151" s="103" t="s">
        <v>199</v>
      </c>
      <c r="AJ151" s="103" t="s">
        <v>199</v>
      </c>
      <c r="AK151" s="103" t="s">
        <v>199</v>
      </c>
      <c r="AL151" s="103" t="s">
        <v>654</v>
      </c>
    </row>
    <row r="152" spans="2:38" s="111" customFormat="1" ht="128.25" hidden="1" x14ac:dyDescent="0.2">
      <c r="B152" s="103" t="s">
        <v>453</v>
      </c>
      <c r="C152" s="104" t="s">
        <v>454</v>
      </c>
      <c r="D152" s="103" t="s">
        <v>704</v>
      </c>
      <c r="E152" s="103" t="s">
        <v>705</v>
      </c>
      <c r="F152" s="103" t="s">
        <v>705</v>
      </c>
      <c r="G152" s="103"/>
      <c r="H152" s="103" t="s">
        <v>552</v>
      </c>
      <c r="I152" s="103" t="s">
        <v>199</v>
      </c>
      <c r="J152" s="103" t="s">
        <v>199</v>
      </c>
      <c r="K152" s="103" t="s">
        <v>199</v>
      </c>
      <c r="L152" s="103" t="s">
        <v>199</v>
      </c>
      <c r="M152" s="103" t="s">
        <v>802</v>
      </c>
      <c r="N152" s="103" t="s">
        <v>803</v>
      </c>
      <c r="O152" s="106" t="s">
        <v>804</v>
      </c>
      <c r="P152" s="103" t="s">
        <v>1517</v>
      </c>
      <c r="Q152" s="103" t="s">
        <v>806</v>
      </c>
      <c r="R152" s="103" t="s">
        <v>99</v>
      </c>
      <c r="S152" s="107">
        <v>45566</v>
      </c>
      <c r="T152" s="107">
        <v>45641</v>
      </c>
      <c r="U152" s="107" t="s">
        <v>512</v>
      </c>
      <c r="V152" s="115"/>
      <c r="W152" s="103"/>
      <c r="X152" s="103"/>
      <c r="Y152" s="103" t="s">
        <v>476</v>
      </c>
      <c r="Z152" s="103" t="s">
        <v>374</v>
      </c>
      <c r="AA152" s="103" t="s">
        <v>199</v>
      </c>
      <c r="AB152" s="103" t="s">
        <v>199</v>
      </c>
      <c r="AC152" s="103" t="s">
        <v>199</v>
      </c>
      <c r="AD152" s="103" t="s">
        <v>487</v>
      </c>
      <c r="AE152" s="103" t="s">
        <v>513</v>
      </c>
      <c r="AF152" s="103" t="s">
        <v>199</v>
      </c>
      <c r="AG152" s="103" t="s">
        <v>199</v>
      </c>
      <c r="AH152" s="103" t="s">
        <v>199</v>
      </c>
      <c r="AI152" s="103" t="s">
        <v>199</v>
      </c>
      <c r="AJ152" s="103" t="s">
        <v>199</v>
      </c>
      <c r="AK152" s="103" t="s">
        <v>199</v>
      </c>
      <c r="AL152" s="103" t="s">
        <v>610</v>
      </c>
    </row>
    <row r="153" spans="2:38" s="111" customFormat="1" ht="128.25" hidden="1" x14ac:dyDescent="0.2">
      <c r="B153" s="103" t="s">
        <v>453</v>
      </c>
      <c r="C153" s="104" t="s">
        <v>454</v>
      </c>
      <c r="D153" s="103" t="s">
        <v>704</v>
      </c>
      <c r="E153" s="103" t="s">
        <v>705</v>
      </c>
      <c r="F153" s="103" t="s">
        <v>705</v>
      </c>
      <c r="G153" s="103"/>
      <c r="H153" s="103" t="s">
        <v>552</v>
      </c>
      <c r="I153" s="103" t="s">
        <v>199</v>
      </c>
      <c r="J153" s="103" t="s">
        <v>199</v>
      </c>
      <c r="K153" s="103" t="s">
        <v>199</v>
      </c>
      <c r="L153" s="103" t="s">
        <v>199</v>
      </c>
      <c r="M153" s="103" t="s">
        <v>807</v>
      </c>
      <c r="N153" s="103" t="s">
        <v>807</v>
      </c>
      <c r="O153" s="106" t="s">
        <v>808</v>
      </c>
      <c r="P153" s="103" t="s">
        <v>608</v>
      </c>
      <c r="Q153" s="103" t="s">
        <v>609</v>
      </c>
      <c r="R153" s="103" t="s">
        <v>0</v>
      </c>
      <c r="S153" s="107">
        <v>45323</v>
      </c>
      <c r="T153" s="107">
        <v>45626</v>
      </c>
      <c r="U153" s="107" t="s">
        <v>512</v>
      </c>
      <c r="V153" s="115"/>
      <c r="W153" s="103"/>
      <c r="X153" s="103"/>
      <c r="Y153" s="103" t="s">
        <v>207</v>
      </c>
      <c r="Z153" s="103" t="s">
        <v>476</v>
      </c>
      <c r="AA153" s="103" t="s">
        <v>199</v>
      </c>
      <c r="AB153" s="103" t="s">
        <v>199</v>
      </c>
      <c r="AC153" s="103" t="s">
        <v>199</v>
      </c>
      <c r="AD153" s="103" t="s">
        <v>487</v>
      </c>
      <c r="AE153" s="103" t="s">
        <v>620</v>
      </c>
      <c r="AF153" s="103" t="s">
        <v>199</v>
      </c>
      <c r="AG153" s="103" t="s">
        <v>199</v>
      </c>
      <c r="AH153" s="103" t="s">
        <v>199</v>
      </c>
      <c r="AI153" s="103" t="s">
        <v>199</v>
      </c>
      <c r="AJ153" s="103" t="s">
        <v>199</v>
      </c>
      <c r="AK153" s="103" t="s">
        <v>199</v>
      </c>
      <c r="AL153" s="103" t="s">
        <v>610</v>
      </c>
    </row>
    <row r="154" spans="2:38" s="111" customFormat="1" ht="128.25" hidden="1" x14ac:dyDescent="0.2">
      <c r="B154" s="103" t="s">
        <v>453</v>
      </c>
      <c r="C154" s="104" t="s">
        <v>454</v>
      </c>
      <c r="D154" s="103" t="s">
        <v>704</v>
      </c>
      <c r="E154" s="103" t="s">
        <v>705</v>
      </c>
      <c r="F154" s="103" t="s">
        <v>705</v>
      </c>
      <c r="G154" s="103"/>
      <c r="H154" s="103" t="s">
        <v>552</v>
      </c>
      <c r="I154" s="103" t="s">
        <v>199</v>
      </c>
      <c r="J154" s="103" t="s">
        <v>199</v>
      </c>
      <c r="K154" s="103" t="s">
        <v>199</v>
      </c>
      <c r="L154" s="103" t="s">
        <v>199</v>
      </c>
      <c r="M154" s="103" t="s">
        <v>809</v>
      </c>
      <c r="N154" s="103" t="s">
        <v>810</v>
      </c>
      <c r="O154" s="106" t="s">
        <v>811</v>
      </c>
      <c r="P154" s="103" t="s">
        <v>703</v>
      </c>
      <c r="Q154" s="103" t="s">
        <v>812</v>
      </c>
      <c r="R154" s="103" t="s">
        <v>99</v>
      </c>
      <c r="S154" s="107">
        <v>45323</v>
      </c>
      <c r="T154" s="107">
        <v>45412</v>
      </c>
      <c r="U154" s="107" t="s">
        <v>512</v>
      </c>
      <c r="V154" s="115"/>
      <c r="W154" s="103"/>
      <c r="X154" s="103"/>
      <c r="Y154" s="103" t="s">
        <v>374</v>
      </c>
      <c r="Z154" s="103" t="s">
        <v>199</v>
      </c>
      <c r="AA154" s="103" t="s">
        <v>199</v>
      </c>
      <c r="AB154" s="103" t="s">
        <v>199</v>
      </c>
      <c r="AC154" s="103" t="s">
        <v>199</v>
      </c>
      <c r="AD154" s="103" t="s">
        <v>487</v>
      </c>
      <c r="AE154" s="103" t="s">
        <v>199</v>
      </c>
      <c r="AF154" s="103" t="s">
        <v>199</v>
      </c>
      <c r="AG154" s="103" t="s">
        <v>199</v>
      </c>
      <c r="AH154" s="103" t="s">
        <v>199</v>
      </c>
      <c r="AI154" s="103" t="s">
        <v>199</v>
      </c>
      <c r="AJ154" s="103" t="s">
        <v>199</v>
      </c>
      <c r="AK154" s="103" t="s">
        <v>199</v>
      </c>
      <c r="AL154" s="103" t="s">
        <v>654</v>
      </c>
    </row>
    <row r="155" spans="2:38" s="111" customFormat="1" ht="128.25" hidden="1" x14ac:dyDescent="0.2">
      <c r="B155" s="103" t="s">
        <v>453</v>
      </c>
      <c r="C155" s="104" t="s">
        <v>454</v>
      </c>
      <c r="D155" s="103" t="s">
        <v>704</v>
      </c>
      <c r="E155" s="103" t="s">
        <v>705</v>
      </c>
      <c r="F155" s="103" t="s">
        <v>705</v>
      </c>
      <c r="G155" s="103"/>
      <c r="H155" s="103" t="s">
        <v>552</v>
      </c>
      <c r="I155" s="103" t="s">
        <v>199</v>
      </c>
      <c r="J155" s="103" t="s">
        <v>199</v>
      </c>
      <c r="K155" s="103" t="s">
        <v>199</v>
      </c>
      <c r="L155" s="103" t="s">
        <v>199</v>
      </c>
      <c r="M155" s="103" t="s">
        <v>813</v>
      </c>
      <c r="N155" s="103" t="s">
        <v>813</v>
      </c>
      <c r="O155" s="106" t="s">
        <v>814</v>
      </c>
      <c r="P155" s="58" t="s">
        <v>491</v>
      </c>
      <c r="Q155" s="103" t="s">
        <v>703</v>
      </c>
      <c r="R155" s="103" t="s">
        <v>99</v>
      </c>
      <c r="S155" s="107">
        <v>45383</v>
      </c>
      <c r="T155" s="107">
        <v>45412</v>
      </c>
      <c r="U155" s="107" t="s">
        <v>512</v>
      </c>
      <c r="V155" s="115"/>
      <c r="W155" s="103"/>
      <c r="X155" s="103"/>
      <c r="Y155" s="103" t="s">
        <v>374</v>
      </c>
      <c r="Z155" s="103" t="s">
        <v>199</v>
      </c>
      <c r="AA155" s="103" t="s">
        <v>199</v>
      </c>
      <c r="AB155" s="103" t="s">
        <v>199</v>
      </c>
      <c r="AC155" s="103" t="s">
        <v>199</v>
      </c>
      <c r="AD155" s="103" t="s">
        <v>487</v>
      </c>
      <c r="AE155" s="103" t="s">
        <v>199</v>
      </c>
      <c r="AF155" s="103" t="s">
        <v>199</v>
      </c>
      <c r="AG155" s="103" t="s">
        <v>199</v>
      </c>
      <c r="AH155" s="103" t="s">
        <v>199</v>
      </c>
      <c r="AI155" s="103" t="s">
        <v>199</v>
      </c>
      <c r="AJ155" s="103" t="s">
        <v>199</v>
      </c>
      <c r="AK155" s="103" t="s">
        <v>199</v>
      </c>
      <c r="AL155" s="103" t="s">
        <v>654</v>
      </c>
    </row>
    <row r="156" spans="2:38" s="111" customFormat="1" ht="128.25" hidden="1" x14ac:dyDescent="0.2">
      <c r="B156" s="103" t="s">
        <v>453</v>
      </c>
      <c r="C156" s="104" t="s">
        <v>454</v>
      </c>
      <c r="D156" s="103" t="s">
        <v>704</v>
      </c>
      <c r="E156" s="103" t="s">
        <v>705</v>
      </c>
      <c r="F156" s="103" t="s">
        <v>705</v>
      </c>
      <c r="G156" s="103"/>
      <c r="H156" s="103" t="s">
        <v>552</v>
      </c>
      <c r="I156" s="103" t="s">
        <v>199</v>
      </c>
      <c r="J156" s="103" t="s">
        <v>199</v>
      </c>
      <c r="K156" s="103" t="s">
        <v>199</v>
      </c>
      <c r="L156" s="103" t="s">
        <v>199</v>
      </c>
      <c r="M156" s="103" t="s">
        <v>815</v>
      </c>
      <c r="N156" s="103" t="s">
        <v>815</v>
      </c>
      <c r="O156" s="106" t="s">
        <v>816</v>
      </c>
      <c r="P156" s="103" t="s">
        <v>703</v>
      </c>
      <c r="Q156" s="103"/>
      <c r="R156" s="103" t="s">
        <v>99</v>
      </c>
      <c r="S156" s="107">
        <v>45413</v>
      </c>
      <c r="T156" s="107">
        <v>45443</v>
      </c>
      <c r="U156" s="107" t="s">
        <v>281</v>
      </c>
      <c r="V156" s="115"/>
      <c r="W156" s="103"/>
      <c r="X156" s="103"/>
      <c r="Y156" s="103" t="s">
        <v>400</v>
      </c>
      <c r="Z156" s="103" t="s">
        <v>374</v>
      </c>
      <c r="AA156" s="103" t="s">
        <v>199</v>
      </c>
      <c r="AB156" s="103" t="s">
        <v>199</v>
      </c>
      <c r="AC156" s="103" t="s">
        <v>199</v>
      </c>
      <c r="AD156" s="103" t="s">
        <v>364</v>
      </c>
      <c r="AE156" s="103" t="s">
        <v>487</v>
      </c>
      <c r="AF156" s="103" t="s">
        <v>199</v>
      </c>
      <c r="AG156" s="103" t="s">
        <v>199</v>
      </c>
      <c r="AH156" s="103" t="s">
        <v>199</v>
      </c>
      <c r="AI156" s="103" t="s">
        <v>199</v>
      </c>
      <c r="AJ156" s="103" t="s">
        <v>402</v>
      </c>
      <c r="AK156" s="103" t="s">
        <v>694</v>
      </c>
      <c r="AL156" s="103" t="s">
        <v>654</v>
      </c>
    </row>
    <row r="157" spans="2:38" s="111" customFormat="1" ht="128.25" hidden="1" x14ac:dyDescent="0.2">
      <c r="B157" s="103" t="s">
        <v>453</v>
      </c>
      <c r="C157" s="104" t="s">
        <v>454</v>
      </c>
      <c r="D157" s="103" t="s">
        <v>704</v>
      </c>
      <c r="E157" s="103" t="s">
        <v>705</v>
      </c>
      <c r="F157" s="103" t="s">
        <v>705</v>
      </c>
      <c r="G157" s="103"/>
      <c r="H157" s="103" t="s">
        <v>552</v>
      </c>
      <c r="I157" s="103" t="s">
        <v>199</v>
      </c>
      <c r="J157" s="103" t="s">
        <v>199</v>
      </c>
      <c r="K157" s="103" t="s">
        <v>199</v>
      </c>
      <c r="L157" s="103" t="s">
        <v>199</v>
      </c>
      <c r="M157" s="103" t="s">
        <v>817</v>
      </c>
      <c r="N157" s="103" t="s">
        <v>818</v>
      </c>
      <c r="O157" s="106" t="s">
        <v>794</v>
      </c>
      <c r="P157" s="106" t="s">
        <v>486</v>
      </c>
      <c r="Q157" s="103"/>
      <c r="R157" s="103" t="s">
        <v>99</v>
      </c>
      <c r="S157" s="107">
        <v>45323</v>
      </c>
      <c r="T157" s="107">
        <v>45412</v>
      </c>
      <c r="U157" s="107" t="s">
        <v>99</v>
      </c>
      <c r="V157" s="115"/>
      <c r="W157" s="103"/>
      <c r="X157" s="103"/>
      <c r="Y157" s="103" t="s">
        <v>207</v>
      </c>
      <c r="Z157" s="103" t="s">
        <v>208</v>
      </c>
      <c r="AA157" s="103" t="s">
        <v>374</v>
      </c>
      <c r="AB157" s="103" t="s">
        <v>400</v>
      </c>
      <c r="AC157" s="103" t="s">
        <v>199</v>
      </c>
      <c r="AD157" s="103" t="s">
        <v>487</v>
      </c>
      <c r="AE157" s="103" t="s">
        <v>199</v>
      </c>
      <c r="AF157" s="103" t="s">
        <v>199</v>
      </c>
      <c r="AG157" s="103" t="s">
        <v>199</v>
      </c>
      <c r="AH157" s="103" t="s">
        <v>199</v>
      </c>
      <c r="AI157" s="103" t="s">
        <v>199</v>
      </c>
      <c r="AJ157" s="103" t="s">
        <v>199</v>
      </c>
      <c r="AK157" s="103" t="s">
        <v>199</v>
      </c>
      <c r="AL157" s="103" t="s">
        <v>654</v>
      </c>
    </row>
    <row r="158" spans="2:38" s="111" customFormat="1" ht="128.25" hidden="1" x14ac:dyDescent="0.2">
      <c r="B158" s="103" t="s">
        <v>453</v>
      </c>
      <c r="C158" s="104" t="s">
        <v>454</v>
      </c>
      <c r="D158" s="103" t="s">
        <v>704</v>
      </c>
      <c r="E158" s="103" t="s">
        <v>705</v>
      </c>
      <c r="F158" s="103" t="s">
        <v>705</v>
      </c>
      <c r="G158" s="103"/>
      <c r="H158" s="103" t="s">
        <v>552</v>
      </c>
      <c r="I158" s="103" t="s">
        <v>199</v>
      </c>
      <c r="J158" s="103" t="s">
        <v>199</v>
      </c>
      <c r="K158" s="103" t="s">
        <v>199</v>
      </c>
      <c r="L158" s="103" t="s">
        <v>199</v>
      </c>
      <c r="M158" s="103" t="s">
        <v>795</v>
      </c>
      <c r="N158" s="103" t="s">
        <v>795</v>
      </c>
      <c r="O158" s="106" t="s">
        <v>796</v>
      </c>
      <c r="P158" s="58" t="s">
        <v>491</v>
      </c>
      <c r="Q158" s="103" t="s">
        <v>486</v>
      </c>
      <c r="R158" s="103" t="s">
        <v>99</v>
      </c>
      <c r="S158" s="107">
        <v>45413</v>
      </c>
      <c r="T158" s="107">
        <v>45443</v>
      </c>
      <c r="U158" s="107" t="s">
        <v>99</v>
      </c>
      <c r="V158" s="115"/>
      <c r="W158" s="103"/>
      <c r="X158" s="103"/>
      <c r="Y158" s="103" t="s">
        <v>207</v>
      </c>
      <c r="Z158" s="103" t="s">
        <v>208</v>
      </c>
      <c r="AA158" s="103" t="s">
        <v>374</v>
      </c>
      <c r="AB158" s="103" t="s">
        <v>400</v>
      </c>
      <c r="AC158" s="103" t="s">
        <v>199</v>
      </c>
      <c r="AD158" s="103" t="s">
        <v>487</v>
      </c>
      <c r="AE158" s="103" t="s">
        <v>199</v>
      </c>
      <c r="AF158" s="103" t="s">
        <v>199</v>
      </c>
      <c r="AG158" s="103" t="s">
        <v>199</v>
      </c>
      <c r="AH158" s="103" t="s">
        <v>199</v>
      </c>
      <c r="AI158" s="103" t="s">
        <v>199</v>
      </c>
      <c r="AJ158" s="103" t="s">
        <v>199</v>
      </c>
      <c r="AK158" s="103" t="s">
        <v>199</v>
      </c>
      <c r="AL158" s="103" t="s">
        <v>654</v>
      </c>
    </row>
    <row r="159" spans="2:38" s="111" customFormat="1" ht="128.25" hidden="1" x14ac:dyDescent="0.2">
      <c r="B159" s="103" t="s">
        <v>453</v>
      </c>
      <c r="C159" s="104" t="s">
        <v>454</v>
      </c>
      <c r="D159" s="103" t="s">
        <v>704</v>
      </c>
      <c r="E159" s="103" t="s">
        <v>705</v>
      </c>
      <c r="F159" s="103" t="s">
        <v>705</v>
      </c>
      <c r="G159" s="103"/>
      <c r="H159" s="103" t="s">
        <v>552</v>
      </c>
      <c r="I159" s="103" t="s">
        <v>199</v>
      </c>
      <c r="J159" s="103" t="s">
        <v>199</v>
      </c>
      <c r="K159" s="103" t="s">
        <v>199</v>
      </c>
      <c r="L159" s="103" t="s">
        <v>199</v>
      </c>
      <c r="M159" s="103" t="s">
        <v>819</v>
      </c>
      <c r="N159" s="103" t="s">
        <v>820</v>
      </c>
      <c r="O159" s="106" t="s">
        <v>821</v>
      </c>
      <c r="P159" s="103" t="s">
        <v>772</v>
      </c>
      <c r="Q159" s="103"/>
      <c r="R159" s="103" t="s">
        <v>0</v>
      </c>
      <c r="S159" s="107">
        <v>45292</v>
      </c>
      <c r="T159" s="107">
        <v>45641</v>
      </c>
      <c r="U159" s="107" t="s">
        <v>512</v>
      </c>
      <c r="V159" s="115"/>
      <c r="W159" s="103"/>
      <c r="X159" s="103"/>
      <c r="Y159" s="103" t="s">
        <v>247</v>
      </c>
      <c r="Z159" s="103" t="s">
        <v>199</v>
      </c>
      <c r="AA159" s="103" t="s">
        <v>199</v>
      </c>
      <c r="AB159" s="103" t="s">
        <v>199</v>
      </c>
      <c r="AC159" s="103" t="s">
        <v>199</v>
      </c>
      <c r="AD159" s="103" t="s">
        <v>487</v>
      </c>
      <c r="AE159" s="103" t="s">
        <v>199</v>
      </c>
      <c r="AF159" s="103" t="s">
        <v>199</v>
      </c>
      <c r="AG159" s="103" t="s">
        <v>199</v>
      </c>
      <c r="AH159" s="103" t="s">
        <v>199</v>
      </c>
      <c r="AI159" s="103" t="s">
        <v>199</v>
      </c>
      <c r="AJ159" s="103" t="s">
        <v>199</v>
      </c>
      <c r="AK159" s="103" t="s">
        <v>199</v>
      </c>
      <c r="AL159" s="103" t="s">
        <v>774</v>
      </c>
    </row>
    <row r="160" spans="2:38" s="111" customFormat="1" ht="128.25" hidden="1" x14ac:dyDescent="0.2">
      <c r="B160" s="103" t="s">
        <v>453</v>
      </c>
      <c r="C160" s="104" t="s">
        <v>454</v>
      </c>
      <c r="D160" s="103" t="s">
        <v>704</v>
      </c>
      <c r="E160" s="103" t="s">
        <v>705</v>
      </c>
      <c r="F160" s="103" t="s">
        <v>705</v>
      </c>
      <c r="G160" s="103"/>
      <c r="H160" s="103" t="s">
        <v>552</v>
      </c>
      <c r="I160" s="103" t="s">
        <v>199</v>
      </c>
      <c r="J160" s="103" t="s">
        <v>199</v>
      </c>
      <c r="K160" s="103" t="s">
        <v>199</v>
      </c>
      <c r="L160" s="103" t="s">
        <v>199</v>
      </c>
      <c r="M160" s="103" t="s">
        <v>822</v>
      </c>
      <c r="N160" s="103" t="s">
        <v>822</v>
      </c>
      <c r="O160" s="103" t="s">
        <v>823</v>
      </c>
      <c r="P160" s="103" t="s">
        <v>772</v>
      </c>
      <c r="Q160" s="103"/>
      <c r="R160" s="103" t="s">
        <v>0</v>
      </c>
      <c r="S160" s="107">
        <v>45292</v>
      </c>
      <c r="T160" s="107">
        <v>45641</v>
      </c>
      <c r="U160" s="107" t="s">
        <v>512</v>
      </c>
      <c r="V160" s="115"/>
      <c r="W160" s="103"/>
      <c r="X160" s="27"/>
      <c r="Y160" s="103" t="s">
        <v>247</v>
      </c>
      <c r="Z160" s="103" t="s">
        <v>199</v>
      </c>
      <c r="AA160" s="103" t="s">
        <v>199</v>
      </c>
      <c r="AB160" s="103" t="s">
        <v>199</v>
      </c>
      <c r="AC160" s="103" t="s">
        <v>199</v>
      </c>
      <c r="AD160" s="103" t="s">
        <v>487</v>
      </c>
      <c r="AE160" s="103" t="s">
        <v>199</v>
      </c>
      <c r="AF160" s="103" t="s">
        <v>199</v>
      </c>
      <c r="AG160" s="103" t="s">
        <v>199</v>
      </c>
      <c r="AH160" s="103" t="s">
        <v>199</v>
      </c>
      <c r="AI160" s="103" t="s">
        <v>199</v>
      </c>
      <c r="AJ160" s="103" t="s">
        <v>199</v>
      </c>
      <c r="AK160" s="103" t="s">
        <v>199</v>
      </c>
      <c r="AL160" s="103" t="s">
        <v>774</v>
      </c>
    </row>
    <row r="161" spans="2:38" s="111" customFormat="1" ht="128.25" hidden="1" x14ac:dyDescent="0.2">
      <c r="B161" s="103" t="s">
        <v>453</v>
      </c>
      <c r="C161" s="104" t="s">
        <v>454</v>
      </c>
      <c r="D161" s="103" t="s">
        <v>704</v>
      </c>
      <c r="E161" s="103" t="s">
        <v>705</v>
      </c>
      <c r="F161" s="103" t="s">
        <v>705</v>
      </c>
      <c r="G161" s="103"/>
      <c r="H161" s="103" t="s">
        <v>552</v>
      </c>
      <c r="I161" s="103" t="s">
        <v>199</v>
      </c>
      <c r="J161" s="103" t="s">
        <v>199</v>
      </c>
      <c r="K161" s="103" t="s">
        <v>199</v>
      </c>
      <c r="L161" s="103" t="s">
        <v>199</v>
      </c>
      <c r="M161" s="103" t="s">
        <v>824</v>
      </c>
      <c r="N161" s="103" t="s">
        <v>825</v>
      </c>
      <c r="O161" s="106" t="s">
        <v>826</v>
      </c>
      <c r="P161" s="106" t="s">
        <v>827</v>
      </c>
      <c r="Q161" s="103" t="s">
        <v>608</v>
      </c>
      <c r="R161" s="103" t="s">
        <v>0</v>
      </c>
      <c r="S161" s="107">
        <v>45323</v>
      </c>
      <c r="T161" s="107">
        <v>45641</v>
      </c>
      <c r="U161" s="107" t="s">
        <v>512</v>
      </c>
      <c r="V161" s="115"/>
      <c r="W161" s="103"/>
      <c r="X161" s="103"/>
      <c r="Y161" s="103" t="s">
        <v>207</v>
      </c>
      <c r="Z161" s="103" t="s">
        <v>374</v>
      </c>
      <c r="AA161" s="103" t="s">
        <v>199</v>
      </c>
      <c r="AB161" s="103" t="s">
        <v>199</v>
      </c>
      <c r="AC161" s="103" t="s">
        <v>199</v>
      </c>
      <c r="AD161" s="103" t="s">
        <v>487</v>
      </c>
      <c r="AE161" s="103" t="s">
        <v>624</v>
      </c>
      <c r="AF161" s="103" t="s">
        <v>199</v>
      </c>
      <c r="AG161" s="103" t="s">
        <v>199</v>
      </c>
      <c r="AH161" s="103" t="s">
        <v>199</v>
      </c>
      <c r="AI161" s="103" t="s">
        <v>199</v>
      </c>
      <c r="AJ161" s="103" t="s">
        <v>199</v>
      </c>
      <c r="AK161" s="103" t="s">
        <v>199</v>
      </c>
      <c r="AL161" s="103" t="s">
        <v>610</v>
      </c>
    </row>
    <row r="162" spans="2:38" s="111" customFormat="1" ht="128.25" hidden="1" x14ac:dyDescent="0.2">
      <c r="B162" s="103" t="s">
        <v>453</v>
      </c>
      <c r="C162" s="104" t="s">
        <v>454</v>
      </c>
      <c r="D162" s="103" t="s">
        <v>830</v>
      </c>
      <c r="E162" s="103" t="s">
        <v>831</v>
      </c>
      <c r="F162" s="103" t="s">
        <v>832</v>
      </c>
      <c r="G162" s="103"/>
      <c r="H162" s="103" t="s">
        <v>552</v>
      </c>
      <c r="I162" s="103" t="s">
        <v>199</v>
      </c>
      <c r="J162" s="103" t="s">
        <v>833</v>
      </c>
      <c r="K162" s="103" t="s">
        <v>199</v>
      </c>
      <c r="L162" s="103" t="s">
        <v>199</v>
      </c>
      <c r="M162" s="103" t="s">
        <v>834</v>
      </c>
      <c r="N162" s="103" t="s">
        <v>835</v>
      </c>
      <c r="O162" s="106" t="s">
        <v>836</v>
      </c>
      <c r="P162" s="103" t="s">
        <v>608</v>
      </c>
      <c r="Q162" s="103" t="s">
        <v>609</v>
      </c>
      <c r="R162" s="103" t="s">
        <v>0</v>
      </c>
      <c r="S162" s="118">
        <v>45292</v>
      </c>
      <c r="T162" s="118">
        <v>45473</v>
      </c>
      <c r="U162" s="118" t="s">
        <v>512</v>
      </c>
      <c r="V162" s="108"/>
      <c r="W162" s="103"/>
      <c r="X162" s="106">
        <v>50</v>
      </c>
      <c r="Y162" s="103" t="s">
        <v>476</v>
      </c>
      <c r="Z162" s="103" t="s">
        <v>208</v>
      </c>
      <c r="AA162" s="103" t="s">
        <v>207</v>
      </c>
      <c r="AB162" s="103" t="s">
        <v>199</v>
      </c>
      <c r="AC162" s="103" t="s">
        <v>199</v>
      </c>
      <c r="AD162" s="103" t="s">
        <v>209</v>
      </c>
      <c r="AE162" s="103" t="s">
        <v>199</v>
      </c>
      <c r="AF162" s="103" t="s">
        <v>199</v>
      </c>
      <c r="AG162" s="103" t="s">
        <v>199</v>
      </c>
      <c r="AH162" s="103" t="s">
        <v>199</v>
      </c>
      <c r="AI162" s="103" t="s">
        <v>199</v>
      </c>
      <c r="AJ162" s="103" t="s">
        <v>199</v>
      </c>
      <c r="AK162" s="103" t="s">
        <v>199</v>
      </c>
      <c r="AL162" s="103" t="s">
        <v>610</v>
      </c>
    </row>
    <row r="163" spans="2:38" s="111" customFormat="1" ht="128.25" hidden="1" x14ac:dyDescent="0.2">
      <c r="B163" s="103" t="s">
        <v>453</v>
      </c>
      <c r="C163" s="104" t="s">
        <v>454</v>
      </c>
      <c r="D163" s="103" t="s">
        <v>830</v>
      </c>
      <c r="E163" s="103" t="s">
        <v>831</v>
      </c>
      <c r="F163" s="103" t="s">
        <v>832</v>
      </c>
      <c r="G163" s="103"/>
      <c r="H163" s="103" t="s">
        <v>552</v>
      </c>
      <c r="I163" s="103" t="s">
        <v>199</v>
      </c>
      <c r="J163" s="103" t="s">
        <v>833</v>
      </c>
      <c r="K163" s="103" t="s">
        <v>199</v>
      </c>
      <c r="L163" s="103" t="s">
        <v>199</v>
      </c>
      <c r="M163" s="103" t="s">
        <v>837</v>
      </c>
      <c r="N163" s="103" t="s">
        <v>838</v>
      </c>
      <c r="O163" s="106" t="s">
        <v>839</v>
      </c>
      <c r="P163" s="103" t="s">
        <v>608</v>
      </c>
      <c r="Q163" s="103" t="s">
        <v>609</v>
      </c>
      <c r="R163" s="103" t="s">
        <v>0</v>
      </c>
      <c r="S163" s="118">
        <v>45292</v>
      </c>
      <c r="T163" s="118">
        <v>45473</v>
      </c>
      <c r="U163" s="118" t="s">
        <v>512</v>
      </c>
      <c r="V163" s="108"/>
      <c r="W163" s="103"/>
      <c r="X163" s="106">
        <v>50</v>
      </c>
      <c r="Y163" s="103" t="s">
        <v>476</v>
      </c>
      <c r="Z163" s="103" t="s">
        <v>208</v>
      </c>
      <c r="AA163" s="103" t="s">
        <v>207</v>
      </c>
      <c r="AB163" s="103" t="s">
        <v>199</v>
      </c>
      <c r="AC163" s="103" t="s">
        <v>199</v>
      </c>
      <c r="AD163" s="103" t="s">
        <v>209</v>
      </c>
      <c r="AE163" s="103" t="s">
        <v>199</v>
      </c>
      <c r="AF163" s="103" t="s">
        <v>199</v>
      </c>
      <c r="AG163" s="103" t="s">
        <v>199</v>
      </c>
      <c r="AH163" s="103" t="s">
        <v>199</v>
      </c>
      <c r="AI163" s="103" t="s">
        <v>199</v>
      </c>
      <c r="AJ163" s="103" t="s">
        <v>199</v>
      </c>
      <c r="AK163" s="103" t="s">
        <v>199</v>
      </c>
      <c r="AL163" s="103" t="s">
        <v>610</v>
      </c>
    </row>
    <row r="164" spans="2:38" s="111" customFormat="1" ht="128.25" hidden="1" x14ac:dyDescent="0.2">
      <c r="B164" s="103" t="s">
        <v>453</v>
      </c>
      <c r="C164" s="104" t="s">
        <v>454</v>
      </c>
      <c r="D164" s="103" t="s">
        <v>830</v>
      </c>
      <c r="E164" s="103" t="s">
        <v>831</v>
      </c>
      <c r="F164" s="103" t="s">
        <v>840</v>
      </c>
      <c r="G164" s="103"/>
      <c r="H164" s="103" t="s">
        <v>552</v>
      </c>
      <c r="I164" s="103" t="s">
        <v>199</v>
      </c>
      <c r="J164" s="103" t="s">
        <v>833</v>
      </c>
      <c r="K164" s="103" t="s">
        <v>199</v>
      </c>
      <c r="L164" s="103" t="s">
        <v>199</v>
      </c>
      <c r="M164" s="103" t="s">
        <v>841</v>
      </c>
      <c r="N164" s="103" t="s">
        <v>842</v>
      </c>
      <c r="O164" s="106" t="s">
        <v>843</v>
      </c>
      <c r="P164" s="103" t="s">
        <v>608</v>
      </c>
      <c r="Q164" s="103" t="s">
        <v>609</v>
      </c>
      <c r="R164" s="103" t="s">
        <v>0</v>
      </c>
      <c r="S164" s="118">
        <v>45474</v>
      </c>
      <c r="T164" s="118">
        <v>45641</v>
      </c>
      <c r="U164" s="118" t="s">
        <v>512</v>
      </c>
      <c r="V164" s="108"/>
      <c r="W164" s="103"/>
      <c r="X164" s="106">
        <v>40</v>
      </c>
      <c r="Y164" s="103" t="s">
        <v>476</v>
      </c>
      <c r="Z164" s="103" t="s">
        <v>208</v>
      </c>
      <c r="AA164" s="103" t="s">
        <v>207</v>
      </c>
      <c r="AB164" s="103" t="s">
        <v>199</v>
      </c>
      <c r="AC164" s="103" t="s">
        <v>199</v>
      </c>
      <c r="AD164" s="103" t="s">
        <v>209</v>
      </c>
      <c r="AE164" s="103" t="s">
        <v>199</v>
      </c>
      <c r="AF164" s="103" t="s">
        <v>199</v>
      </c>
      <c r="AG164" s="103" t="s">
        <v>199</v>
      </c>
      <c r="AH164" s="103" t="s">
        <v>199</v>
      </c>
      <c r="AI164" s="103" t="s">
        <v>199</v>
      </c>
      <c r="AJ164" s="103" t="s">
        <v>199</v>
      </c>
      <c r="AK164" s="103" t="s">
        <v>199</v>
      </c>
      <c r="AL164" s="103" t="s">
        <v>610</v>
      </c>
    </row>
    <row r="165" spans="2:38" s="111" customFormat="1" ht="128.25" hidden="1" x14ac:dyDescent="0.2">
      <c r="B165" s="103" t="s">
        <v>453</v>
      </c>
      <c r="C165" s="104" t="s">
        <v>454</v>
      </c>
      <c r="D165" s="103" t="s">
        <v>830</v>
      </c>
      <c r="E165" s="103" t="s">
        <v>831</v>
      </c>
      <c r="F165" s="103" t="s">
        <v>840</v>
      </c>
      <c r="G165" s="103"/>
      <c r="H165" s="103" t="s">
        <v>552</v>
      </c>
      <c r="I165" s="103" t="s">
        <v>199</v>
      </c>
      <c r="J165" s="103" t="s">
        <v>833</v>
      </c>
      <c r="K165" s="103" t="s">
        <v>199</v>
      </c>
      <c r="L165" s="103" t="s">
        <v>199</v>
      </c>
      <c r="M165" s="103" t="s">
        <v>844</v>
      </c>
      <c r="N165" s="103" t="s">
        <v>845</v>
      </c>
      <c r="O165" s="106" t="s">
        <v>846</v>
      </c>
      <c r="P165" s="103" t="s">
        <v>608</v>
      </c>
      <c r="Q165" s="103" t="s">
        <v>609</v>
      </c>
      <c r="R165" s="103" t="s">
        <v>0</v>
      </c>
      <c r="S165" s="118">
        <v>45474</v>
      </c>
      <c r="T165" s="118">
        <v>45641</v>
      </c>
      <c r="U165" s="118" t="s">
        <v>512</v>
      </c>
      <c r="V165" s="108"/>
      <c r="W165" s="103"/>
      <c r="X165" s="106">
        <v>30</v>
      </c>
      <c r="Y165" s="103" t="s">
        <v>476</v>
      </c>
      <c r="Z165" s="103" t="s">
        <v>208</v>
      </c>
      <c r="AA165" s="103" t="s">
        <v>207</v>
      </c>
      <c r="AB165" s="103" t="s">
        <v>199</v>
      </c>
      <c r="AC165" s="103" t="s">
        <v>199</v>
      </c>
      <c r="AD165" s="103" t="s">
        <v>209</v>
      </c>
      <c r="AE165" s="103" t="s">
        <v>199</v>
      </c>
      <c r="AF165" s="103" t="s">
        <v>199</v>
      </c>
      <c r="AG165" s="103" t="s">
        <v>199</v>
      </c>
      <c r="AH165" s="103" t="s">
        <v>199</v>
      </c>
      <c r="AI165" s="103" t="s">
        <v>199</v>
      </c>
      <c r="AJ165" s="103" t="s">
        <v>199</v>
      </c>
      <c r="AK165" s="103" t="s">
        <v>199</v>
      </c>
      <c r="AL165" s="103" t="s">
        <v>610</v>
      </c>
    </row>
    <row r="166" spans="2:38" s="111" customFormat="1" ht="128.25" hidden="1" x14ac:dyDescent="0.2">
      <c r="B166" s="103" t="s">
        <v>453</v>
      </c>
      <c r="C166" s="104" t="s">
        <v>454</v>
      </c>
      <c r="D166" s="103" t="s">
        <v>830</v>
      </c>
      <c r="E166" s="103" t="s">
        <v>831</v>
      </c>
      <c r="F166" s="103" t="s">
        <v>840</v>
      </c>
      <c r="G166" s="103"/>
      <c r="H166" s="103" t="s">
        <v>552</v>
      </c>
      <c r="I166" s="103" t="s">
        <v>199</v>
      </c>
      <c r="J166" s="103" t="s">
        <v>833</v>
      </c>
      <c r="K166" s="103" t="s">
        <v>199</v>
      </c>
      <c r="L166" s="103" t="s">
        <v>199</v>
      </c>
      <c r="M166" s="103" t="s">
        <v>847</v>
      </c>
      <c r="N166" s="103" t="s">
        <v>848</v>
      </c>
      <c r="O166" s="106" t="s">
        <v>849</v>
      </c>
      <c r="P166" s="103" t="s">
        <v>608</v>
      </c>
      <c r="Q166" s="103" t="s">
        <v>609</v>
      </c>
      <c r="R166" s="103" t="s">
        <v>0</v>
      </c>
      <c r="S166" s="118">
        <v>45474</v>
      </c>
      <c r="T166" s="118">
        <v>45641</v>
      </c>
      <c r="U166" s="118" t="s">
        <v>512</v>
      </c>
      <c r="V166" s="108"/>
      <c r="W166" s="103"/>
      <c r="X166" s="106">
        <v>30</v>
      </c>
      <c r="Y166" s="103" t="s">
        <v>476</v>
      </c>
      <c r="Z166" s="103" t="s">
        <v>208</v>
      </c>
      <c r="AA166" s="103" t="s">
        <v>207</v>
      </c>
      <c r="AB166" s="103" t="s">
        <v>199</v>
      </c>
      <c r="AC166" s="103" t="s">
        <v>199</v>
      </c>
      <c r="AD166" s="103" t="s">
        <v>209</v>
      </c>
      <c r="AE166" s="103" t="s">
        <v>199</v>
      </c>
      <c r="AF166" s="103" t="s">
        <v>199</v>
      </c>
      <c r="AG166" s="103" t="s">
        <v>199</v>
      </c>
      <c r="AH166" s="103" t="s">
        <v>199</v>
      </c>
      <c r="AI166" s="103" t="s">
        <v>199</v>
      </c>
      <c r="AJ166" s="103" t="s">
        <v>199</v>
      </c>
      <c r="AK166" s="103" t="s">
        <v>199</v>
      </c>
      <c r="AL166" s="103" t="s">
        <v>610</v>
      </c>
    </row>
    <row r="167" spans="2:38" s="111" customFormat="1" ht="171" hidden="1" x14ac:dyDescent="0.2">
      <c r="B167" s="103" t="s">
        <v>453</v>
      </c>
      <c r="C167" s="104" t="s">
        <v>850</v>
      </c>
      <c r="D167" s="103" t="s">
        <v>851</v>
      </c>
      <c r="E167" s="103" t="s">
        <v>852</v>
      </c>
      <c r="F167" s="103" t="s">
        <v>853</v>
      </c>
      <c r="G167" s="103"/>
      <c r="H167" s="103" t="s">
        <v>753</v>
      </c>
      <c r="I167" s="103" t="s">
        <v>854</v>
      </c>
      <c r="J167" s="103" t="s">
        <v>855</v>
      </c>
      <c r="K167" s="103" t="s">
        <v>199</v>
      </c>
      <c r="L167" s="103" t="s">
        <v>199</v>
      </c>
      <c r="M167" s="134" t="s">
        <v>856</v>
      </c>
      <c r="N167" s="134" t="s">
        <v>857</v>
      </c>
      <c r="O167" s="106" t="s">
        <v>858</v>
      </c>
      <c r="P167" s="103" t="s">
        <v>661</v>
      </c>
      <c r="Q167" s="103" t="s">
        <v>662</v>
      </c>
      <c r="R167" s="103" t="s">
        <v>0</v>
      </c>
      <c r="S167" s="107">
        <v>45474</v>
      </c>
      <c r="T167" s="107">
        <v>45641</v>
      </c>
      <c r="U167" s="107" t="s">
        <v>512</v>
      </c>
      <c r="V167" s="115"/>
      <c r="W167" s="103"/>
      <c r="X167" s="133">
        <v>0.2</v>
      </c>
      <c r="Y167" s="103" t="s">
        <v>449</v>
      </c>
      <c r="Z167" s="103" t="s">
        <v>208</v>
      </c>
      <c r="AA167" s="103" t="s">
        <v>354</v>
      </c>
      <c r="AB167" s="58" t="s">
        <v>199</v>
      </c>
      <c r="AC167" s="58" t="s">
        <v>199</v>
      </c>
      <c r="AD167" s="103" t="s">
        <v>828</v>
      </c>
      <c r="AE167" s="103" t="s">
        <v>199</v>
      </c>
      <c r="AF167" s="103" t="s">
        <v>199</v>
      </c>
      <c r="AG167" s="103" t="s">
        <v>199</v>
      </c>
      <c r="AH167" s="103" t="s">
        <v>199</v>
      </c>
      <c r="AI167" s="103" t="s">
        <v>199</v>
      </c>
      <c r="AJ167" s="103" t="s">
        <v>199</v>
      </c>
      <c r="AK167" s="103" t="s">
        <v>199</v>
      </c>
      <c r="AL167" s="103" t="s">
        <v>663</v>
      </c>
    </row>
    <row r="168" spans="2:38" s="111" customFormat="1" ht="199.5" hidden="1" x14ac:dyDescent="0.2">
      <c r="B168" s="103" t="s">
        <v>453</v>
      </c>
      <c r="C168" s="104" t="s">
        <v>850</v>
      </c>
      <c r="D168" s="103" t="s">
        <v>851</v>
      </c>
      <c r="E168" s="103" t="s">
        <v>852</v>
      </c>
      <c r="F168" s="103" t="s">
        <v>853</v>
      </c>
      <c r="G168" s="103"/>
      <c r="H168" s="103" t="s">
        <v>753</v>
      </c>
      <c r="I168" s="103" t="s">
        <v>854</v>
      </c>
      <c r="J168" s="103" t="s">
        <v>855</v>
      </c>
      <c r="K168" s="103" t="s">
        <v>199</v>
      </c>
      <c r="L168" s="103" t="s">
        <v>199</v>
      </c>
      <c r="M168" s="134" t="s">
        <v>860</v>
      </c>
      <c r="N168" s="138" t="s">
        <v>861</v>
      </c>
      <c r="O168" s="134" t="s">
        <v>862</v>
      </c>
      <c r="P168" s="103" t="s">
        <v>661</v>
      </c>
      <c r="Q168" s="103" t="s">
        <v>662</v>
      </c>
      <c r="R168" s="103" t="s">
        <v>0</v>
      </c>
      <c r="S168" s="107">
        <v>45474</v>
      </c>
      <c r="T168" s="107">
        <v>45641</v>
      </c>
      <c r="U168" s="107" t="s">
        <v>512</v>
      </c>
      <c r="V168" s="115"/>
      <c r="W168" s="103"/>
      <c r="X168" s="133">
        <v>0.4</v>
      </c>
      <c r="Y168" s="103" t="s">
        <v>449</v>
      </c>
      <c r="Z168" s="103" t="s">
        <v>208</v>
      </c>
      <c r="AA168" s="103" t="s">
        <v>354</v>
      </c>
      <c r="AB168" s="58" t="s">
        <v>199</v>
      </c>
      <c r="AC168" s="58" t="s">
        <v>199</v>
      </c>
      <c r="AD168" s="103" t="s">
        <v>209</v>
      </c>
      <c r="AE168" s="103" t="s">
        <v>199</v>
      </c>
      <c r="AF168" s="103" t="s">
        <v>199</v>
      </c>
      <c r="AG168" s="103" t="s">
        <v>199</v>
      </c>
      <c r="AH168" s="103" t="s">
        <v>199</v>
      </c>
      <c r="AI168" s="103" t="s">
        <v>199</v>
      </c>
      <c r="AJ168" s="103" t="s">
        <v>199</v>
      </c>
      <c r="AK168" s="103" t="s">
        <v>199</v>
      </c>
      <c r="AL168" s="103" t="s">
        <v>663</v>
      </c>
    </row>
    <row r="169" spans="2:38" s="111" customFormat="1" ht="171" hidden="1" x14ac:dyDescent="0.2">
      <c r="B169" s="103" t="s">
        <v>453</v>
      </c>
      <c r="C169" s="104" t="s">
        <v>850</v>
      </c>
      <c r="D169" s="103" t="s">
        <v>851</v>
      </c>
      <c r="E169" s="103" t="s">
        <v>852</v>
      </c>
      <c r="F169" s="103" t="s">
        <v>853</v>
      </c>
      <c r="G169" s="103"/>
      <c r="H169" s="103" t="s">
        <v>753</v>
      </c>
      <c r="I169" s="103" t="s">
        <v>854</v>
      </c>
      <c r="J169" s="103" t="s">
        <v>855</v>
      </c>
      <c r="K169" s="103" t="s">
        <v>199</v>
      </c>
      <c r="L169" s="103" t="s">
        <v>199</v>
      </c>
      <c r="M169" s="134" t="s">
        <v>863</v>
      </c>
      <c r="N169" s="134" t="s">
        <v>864</v>
      </c>
      <c r="O169" s="106" t="s">
        <v>865</v>
      </c>
      <c r="P169" s="103" t="s">
        <v>661</v>
      </c>
      <c r="Q169" s="103" t="s">
        <v>662</v>
      </c>
      <c r="R169" s="103" t="s">
        <v>0</v>
      </c>
      <c r="S169" s="107">
        <v>45474</v>
      </c>
      <c r="T169" s="107">
        <v>45641</v>
      </c>
      <c r="U169" s="107" t="s">
        <v>512</v>
      </c>
      <c r="V169" s="115"/>
      <c r="W169" s="103"/>
      <c r="X169" s="133">
        <v>0.4</v>
      </c>
      <c r="Y169" s="103" t="s">
        <v>449</v>
      </c>
      <c r="Z169" s="103" t="s">
        <v>208</v>
      </c>
      <c r="AA169" s="103" t="s">
        <v>354</v>
      </c>
      <c r="AB169" s="58" t="s">
        <v>199</v>
      </c>
      <c r="AC169" s="58" t="s">
        <v>199</v>
      </c>
      <c r="AD169" s="103" t="s">
        <v>209</v>
      </c>
      <c r="AE169" s="103" t="s">
        <v>199</v>
      </c>
      <c r="AF169" s="103" t="s">
        <v>199</v>
      </c>
      <c r="AG169" s="103" t="s">
        <v>199</v>
      </c>
      <c r="AH169" s="103" t="s">
        <v>199</v>
      </c>
      <c r="AI169" s="103" t="s">
        <v>199</v>
      </c>
      <c r="AJ169" s="103" t="s">
        <v>199</v>
      </c>
      <c r="AK169" s="103" t="s">
        <v>199</v>
      </c>
      <c r="AL169" s="103" t="s">
        <v>663</v>
      </c>
    </row>
    <row r="170" spans="2:38" s="111" customFormat="1" ht="171" hidden="1" x14ac:dyDescent="0.2">
      <c r="B170" s="103" t="s">
        <v>453</v>
      </c>
      <c r="C170" s="104" t="s">
        <v>850</v>
      </c>
      <c r="D170" s="103" t="s">
        <v>851</v>
      </c>
      <c r="E170" s="103" t="s">
        <v>852</v>
      </c>
      <c r="F170" s="103" t="s">
        <v>853</v>
      </c>
      <c r="G170" s="103"/>
      <c r="H170" s="103" t="s">
        <v>552</v>
      </c>
      <c r="I170" s="103" t="s">
        <v>854</v>
      </c>
      <c r="J170" s="103" t="s">
        <v>855</v>
      </c>
      <c r="K170" s="103" t="s">
        <v>199</v>
      </c>
      <c r="L170" s="103" t="s">
        <v>199</v>
      </c>
      <c r="M170" s="134" t="s">
        <v>866</v>
      </c>
      <c r="N170" s="134" t="s">
        <v>867</v>
      </c>
      <c r="O170" s="106" t="s">
        <v>868</v>
      </c>
      <c r="P170" s="103" t="s">
        <v>661</v>
      </c>
      <c r="Q170" s="103" t="s">
        <v>662</v>
      </c>
      <c r="R170" s="103" t="s">
        <v>0</v>
      </c>
      <c r="S170" s="107">
        <v>45474</v>
      </c>
      <c r="T170" s="107">
        <v>45641</v>
      </c>
      <c r="U170" s="107" t="s">
        <v>512</v>
      </c>
      <c r="V170" s="115"/>
      <c r="W170" s="103"/>
      <c r="X170" s="103">
        <v>10</v>
      </c>
      <c r="Y170" s="103" t="s">
        <v>449</v>
      </c>
      <c r="Z170" s="103" t="s">
        <v>208</v>
      </c>
      <c r="AA170" s="103" t="s">
        <v>354</v>
      </c>
      <c r="AB170" s="58" t="s">
        <v>199</v>
      </c>
      <c r="AC170" s="58" t="s">
        <v>199</v>
      </c>
      <c r="AD170" s="103" t="s">
        <v>209</v>
      </c>
      <c r="AE170" s="103" t="s">
        <v>199</v>
      </c>
      <c r="AF170" s="103" t="s">
        <v>199</v>
      </c>
      <c r="AG170" s="103" t="s">
        <v>199</v>
      </c>
      <c r="AH170" s="103" t="s">
        <v>199</v>
      </c>
      <c r="AI170" s="103" t="s">
        <v>199</v>
      </c>
      <c r="AJ170" s="103" t="s">
        <v>199</v>
      </c>
      <c r="AK170" s="103" t="s">
        <v>199</v>
      </c>
      <c r="AL170" s="103" t="s">
        <v>663</v>
      </c>
    </row>
    <row r="171" spans="2:38" s="111" customFormat="1" ht="171" hidden="1" x14ac:dyDescent="0.2">
      <c r="B171" s="103" t="s">
        <v>453</v>
      </c>
      <c r="C171" s="104" t="s">
        <v>850</v>
      </c>
      <c r="D171" s="103" t="s">
        <v>851</v>
      </c>
      <c r="E171" s="103" t="s">
        <v>852</v>
      </c>
      <c r="F171" s="103" t="s">
        <v>853</v>
      </c>
      <c r="G171" s="103"/>
      <c r="H171" s="103" t="s">
        <v>753</v>
      </c>
      <c r="I171" s="103" t="s">
        <v>854</v>
      </c>
      <c r="J171" s="103" t="s">
        <v>855</v>
      </c>
      <c r="K171" s="103" t="s">
        <v>199</v>
      </c>
      <c r="L171" s="103" t="s">
        <v>199</v>
      </c>
      <c r="M171" s="103" t="s">
        <v>869</v>
      </c>
      <c r="N171" s="103" t="s">
        <v>870</v>
      </c>
      <c r="O171" s="106" t="s">
        <v>871</v>
      </c>
      <c r="P171" s="103" t="s">
        <v>872</v>
      </c>
      <c r="Q171" s="103"/>
      <c r="R171" s="103" t="s">
        <v>220</v>
      </c>
      <c r="S171" s="107">
        <v>45292</v>
      </c>
      <c r="T171" s="107">
        <v>45641</v>
      </c>
      <c r="U171" s="107" t="s">
        <v>512</v>
      </c>
      <c r="V171" s="103"/>
      <c r="W171" s="103"/>
      <c r="X171" s="103">
        <v>100</v>
      </c>
      <c r="Y171" s="103" t="s">
        <v>354</v>
      </c>
      <c r="Z171" s="103" t="s">
        <v>873</v>
      </c>
      <c r="AA171" s="103" t="s">
        <v>199</v>
      </c>
      <c r="AB171" s="103" t="s">
        <v>199</v>
      </c>
      <c r="AC171" s="103" t="s">
        <v>199</v>
      </c>
      <c r="AD171" s="103" t="s">
        <v>209</v>
      </c>
      <c r="AE171" s="103" t="s">
        <v>199</v>
      </c>
      <c r="AF171" s="103" t="s">
        <v>199</v>
      </c>
      <c r="AG171" s="103" t="s">
        <v>199</v>
      </c>
      <c r="AH171" s="103" t="s">
        <v>199</v>
      </c>
      <c r="AI171" s="103" t="s">
        <v>199</v>
      </c>
      <c r="AJ171" s="103" t="s">
        <v>199</v>
      </c>
      <c r="AK171" s="103" t="s">
        <v>199</v>
      </c>
      <c r="AL171" s="103" t="s">
        <v>234</v>
      </c>
    </row>
    <row r="172" spans="2:38" s="111" customFormat="1" ht="171" hidden="1" x14ac:dyDescent="0.2">
      <c r="B172" s="67" t="s">
        <v>453</v>
      </c>
      <c r="C172" s="104" t="s">
        <v>850</v>
      </c>
      <c r="D172" s="103" t="s">
        <v>851</v>
      </c>
      <c r="E172" s="103" t="s">
        <v>852</v>
      </c>
      <c r="F172" s="67" t="s">
        <v>853</v>
      </c>
      <c r="G172" s="67"/>
      <c r="H172" s="58" t="s">
        <v>753</v>
      </c>
      <c r="I172" s="103" t="s">
        <v>854</v>
      </c>
      <c r="J172" s="103" t="s">
        <v>855</v>
      </c>
      <c r="K172" s="103" t="s">
        <v>199</v>
      </c>
      <c r="L172" s="103" t="s">
        <v>199</v>
      </c>
      <c r="M172" s="67" t="s">
        <v>874</v>
      </c>
      <c r="N172" s="68" t="s">
        <v>875</v>
      </c>
      <c r="O172" s="67" t="s">
        <v>876</v>
      </c>
      <c r="P172" s="58" t="s">
        <v>877</v>
      </c>
      <c r="Q172" s="58" t="s">
        <v>878</v>
      </c>
      <c r="R172" s="58" t="s">
        <v>99</v>
      </c>
      <c r="S172" s="69">
        <v>45381</v>
      </c>
      <c r="T172" s="69">
        <v>45657</v>
      </c>
      <c r="U172" s="58" t="s">
        <v>879</v>
      </c>
      <c r="V172" s="131" t="s">
        <v>1518</v>
      </c>
      <c r="W172" s="131" t="s">
        <v>1518</v>
      </c>
      <c r="X172" s="72" t="s">
        <v>880</v>
      </c>
      <c r="Y172" s="58" t="s">
        <v>881</v>
      </c>
      <c r="Z172" s="58" t="s">
        <v>423</v>
      </c>
      <c r="AA172" s="58" t="s">
        <v>199</v>
      </c>
      <c r="AB172" s="58" t="s">
        <v>199</v>
      </c>
      <c r="AC172" s="58" t="s">
        <v>199</v>
      </c>
      <c r="AD172" s="58" t="s">
        <v>364</v>
      </c>
      <c r="AE172" s="103" t="s">
        <v>248</v>
      </c>
      <c r="AF172" s="103" t="s">
        <v>487</v>
      </c>
      <c r="AG172" s="103" t="s">
        <v>199</v>
      </c>
      <c r="AH172" s="103" t="s">
        <v>199</v>
      </c>
      <c r="AI172" s="103" t="s">
        <v>199</v>
      </c>
      <c r="AJ172" s="73" t="s">
        <v>408</v>
      </c>
      <c r="AK172" s="73" t="s">
        <v>409</v>
      </c>
      <c r="AL172" s="67" t="s">
        <v>497</v>
      </c>
    </row>
    <row r="173" spans="2:38" s="111" customFormat="1" ht="171" hidden="1" x14ac:dyDescent="0.2">
      <c r="B173" s="103" t="s">
        <v>453</v>
      </c>
      <c r="C173" s="104" t="s">
        <v>850</v>
      </c>
      <c r="D173" s="103" t="s">
        <v>851</v>
      </c>
      <c r="E173" s="103" t="s">
        <v>852</v>
      </c>
      <c r="F173" s="103" t="s">
        <v>853</v>
      </c>
      <c r="G173" s="103"/>
      <c r="H173" s="103" t="s">
        <v>753</v>
      </c>
      <c r="I173" s="103" t="s">
        <v>854</v>
      </c>
      <c r="J173" s="103" t="s">
        <v>855</v>
      </c>
      <c r="K173" s="103" t="s">
        <v>199</v>
      </c>
      <c r="L173" s="103" t="s">
        <v>199</v>
      </c>
      <c r="M173" s="103" t="s">
        <v>882</v>
      </c>
      <c r="N173" s="103" t="s">
        <v>882</v>
      </c>
      <c r="O173" s="103" t="s">
        <v>883</v>
      </c>
      <c r="P173" s="103" t="s">
        <v>218</v>
      </c>
      <c r="Q173" s="103" t="s">
        <v>884</v>
      </c>
      <c r="R173" s="103" t="s">
        <v>220</v>
      </c>
      <c r="S173" s="107">
        <v>45323</v>
      </c>
      <c r="T173" s="121">
        <v>45626</v>
      </c>
      <c r="U173" s="107" t="s">
        <v>199</v>
      </c>
      <c r="V173" s="115"/>
      <c r="W173" s="103"/>
      <c r="X173" s="103"/>
      <c r="Y173" s="103" t="s">
        <v>354</v>
      </c>
      <c r="Z173" s="103" t="s">
        <v>881</v>
      </c>
      <c r="AA173" s="103" t="s">
        <v>199</v>
      </c>
      <c r="AB173" s="103" t="s">
        <v>199</v>
      </c>
      <c r="AC173" s="103" t="s">
        <v>199</v>
      </c>
      <c r="AD173" s="103" t="s">
        <v>487</v>
      </c>
      <c r="AE173" s="103" t="s">
        <v>199</v>
      </c>
      <c r="AF173" s="103" t="s">
        <v>199</v>
      </c>
      <c r="AG173" s="103" t="s">
        <v>199</v>
      </c>
      <c r="AH173" s="103" t="s">
        <v>199</v>
      </c>
      <c r="AI173" s="103" t="s">
        <v>199</v>
      </c>
      <c r="AJ173" s="103" t="s">
        <v>408</v>
      </c>
      <c r="AK173" s="103" t="s">
        <v>409</v>
      </c>
      <c r="AL173" s="103" t="s">
        <v>234</v>
      </c>
    </row>
    <row r="174" spans="2:38" s="111" customFormat="1" ht="171" hidden="1" x14ac:dyDescent="0.2">
      <c r="B174" s="103" t="s">
        <v>453</v>
      </c>
      <c r="C174" s="104" t="s">
        <v>850</v>
      </c>
      <c r="D174" s="103" t="s">
        <v>851</v>
      </c>
      <c r="E174" s="103" t="s">
        <v>852</v>
      </c>
      <c r="F174" s="103" t="s">
        <v>853</v>
      </c>
      <c r="G174" s="103"/>
      <c r="H174" s="103" t="s">
        <v>753</v>
      </c>
      <c r="I174" s="103" t="s">
        <v>854</v>
      </c>
      <c r="J174" s="103" t="s">
        <v>855</v>
      </c>
      <c r="K174" s="103" t="s">
        <v>199</v>
      </c>
      <c r="L174" s="103" t="s">
        <v>199</v>
      </c>
      <c r="M174" s="103" t="s">
        <v>885</v>
      </c>
      <c r="N174" s="103" t="s">
        <v>885</v>
      </c>
      <c r="O174" s="103" t="s">
        <v>886</v>
      </c>
      <c r="P174" s="103" t="s">
        <v>887</v>
      </c>
      <c r="Q174" s="103" t="s">
        <v>888</v>
      </c>
      <c r="R174" s="103" t="s">
        <v>220</v>
      </c>
      <c r="S174" s="107">
        <v>45323</v>
      </c>
      <c r="T174" s="121">
        <v>45626</v>
      </c>
      <c r="U174" s="107" t="s">
        <v>512</v>
      </c>
      <c r="V174" s="115"/>
      <c r="W174" s="103"/>
      <c r="X174" s="103"/>
      <c r="Y174" s="103" t="s">
        <v>354</v>
      </c>
      <c r="Z174" s="103" t="s">
        <v>881</v>
      </c>
      <c r="AA174" s="103" t="s">
        <v>199</v>
      </c>
      <c r="AB174" s="103" t="s">
        <v>199</v>
      </c>
      <c r="AC174" s="103" t="s">
        <v>199</v>
      </c>
      <c r="AD174" s="103" t="s">
        <v>487</v>
      </c>
      <c r="AE174" s="103" t="s">
        <v>199</v>
      </c>
      <c r="AF174" s="103" t="s">
        <v>199</v>
      </c>
      <c r="AG174" s="103" t="s">
        <v>199</v>
      </c>
      <c r="AH174" s="103" t="s">
        <v>199</v>
      </c>
      <c r="AI174" s="103" t="s">
        <v>199</v>
      </c>
      <c r="AJ174" s="103" t="s">
        <v>408</v>
      </c>
      <c r="AK174" s="103" t="s">
        <v>409</v>
      </c>
      <c r="AL174" s="103" t="s">
        <v>234</v>
      </c>
    </row>
    <row r="175" spans="2:38" s="111" customFormat="1" ht="171" hidden="1" x14ac:dyDescent="0.2">
      <c r="B175" s="103" t="s">
        <v>453</v>
      </c>
      <c r="C175" s="104" t="s">
        <v>850</v>
      </c>
      <c r="D175" s="103" t="s">
        <v>851</v>
      </c>
      <c r="E175" s="103" t="s">
        <v>852</v>
      </c>
      <c r="F175" s="103" t="s">
        <v>853</v>
      </c>
      <c r="G175" s="103"/>
      <c r="H175" s="103" t="s">
        <v>753</v>
      </c>
      <c r="I175" s="103" t="s">
        <v>854</v>
      </c>
      <c r="J175" s="103" t="s">
        <v>855</v>
      </c>
      <c r="K175" s="103" t="s">
        <v>199</v>
      </c>
      <c r="L175" s="103" t="s">
        <v>199</v>
      </c>
      <c r="M175" s="103"/>
      <c r="N175" s="103"/>
      <c r="O175" s="103"/>
      <c r="P175" s="103"/>
      <c r="Q175" s="103"/>
      <c r="R175" s="103"/>
      <c r="S175" s="107"/>
      <c r="T175" s="121"/>
      <c r="U175" s="107"/>
      <c r="V175" s="115"/>
      <c r="W175" s="103"/>
      <c r="X175" s="103"/>
      <c r="Y175" s="103"/>
      <c r="Z175" s="103"/>
      <c r="AA175" s="103"/>
      <c r="AB175" s="103"/>
      <c r="AC175" s="103"/>
      <c r="AD175" s="103"/>
      <c r="AE175" s="103"/>
      <c r="AF175" s="103"/>
      <c r="AG175" s="103"/>
      <c r="AH175" s="103"/>
      <c r="AI175" s="103"/>
      <c r="AJ175" s="103"/>
      <c r="AK175" s="103"/>
      <c r="AL175" s="103"/>
    </row>
    <row r="176" spans="2:38" s="111" customFormat="1" ht="171" hidden="1" x14ac:dyDescent="0.2">
      <c r="B176" s="103" t="s">
        <v>453</v>
      </c>
      <c r="C176" s="104" t="s">
        <v>850</v>
      </c>
      <c r="D176" s="103" t="s">
        <v>851</v>
      </c>
      <c r="E176" s="103" t="s">
        <v>852</v>
      </c>
      <c r="F176" s="103" t="s">
        <v>853</v>
      </c>
      <c r="G176" s="103"/>
      <c r="H176" s="103" t="s">
        <v>753</v>
      </c>
      <c r="I176" s="103" t="s">
        <v>854</v>
      </c>
      <c r="J176" s="103" t="s">
        <v>855</v>
      </c>
      <c r="K176" s="103" t="s">
        <v>199</v>
      </c>
      <c r="L176" s="103" t="s">
        <v>199</v>
      </c>
      <c r="M176" s="103" t="s">
        <v>889</v>
      </c>
      <c r="N176" s="103" t="s">
        <v>890</v>
      </c>
      <c r="O176" s="106" t="s">
        <v>891</v>
      </c>
      <c r="P176" s="103" t="s">
        <v>272</v>
      </c>
      <c r="Q176" s="103" t="s">
        <v>892</v>
      </c>
      <c r="R176" s="106" t="s">
        <v>72</v>
      </c>
      <c r="S176" s="107">
        <v>45293</v>
      </c>
      <c r="T176" s="107">
        <v>45626</v>
      </c>
      <c r="U176" s="118" t="s">
        <v>260</v>
      </c>
      <c r="V176" s="108"/>
      <c r="W176" s="103"/>
      <c r="X176" s="109">
        <v>0.8</v>
      </c>
      <c r="Y176" s="103" t="s">
        <v>207</v>
      </c>
      <c r="Z176" s="103" t="s">
        <v>893</v>
      </c>
      <c r="AA176" s="103" t="s">
        <v>199</v>
      </c>
      <c r="AB176" s="103" t="s">
        <v>199</v>
      </c>
      <c r="AC176" s="103" t="s">
        <v>199</v>
      </c>
      <c r="AD176" s="123" t="s">
        <v>364</v>
      </c>
      <c r="AE176" s="103" t="s">
        <v>199</v>
      </c>
      <c r="AF176" s="103" t="s">
        <v>199</v>
      </c>
      <c r="AG176" s="103" t="s">
        <v>199</v>
      </c>
      <c r="AH176" s="103" t="s">
        <v>199</v>
      </c>
      <c r="AI176" s="103" t="s">
        <v>199</v>
      </c>
      <c r="AJ176" s="103" t="s">
        <v>408</v>
      </c>
      <c r="AK176" s="103" t="s">
        <v>409</v>
      </c>
      <c r="AL176" s="106" t="s">
        <v>261</v>
      </c>
    </row>
    <row r="177" spans="2:38" s="111" customFormat="1" ht="171" hidden="1" x14ac:dyDescent="0.2">
      <c r="B177" s="103" t="s">
        <v>453</v>
      </c>
      <c r="C177" s="104" t="s">
        <v>850</v>
      </c>
      <c r="D177" s="103" t="s">
        <v>851</v>
      </c>
      <c r="E177" s="103" t="s">
        <v>852</v>
      </c>
      <c r="F177" s="103" t="s">
        <v>853</v>
      </c>
      <c r="G177" s="103"/>
      <c r="H177" s="103" t="s">
        <v>753</v>
      </c>
      <c r="I177" s="103" t="s">
        <v>854</v>
      </c>
      <c r="J177" s="103" t="s">
        <v>855</v>
      </c>
      <c r="K177" s="103" t="s">
        <v>199</v>
      </c>
      <c r="L177" s="103" t="s">
        <v>199</v>
      </c>
      <c r="M177" s="103" t="s">
        <v>894</v>
      </c>
      <c r="N177" s="103" t="s">
        <v>895</v>
      </c>
      <c r="O177" s="106" t="s">
        <v>896</v>
      </c>
      <c r="P177" s="103" t="s">
        <v>230</v>
      </c>
      <c r="Q177" s="103" t="s">
        <v>231</v>
      </c>
      <c r="R177" s="106" t="s">
        <v>220</v>
      </c>
      <c r="S177" s="107">
        <v>45627</v>
      </c>
      <c r="T177" s="107">
        <v>45641</v>
      </c>
      <c r="U177" s="106" t="s">
        <v>72</v>
      </c>
      <c r="V177" s="108"/>
      <c r="W177" s="103"/>
      <c r="X177" s="109"/>
      <c r="Y177" s="103" t="s">
        <v>208</v>
      </c>
      <c r="Z177" s="103" t="s">
        <v>232</v>
      </c>
      <c r="AA177" s="103" t="s">
        <v>233</v>
      </c>
      <c r="AB177" s="103" t="s">
        <v>893</v>
      </c>
      <c r="AC177" s="103" t="s">
        <v>199</v>
      </c>
      <c r="AD177" s="123" t="s">
        <v>364</v>
      </c>
      <c r="AE177" s="103" t="s">
        <v>199</v>
      </c>
      <c r="AF177" s="103" t="s">
        <v>199</v>
      </c>
      <c r="AG177" s="103" t="s">
        <v>199</v>
      </c>
      <c r="AH177" s="103" t="s">
        <v>199</v>
      </c>
      <c r="AI177" s="103" t="s">
        <v>199</v>
      </c>
      <c r="AJ177" s="103" t="s">
        <v>408</v>
      </c>
      <c r="AK177" s="103" t="s">
        <v>409</v>
      </c>
      <c r="AL177" s="106" t="s">
        <v>234</v>
      </c>
    </row>
    <row r="178" spans="2:38" s="111" customFormat="1" ht="171" hidden="1" x14ac:dyDescent="0.2">
      <c r="B178" s="103" t="s">
        <v>453</v>
      </c>
      <c r="C178" s="104" t="s">
        <v>850</v>
      </c>
      <c r="D178" s="103" t="s">
        <v>851</v>
      </c>
      <c r="E178" s="103" t="s">
        <v>852</v>
      </c>
      <c r="F178" s="103" t="s">
        <v>853</v>
      </c>
      <c r="G178" s="103"/>
      <c r="H178" s="103" t="s">
        <v>753</v>
      </c>
      <c r="I178" s="103" t="s">
        <v>854</v>
      </c>
      <c r="J178" s="103" t="s">
        <v>855</v>
      </c>
      <c r="K178" s="103" t="s">
        <v>199</v>
      </c>
      <c r="L178" s="103" t="s">
        <v>199</v>
      </c>
      <c r="M178" s="103" t="s">
        <v>897</v>
      </c>
      <c r="N178" s="103" t="s">
        <v>898</v>
      </c>
      <c r="O178" s="106" t="s">
        <v>267</v>
      </c>
      <c r="P178" s="103" t="s">
        <v>272</v>
      </c>
      <c r="Q178" s="103" t="s">
        <v>892</v>
      </c>
      <c r="R178" s="106" t="s">
        <v>72</v>
      </c>
      <c r="S178" s="107">
        <v>45293</v>
      </c>
      <c r="T178" s="107">
        <v>45626</v>
      </c>
      <c r="U178" s="118" t="s">
        <v>72</v>
      </c>
      <c r="V178" s="108"/>
      <c r="W178" s="103"/>
      <c r="X178" s="109">
        <v>0.2</v>
      </c>
      <c r="Y178" s="103" t="s">
        <v>207</v>
      </c>
      <c r="Z178" s="103" t="s">
        <v>893</v>
      </c>
      <c r="AA178" s="103" t="s">
        <v>199</v>
      </c>
      <c r="AB178" s="103" t="s">
        <v>199</v>
      </c>
      <c r="AC178" s="103" t="s">
        <v>199</v>
      </c>
      <c r="AD178" s="123" t="s">
        <v>364</v>
      </c>
      <c r="AE178" s="103" t="s">
        <v>199</v>
      </c>
      <c r="AF178" s="103" t="s">
        <v>199</v>
      </c>
      <c r="AG178" s="103" t="s">
        <v>199</v>
      </c>
      <c r="AH178" s="103" t="s">
        <v>199</v>
      </c>
      <c r="AI178" s="103" t="s">
        <v>199</v>
      </c>
      <c r="AJ178" s="103" t="s">
        <v>408</v>
      </c>
      <c r="AK178" s="103" t="s">
        <v>409</v>
      </c>
      <c r="AL178" s="106" t="s">
        <v>261</v>
      </c>
    </row>
    <row r="179" spans="2:38" s="111" customFormat="1" ht="171" hidden="1" x14ac:dyDescent="0.2">
      <c r="B179" s="103" t="s">
        <v>453</v>
      </c>
      <c r="C179" s="104" t="s">
        <v>850</v>
      </c>
      <c r="D179" s="103" t="s">
        <v>851</v>
      </c>
      <c r="E179" s="103" t="s">
        <v>852</v>
      </c>
      <c r="F179" s="103" t="s">
        <v>853</v>
      </c>
      <c r="G179" s="103"/>
      <c r="H179" s="103" t="s">
        <v>753</v>
      </c>
      <c r="I179" s="103" t="s">
        <v>854</v>
      </c>
      <c r="J179" s="103" t="s">
        <v>855</v>
      </c>
      <c r="K179" s="103" t="s">
        <v>199</v>
      </c>
      <c r="L179" s="103" t="s">
        <v>199</v>
      </c>
      <c r="M179" s="103" t="s">
        <v>899</v>
      </c>
      <c r="N179" s="103" t="s">
        <v>900</v>
      </c>
      <c r="O179" s="106" t="s">
        <v>901</v>
      </c>
      <c r="P179" s="103" t="s">
        <v>272</v>
      </c>
      <c r="Q179" s="103" t="s">
        <v>902</v>
      </c>
      <c r="R179" s="106" t="s">
        <v>72</v>
      </c>
      <c r="S179" s="107">
        <v>45383</v>
      </c>
      <c r="T179" s="107">
        <v>45641</v>
      </c>
      <c r="U179" s="118" t="s">
        <v>260</v>
      </c>
      <c r="V179" s="108"/>
      <c r="W179" s="103"/>
      <c r="X179" s="109">
        <v>0.8</v>
      </c>
      <c r="Y179" s="103" t="s">
        <v>207</v>
      </c>
      <c r="Z179" s="103" t="s">
        <v>893</v>
      </c>
      <c r="AA179" s="103" t="s">
        <v>199</v>
      </c>
      <c r="AB179" s="103" t="s">
        <v>199</v>
      </c>
      <c r="AC179" s="103" t="s">
        <v>199</v>
      </c>
      <c r="AD179" s="123" t="s">
        <v>364</v>
      </c>
      <c r="AE179" s="103" t="s">
        <v>199</v>
      </c>
      <c r="AF179" s="103" t="s">
        <v>199</v>
      </c>
      <c r="AG179" s="103" t="s">
        <v>199</v>
      </c>
      <c r="AH179" s="103" t="s">
        <v>199</v>
      </c>
      <c r="AI179" s="103" t="s">
        <v>199</v>
      </c>
      <c r="AJ179" s="103" t="s">
        <v>408</v>
      </c>
      <c r="AK179" s="103" t="s">
        <v>409</v>
      </c>
      <c r="AL179" s="106" t="s">
        <v>261</v>
      </c>
    </row>
    <row r="180" spans="2:38" s="111" customFormat="1" ht="171" hidden="1" x14ac:dyDescent="0.2">
      <c r="B180" s="103" t="s">
        <v>453</v>
      </c>
      <c r="C180" s="104" t="s">
        <v>850</v>
      </c>
      <c r="D180" s="103" t="s">
        <v>851</v>
      </c>
      <c r="E180" s="103" t="s">
        <v>852</v>
      </c>
      <c r="F180" s="103" t="s">
        <v>853</v>
      </c>
      <c r="G180" s="103"/>
      <c r="H180" s="103" t="s">
        <v>753</v>
      </c>
      <c r="I180" s="103" t="s">
        <v>854</v>
      </c>
      <c r="J180" s="103" t="s">
        <v>855</v>
      </c>
      <c r="K180" s="103" t="s">
        <v>199</v>
      </c>
      <c r="L180" s="103" t="s">
        <v>199</v>
      </c>
      <c r="M180" s="103" t="s">
        <v>903</v>
      </c>
      <c r="N180" s="103" t="s">
        <v>904</v>
      </c>
      <c r="O180" s="106" t="s">
        <v>905</v>
      </c>
      <c r="P180" s="103" t="s">
        <v>230</v>
      </c>
      <c r="Q180" s="103" t="s">
        <v>231</v>
      </c>
      <c r="R180" s="106" t="s">
        <v>220</v>
      </c>
      <c r="S180" s="107">
        <v>45627</v>
      </c>
      <c r="T180" s="107">
        <v>45641</v>
      </c>
      <c r="U180" s="106" t="s">
        <v>72</v>
      </c>
      <c r="V180" s="108"/>
      <c r="W180" s="103"/>
      <c r="X180" s="109"/>
      <c r="Y180" s="103" t="s">
        <v>208</v>
      </c>
      <c r="Z180" s="103" t="s">
        <v>232</v>
      </c>
      <c r="AA180" s="103" t="s">
        <v>233</v>
      </c>
      <c r="AB180" s="103" t="s">
        <v>893</v>
      </c>
      <c r="AC180" s="103" t="s">
        <v>199</v>
      </c>
      <c r="AD180" s="123" t="s">
        <v>364</v>
      </c>
      <c r="AE180" s="103" t="s">
        <v>199</v>
      </c>
      <c r="AF180" s="103" t="s">
        <v>199</v>
      </c>
      <c r="AG180" s="103" t="s">
        <v>199</v>
      </c>
      <c r="AH180" s="103" t="s">
        <v>199</v>
      </c>
      <c r="AI180" s="103" t="s">
        <v>199</v>
      </c>
      <c r="AJ180" s="103" t="s">
        <v>408</v>
      </c>
      <c r="AK180" s="103" t="s">
        <v>409</v>
      </c>
      <c r="AL180" s="106" t="s">
        <v>234</v>
      </c>
    </row>
    <row r="181" spans="2:38" s="111" customFormat="1" ht="171" hidden="1" x14ac:dyDescent="0.2">
      <c r="B181" s="103" t="s">
        <v>453</v>
      </c>
      <c r="C181" s="104" t="s">
        <v>850</v>
      </c>
      <c r="D181" s="103" t="s">
        <v>851</v>
      </c>
      <c r="E181" s="103" t="s">
        <v>852</v>
      </c>
      <c r="F181" s="103" t="s">
        <v>853</v>
      </c>
      <c r="G181" s="103"/>
      <c r="H181" s="103" t="s">
        <v>753</v>
      </c>
      <c r="I181" s="103" t="s">
        <v>854</v>
      </c>
      <c r="J181" s="103" t="s">
        <v>855</v>
      </c>
      <c r="K181" s="103" t="s">
        <v>199</v>
      </c>
      <c r="L181" s="103" t="s">
        <v>199</v>
      </c>
      <c r="M181" s="103" t="s">
        <v>906</v>
      </c>
      <c r="N181" s="103" t="s">
        <v>907</v>
      </c>
      <c r="O181" s="106" t="s">
        <v>267</v>
      </c>
      <c r="P181" s="103" t="s">
        <v>272</v>
      </c>
      <c r="Q181" s="103" t="s">
        <v>902</v>
      </c>
      <c r="R181" s="106" t="s">
        <v>72</v>
      </c>
      <c r="S181" s="107">
        <v>45383</v>
      </c>
      <c r="T181" s="107">
        <v>45657</v>
      </c>
      <c r="U181" s="118" t="s">
        <v>72</v>
      </c>
      <c r="V181" s="108"/>
      <c r="W181" s="103"/>
      <c r="X181" s="109">
        <v>0.2</v>
      </c>
      <c r="Y181" s="103" t="s">
        <v>207</v>
      </c>
      <c r="Z181" s="103" t="s">
        <v>893</v>
      </c>
      <c r="AA181" s="103" t="s">
        <v>199</v>
      </c>
      <c r="AB181" s="103"/>
      <c r="AC181" s="103"/>
      <c r="AD181" s="123" t="s">
        <v>364</v>
      </c>
      <c r="AE181" s="103" t="s">
        <v>199</v>
      </c>
      <c r="AF181" s="103" t="s">
        <v>199</v>
      </c>
      <c r="AG181" s="103" t="s">
        <v>199</v>
      </c>
      <c r="AH181" s="103" t="s">
        <v>199</v>
      </c>
      <c r="AI181" s="103" t="s">
        <v>199</v>
      </c>
      <c r="AJ181" s="103" t="s">
        <v>408</v>
      </c>
      <c r="AK181" s="103" t="s">
        <v>409</v>
      </c>
      <c r="AL181" s="106" t="s">
        <v>261</v>
      </c>
    </row>
    <row r="182" spans="2:38" s="111" customFormat="1" ht="171" hidden="1" x14ac:dyDescent="0.2">
      <c r="B182" s="103" t="s">
        <v>453</v>
      </c>
      <c r="C182" s="104" t="s">
        <v>850</v>
      </c>
      <c r="D182" s="103" t="s">
        <v>851</v>
      </c>
      <c r="E182" s="103" t="s">
        <v>852</v>
      </c>
      <c r="F182" s="103" t="s">
        <v>908</v>
      </c>
      <c r="G182" s="103"/>
      <c r="H182" s="103" t="s">
        <v>753</v>
      </c>
      <c r="I182" s="103" t="s">
        <v>854</v>
      </c>
      <c r="J182" s="103" t="s">
        <v>855</v>
      </c>
      <c r="K182" s="103" t="s">
        <v>199</v>
      </c>
      <c r="L182" s="103" t="s">
        <v>199</v>
      </c>
      <c r="M182" s="103" t="s">
        <v>909</v>
      </c>
      <c r="N182" s="103" t="s">
        <v>910</v>
      </c>
      <c r="O182" s="106" t="s">
        <v>911</v>
      </c>
      <c r="P182" s="103" t="s">
        <v>872</v>
      </c>
      <c r="Q182" s="103"/>
      <c r="R182" s="103" t="s">
        <v>912</v>
      </c>
      <c r="S182" s="107">
        <v>45566</v>
      </c>
      <c r="T182" s="107">
        <v>45641</v>
      </c>
      <c r="U182" s="107" t="s">
        <v>512</v>
      </c>
      <c r="V182" s="108"/>
      <c r="W182" s="103"/>
      <c r="X182" s="103">
        <v>100</v>
      </c>
      <c r="Y182" s="103" t="s">
        <v>354</v>
      </c>
      <c r="Z182" s="103" t="s">
        <v>199</v>
      </c>
      <c r="AA182" s="103" t="s">
        <v>199</v>
      </c>
      <c r="AB182" s="103" t="s">
        <v>199</v>
      </c>
      <c r="AC182" s="103" t="s">
        <v>199</v>
      </c>
      <c r="AD182" s="103" t="s">
        <v>356</v>
      </c>
      <c r="AE182" s="103" t="s">
        <v>417</v>
      </c>
      <c r="AF182" s="103" t="s">
        <v>199</v>
      </c>
      <c r="AG182" s="103" t="s">
        <v>199</v>
      </c>
      <c r="AH182" s="103" t="s">
        <v>199</v>
      </c>
      <c r="AI182" s="103" t="s">
        <v>199</v>
      </c>
      <c r="AJ182" s="103" t="s">
        <v>199</v>
      </c>
      <c r="AK182" s="103" t="s">
        <v>199</v>
      </c>
      <c r="AL182" s="103" t="s">
        <v>913</v>
      </c>
    </row>
    <row r="183" spans="2:38" s="111" customFormat="1" ht="171" hidden="1" x14ac:dyDescent="0.2">
      <c r="B183" s="103" t="s">
        <v>453</v>
      </c>
      <c r="C183" s="104" t="s">
        <v>850</v>
      </c>
      <c r="D183" s="103" t="s">
        <v>851</v>
      </c>
      <c r="E183" s="103" t="s">
        <v>852</v>
      </c>
      <c r="F183" s="103" t="s">
        <v>908</v>
      </c>
      <c r="G183" s="103"/>
      <c r="H183" s="103" t="s">
        <v>753</v>
      </c>
      <c r="I183" s="103" t="s">
        <v>854</v>
      </c>
      <c r="J183" s="103" t="s">
        <v>855</v>
      </c>
      <c r="K183" s="103" t="s">
        <v>199</v>
      </c>
      <c r="L183" s="103" t="s">
        <v>199</v>
      </c>
      <c r="M183" s="103" t="s">
        <v>914</v>
      </c>
      <c r="N183" s="103" t="s">
        <v>915</v>
      </c>
      <c r="O183" s="106" t="s">
        <v>916</v>
      </c>
      <c r="P183" s="103" t="s">
        <v>667</v>
      </c>
      <c r="Q183" s="103" t="s">
        <v>672</v>
      </c>
      <c r="R183" s="103" t="s">
        <v>99</v>
      </c>
      <c r="S183" s="107">
        <v>45292</v>
      </c>
      <c r="T183" s="107">
        <v>45641</v>
      </c>
      <c r="U183" s="107" t="s">
        <v>199</v>
      </c>
      <c r="V183" s="115"/>
      <c r="W183" s="103"/>
      <c r="X183" s="103">
        <v>100</v>
      </c>
      <c r="Y183" s="103" t="s">
        <v>354</v>
      </c>
      <c r="Z183" s="103" t="s">
        <v>199</v>
      </c>
      <c r="AA183" s="103" t="s">
        <v>199</v>
      </c>
      <c r="AB183" s="103" t="s">
        <v>199</v>
      </c>
      <c r="AC183" s="103" t="s">
        <v>199</v>
      </c>
      <c r="AD183" s="103" t="s">
        <v>356</v>
      </c>
      <c r="AE183" s="103" t="s">
        <v>417</v>
      </c>
      <c r="AF183" s="103" t="s">
        <v>199</v>
      </c>
      <c r="AG183" s="103" t="s">
        <v>199</v>
      </c>
      <c r="AH183" s="103" t="s">
        <v>199</v>
      </c>
      <c r="AI183" s="103" t="s">
        <v>199</v>
      </c>
      <c r="AJ183" s="103" t="s">
        <v>199</v>
      </c>
      <c r="AK183" s="103" t="s">
        <v>199</v>
      </c>
      <c r="AL183" s="103" t="s">
        <v>913</v>
      </c>
    </row>
    <row r="184" spans="2:38" s="111" customFormat="1" ht="171" hidden="1" x14ac:dyDescent="0.2">
      <c r="B184" s="103" t="s">
        <v>453</v>
      </c>
      <c r="C184" s="104" t="s">
        <v>850</v>
      </c>
      <c r="D184" s="103" t="s">
        <v>851</v>
      </c>
      <c r="E184" s="103" t="s">
        <v>852</v>
      </c>
      <c r="F184" s="103" t="s">
        <v>917</v>
      </c>
      <c r="G184" s="103"/>
      <c r="H184" s="103" t="s">
        <v>753</v>
      </c>
      <c r="I184" s="103" t="s">
        <v>854</v>
      </c>
      <c r="J184" s="103" t="s">
        <v>855</v>
      </c>
      <c r="K184" s="103" t="s">
        <v>199</v>
      </c>
      <c r="L184" s="103" t="s">
        <v>199</v>
      </c>
      <c r="M184" s="103" t="s">
        <v>918</v>
      </c>
      <c r="N184" s="103" t="s">
        <v>919</v>
      </c>
      <c r="O184" s="106" t="s">
        <v>920</v>
      </c>
      <c r="P184" s="103" t="s">
        <v>872</v>
      </c>
      <c r="Q184" s="103"/>
      <c r="R184" s="103" t="s">
        <v>220</v>
      </c>
      <c r="S184" s="107">
        <v>45566</v>
      </c>
      <c r="T184" s="107">
        <v>45641</v>
      </c>
      <c r="U184" s="107" t="s">
        <v>50</v>
      </c>
      <c r="V184" s="103">
        <v>100</v>
      </c>
      <c r="W184" s="103" t="s">
        <v>354</v>
      </c>
      <c r="X184" s="103">
        <v>50</v>
      </c>
      <c r="Y184" s="103" t="s">
        <v>354</v>
      </c>
      <c r="Z184" s="103" t="s">
        <v>199</v>
      </c>
      <c r="AA184" s="103" t="s">
        <v>199</v>
      </c>
      <c r="AB184" s="103" t="s">
        <v>199</v>
      </c>
      <c r="AC184" s="103" t="s">
        <v>199</v>
      </c>
      <c r="AD184" s="103" t="s">
        <v>209</v>
      </c>
      <c r="AE184" s="103" t="s">
        <v>199</v>
      </c>
      <c r="AF184" s="103" t="s">
        <v>199</v>
      </c>
      <c r="AG184" s="103" t="s">
        <v>199</v>
      </c>
      <c r="AH184" s="103" t="s">
        <v>199</v>
      </c>
      <c r="AI184" s="103" t="s">
        <v>199</v>
      </c>
      <c r="AJ184" s="103" t="s">
        <v>199</v>
      </c>
      <c r="AK184" s="103" t="s">
        <v>199</v>
      </c>
      <c r="AL184" s="103" t="s">
        <v>234</v>
      </c>
    </row>
    <row r="185" spans="2:38" s="111" customFormat="1" ht="171" hidden="1" x14ac:dyDescent="0.2">
      <c r="B185" s="103" t="s">
        <v>453</v>
      </c>
      <c r="C185" s="104" t="s">
        <v>850</v>
      </c>
      <c r="D185" s="103" t="s">
        <v>851</v>
      </c>
      <c r="E185" s="103" t="s">
        <v>852</v>
      </c>
      <c r="F185" s="103" t="s">
        <v>917</v>
      </c>
      <c r="G185" s="103"/>
      <c r="H185" s="103" t="s">
        <v>753</v>
      </c>
      <c r="I185" s="103" t="s">
        <v>854</v>
      </c>
      <c r="J185" s="103" t="s">
        <v>855</v>
      </c>
      <c r="K185" s="103" t="s">
        <v>199</v>
      </c>
      <c r="L185" s="103" t="s">
        <v>199</v>
      </c>
      <c r="M185" s="103" t="s">
        <v>921</v>
      </c>
      <c r="N185" s="103" t="s">
        <v>922</v>
      </c>
      <c r="O185" s="106" t="s">
        <v>923</v>
      </c>
      <c r="P185" s="103" t="s">
        <v>872</v>
      </c>
      <c r="Q185" s="103"/>
      <c r="R185" s="103" t="s">
        <v>220</v>
      </c>
      <c r="S185" s="107">
        <v>45597</v>
      </c>
      <c r="T185" s="107">
        <v>45641</v>
      </c>
      <c r="U185" s="107" t="s">
        <v>50</v>
      </c>
      <c r="V185" s="108"/>
      <c r="W185" s="103"/>
      <c r="X185" s="103">
        <v>50</v>
      </c>
      <c r="Y185" s="103" t="s">
        <v>354</v>
      </c>
      <c r="Z185" s="103" t="s">
        <v>374</v>
      </c>
      <c r="AA185" s="103" t="s">
        <v>199</v>
      </c>
      <c r="AB185" s="103" t="s">
        <v>199</v>
      </c>
      <c r="AC185" s="103" t="s">
        <v>199</v>
      </c>
      <c r="AD185" s="103" t="s">
        <v>209</v>
      </c>
      <c r="AE185" s="103" t="s">
        <v>199</v>
      </c>
      <c r="AF185" s="103" t="s">
        <v>199</v>
      </c>
      <c r="AG185" s="103" t="s">
        <v>199</v>
      </c>
      <c r="AH185" s="103" t="s">
        <v>199</v>
      </c>
      <c r="AI185" s="103" t="s">
        <v>199</v>
      </c>
      <c r="AJ185" s="103" t="s">
        <v>199</v>
      </c>
      <c r="AK185" s="103" t="s">
        <v>199</v>
      </c>
      <c r="AL185" s="103" t="s">
        <v>234</v>
      </c>
    </row>
    <row r="186" spans="2:38" s="111" customFormat="1" ht="171" hidden="1" x14ac:dyDescent="0.2">
      <c r="B186" s="103" t="s">
        <v>453</v>
      </c>
      <c r="C186" s="104" t="s">
        <v>850</v>
      </c>
      <c r="D186" s="103" t="s">
        <v>851</v>
      </c>
      <c r="E186" s="103" t="s">
        <v>852</v>
      </c>
      <c r="F186" s="103" t="s">
        <v>924</v>
      </c>
      <c r="G186" s="103"/>
      <c r="H186" s="103" t="s">
        <v>753</v>
      </c>
      <c r="I186" s="103" t="s">
        <v>854</v>
      </c>
      <c r="J186" s="103" t="s">
        <v>855</v>
      </c>
      <c r="K186" s="103" t="s">
        <v>199</v>
      </c>
      <c r="L186" s="103" t="s">
        <v>199</v>
      </c>
      <c r="M186" s="103" t="s">
        <v>925</v>
      </c>
      <c r="N186" s="103" t="s">
        <v>926</v>
      </c>
      <c r="O186" s="106" t="s">
        <v>927</v>
      </c>
      <c r="P186" s="103" t="s">
        <v>872</v>
      </c>
      <c r="Q186" s="103"/>
      <c r="R186" s="103" t="s">
        <v>220</v>
      </c>
      <c r="S186" s="107">
        <v>45292</v>
      </c>
      <c r="T186" s="107">
        <v>45641</v>
      </c>
      <c r="U186" s="107" t="s">
        <v>512</v>
      </c>
      <c r="V186" s="108"/>
      <c r="W186" s="103"/>
      <c r="X186" s="103">
        <v>100</v>
      </c>
      <c r="Y186" s="103" t="s">
        <v>354</v>
      </c>
      <c r="Z186" s="103" t="s">
        <v>355</v>
      </c>
      <c r="AA186" s="103" t="s">
        <v>199</v>
      </c>
      <c r="AB186" s="103" t="s">
        <v>199</v>
      </c>
      <c r="AC186" s="103" t="s">
        <v>199</v>
      </c>
      <c r="AD186" s="103" t="s">
        <v>357</v>
      </c>
      <c r="AE186" s="103" t="s">
        <v>199</v>
      </c>
      <c r="AF186" s="103" t="s">
        <v>199</v>
      </c>
      <c r="AG186" s="103" t="s">
        <v>199</v>
      </c>
      <c r="AH186" s="103" t="s">
        <v>199</v>
      </c>
      <c r="AI186" s="103" t="s">
        <v>199</v>
      </c>
      <c r="AJ186" s="103" t="s">
        <v>199</v>
      </c>
      <c r="AK186" s="103" t="s">
        <v>199</v>
      </c>
      <c r="AL186" s="103" t="s">
        <v>234</v>
      </c>
    </row>
    <row r="187" spans="2:38" s="111" customFormat="1" ht="228" hidden="1" x14ac:dyDescent="0.2">
      <c r="B187" s="103" t="s">
        <v>453</v>
      </c>
      <c r="C187" s="104" t="s">
        <v>850</v>
      </c>
      <c r="D187" s="103" t="s">
        <v>851</v>
      </c>
      <c r="E187" s="103" t="s">
        <v>852</v>
      </c>
      <c r="F187" s="103" t="s">
        <v>928</v>
      </c>
      <c r="G187" s="103"/>
      <c r="H187" s="103" t="s">
        <v>753</v>
      </c>
      <c r="I187" s="103" t="s">
        <v>854</v>
      </c>
      <c r="J187" s="103" t="s">
        <v>855</v>
      </c>
      <c r="K187" s="103" t="s">
        <v>199</v>
      </c>
      <c r="L187" s="103" t="s">
        <v>199</v>
      </c>
      <c r="M187" s="103" t="s">
        <v>929</v>
      </c>
      <c r="N187" s="103" t="s">
        <v>930</v>
      </c>
      <c r="O187" s="106" t="s">
        <v>931</v>
      </c>
      <c r="P187" s="103" t="s">
        <v>703</v>
      </c>
      <c r="Q187" s="103" t="s">
        <v>932</v>
      </c>
      <c r="R187" s="103" t="s">
        <v>99</v>
      </c>
      <c r="S187" s="107">
        <v>45323</v>
      </c>
      <c r="T187" s="107">
        <v>45473</v>
      </c>
      <c r="U187" s="107" t="s">
        <v>512</v>
      </c>
      <c r="V187" s="115"/>
      <c r="W187" s="103"/>
      <c r="X187" s="103">
        <v>33</v>
      </c>
      <c r="Y187" s="103" t="s">
        <v>354</v>
      </c>
      <c r="Z187" s="103" t="s">
        <v>199</v>
      </c>
      <c r="AA187" s="103" t="s">
        <v>199</v>
      </c>
      <c r="AB187" s="103" t="s">
        <v>199</v>
      </c>
      <c r="AC187" s="103" t="s">
        <v>199</v>
      </c>
      <c r="AD187" s="103" t="s">
        <v>356</v>
      </c>
      <c r="AE187" s="103" t="s">
        <v>199</v>
      </c>
      <c r="AF187" s="103" t="s">
        <v>199</v>
      </c>
      <c r="AG187" s="103" t="s">
        <v>199</v>
      </c>
      <c r="AH187" s="103" t="s">
        <v>199</v>
      </c>
      <c r="AI187" s="103" t="s">
        <v>199</v>
      </c>
      <c r="AJ187" s="103" t="s">
        <v>199</v>
      </c>
      <c r="AK187" s="103" t="s">
        <v>199</v>
      </c>
      <c r="AL187" s="103" t="s">
        <v>913</v>
      </c>
    </row>
    <row r="188" spans="2:38" s="111" customFormat="1" ht="171" hidden="1" x14ac:dyDescent="0.2">
      <c r="B188" s="103" t="s">
        <v>453</v>
      </c>
      <c r="C188" s="104" t="s">
        <v>850</v>
      </c>
      <c r="D188" s="103" t="s">
        <v>851</v>
      </c>
      <c r="E188" s="103" t="s">
        <v>852</v>
      </c>
      <c r="F188" s="103" t="s">
        <v>928</v>
      </c>
      <c r="G188" s="103"/>
      <c r="H188" s="103" t="s">
        <v>753</v>
      </c>
      <c r="I188" s="103" t="s">
        <v>854</v>
      </c>
      <c r="J188" s="103" t="s">
        <v>855</v>
      </c>
      <c r="K188" s="103" t="s">
        <v>199</v>
      </c>
      <c r="L188" s="103" t="s">
        <v>199</v>
      </c>
      <c r="M188" s="103" t="s">
        <v>933</v>
      </c>
      <c r="N188" s="103" t="s">
        <v>934</v>
      </c>
      <c r="O188" s="106" t="s">
        <v>935</v>
      </c>
      <c r="P188" s="103" t="s">
        <v>703</v>
      </c>
      <c r="Q188" s="103" t="s">
        <v>936</v>
      </c>
      <c r="R188" s="103" t="s">
        <v>99</v>
      </c>
      <c r="S188" s="107">
        <v>45323</v>
      </c>
      <c r="T188" s="107">
        <v>45442</v>
      </c>
      <c r="U188" s="107" t="s">
        <v>512</v>
      </c>
      <c r="V188" s="115"/>
      <c r="W188" s="103"/>
      <c r="X188" s="103">
        <v>33</v>
      </c>
      <c r="Y188" s="103" t="s">
        <v>423</v>
      </c>
      <c r="Z188" s="103" t="s">
        <v>199</v>
      </c>
      <c r="AA188" s="103" t="s">
        <v>199</v>
      </c>
      <c r="AB188" s="103" t="s">
        <v>199</v>
      </c>
      <c r="AC188" s="103" t="s">
        <v>199</v>
      </c>
      <c r="AD188" s="103" t="s">
        <v>356</v>
      </c>
      <c r="AE188" s="103" t="s">
        <v>487</v>
      </c>
      <c r="AF188" s="103" t="s">
        <v>199</v>
      </c>
      <c r="AG188" s="103" t="s">
        <v>199</v>
      </c>
      <c r="AH188" s="103" t="s">
        <v>199</v>
      </c>
      <c r="AI188" s="103" t="s">
        <v>199</v>
      </c>
      <c r="AJ188" s="103" t="s">
        <v>199</v>
      </c>
      <c r="AK188" s="103" t="s">
        <v>199</v>
      </c>
      <c r="AL188" s="103" t="s">
        <v>654</v>
      </c>
    </row>
    <row r="189" spans="2:38" s="111" customFormat="1" ht="171" hidden="1" x14ac:dyDescent="0.2">
      <c r="B189" s="103" t="s">
        <v>453</v>
      </c>
      <c r="C189" s="104" t="s">
        <v>850</v>
      </c>
      <c r="D189" s="103" t="s">
        <v>851</v>
      </c>
      <c r="E189" s="103" t="s">
        <v>852</v>
      </c>
      <c r="F189" s="103" t="s">
        <v>928</v>
      </c>
      <c r="G189" s="103"/>
      <c r="H189" s="103" t="s">
        <v>753</v>
      </c>
      <c r="I189" s="103" t="s">
        <v>854</v>
      </c>
      <c r="J189" s="103" t="s">
        <v>855</v>
      </c>
      <c r="K189" s="103" t="s">
        <v>199</v>
      </c>
      <c r="L189" s="103" t="s">
        <v>199</v>
      </c>
      <c r="M189" s="103" t="s">
        <v>937</v>
      </c>
      <c r="N189" s="103" t="s">
        <v>938</v>
      </c>
      <c r="O189" s="106" t="s">
        <v>939</v>
      </c>
      <c r="P189" s="103" t="s">
        <v>667</v>
      </c>
      <c r="Q189" s="103" t="s">
        <v>940</v>
      </c>
      <c r="R189" s="103" t="s">
        <v>99</v>
      </c>
      <c r="S189" s="107">
        <v>45306</v>
      </c>
      <c r="T189" s="107">
        <v>45641</v>
      </c>
      <c r="U189" s="107" t="s">
        <v>512</v>
      </c>
      <c r="V189" s="115"/>
      <c r="W189" s="103"/>
      <c r="X189" s="103">
        <v>33</v>
      </c>
      <c r="Y189" s="103" t="s">
        <v>423</v>
      </c>
      <c r="Z189" s="103" t="s">
        <v>487</v>
      </c>
      <c r="AA189" s="103" t="s">
        <v>199</v>
      </c>
      <c r="AB189" s="103" t="s">
        <v>199</v>
      </c>
      <c r="AC189" s="103" t="s">
        <v>199</v>
      </c>
      <c r="AD189" s="103" t="s">
        <v>356</v>
      </c>
      <c r="AE189" s="103" t="s">
        <v>487</v>
      </c>
      <c r="AF189" s="103" t="s">
        <v>199</v>
      </c>
      <c r="AG189" s="103" t="s">
        <v>199</v>
      </c>
      <c r="AH189" s="103" t="s">
        <v>199</v>
      </c>
      <c r="AI189" s="103" t="s">
        <v>199</v>
      </c>
      <c r="AJ189" s="103" t="s">
        <v>199</v>
      </c>
      <c r="AK189" s="103" t="s">
        <v>199</v>
      </c>
      <c r="AL189" s="103" t="s">
        <v>654</v>
      </c>
    </row>
    <row r="190" spans="2:38" s="111" customFormat="1" ht="171" hidden="1" x14ac:dyDescent="0.2">
      <c r="B190" s="103" t="s">
        <v>453</v>
      </c>
      <c r="C190" s="104" t="s">
        <v>850</v>
      </c>
      <c r="D190" s="103" t="s">
        <v>851</v>
      </c>
      <c r="E190" s="103" t="s">
        <v>852</v>
      </c>
      <c r="F190" s="103" t="s">
        <v>928</v>
      </c>
      <c r="G190" s="103"/>
      <c r="H190" s="103" t="s">
        <v>753</v>
      </c>
      <c r="I190" s="103" t="s">
        <v>854</v>
      </c>
      <c r="J190" s="103" t="s">
        <v>855</v>
      </c>
      <c r="K190" s="103" t="s">
        <v>199</v>
      </c>
      <c r="L190" s="103" t="s">
        <v>199</v>
      </c>
      <c r="M190" s="103" t="s">
        <v>941</v>
      </c>
      <c r="N190" s="103" t="s">
        <v>942</v>
      </c>
      <c r="O190" s="106" t="s">
        <v>943</v>
      </c>
      <c r="P190" s="103" t="s">
        <v>872</v>
      </c>
      <c r="Q190" s="103"/>
      <c r="R190" s="103" t="s">
        <v>220</v>
      </c>
      <c r="S190" s="107">
        <v>45352</v>
      </c>
      <c r="T190" s="107">
        <v>45641</v>
      </c>
      <c r="U190" s="107" t="s">
        <v>512</v>
      </c>
      <c r="V190" s="103"/>
      <c r="W190" s="103"/>
      <c r="X190" s="103">
        <v>100</v>
      </c>
      <c r="Y190" s="103" t="s">
        <v>354</v>
      </c>
      <c r="Z190" s="103" t="s">
        <v>199</v>
      </c>
      <c r="AA190" s="103" t="s">
        <v>199</v>
      </c>
      <c r="AB190" s="103" t="s">
        <v>199</v>
      </c>
      <c r="AC190" s="103" t="s">
        <v>199</v>
      </c>
      <c r="AD190" s="103" t="s">
        <v>356</v>
      </c>
      <c r="AE190" s="103"/>
      <c r="AF190" s="103" t="s">
        <v>199</v>
      </c>
      <c r="AG190" s="103" t="s">
        <v>199</v>
      </c>
      <c r="AH190" s="103" t="s">
        <v>199</v>
      </c>
      <c r="AI190" s="103" t="s">
        <v>199</v>
      </c>
      <c r="AJ190" s="103" t="s">
        <v>199</v>
      </c>
      <c r="AK190" s="103" t="s">
        <v>199</v>
      </c>
      <c r="AL190" s="103" t="s">
        <v>234</v>
      </c>
    </row>
    <row r="191" spans="2:38" s="111" customFormat="1" ht="171" hidden="1" x14ac:dyDescent="0.2">
      <c r="B191" s="103" t="s">
        <v>453</v>
      </c>
      <c r="C191" s="103" t="s">
        <v>850</v>
      </c>
      <c r="D191" s="103" t="s">
        <v>851</v>
      </c>
      <c r="E191" s="103" t="s">
        <v>852</v>
      </c>
      <c r="F191" s="103" t="s">
        <v>928</v>
      </c>
      <c r="G191" s="103"/>
      <c r="H191" s="103" t="s">
        <v>753</v>
      </c>
      <c r="I191" s="103" t="s">
        <v>854</v>
      </c>
      <c r="J191" s="103" t="s">
        <v>944</v>
      </c>
      <c r="K191" s="103" t="s">
        <v>199</v>
      </c>
      <c r="L191" s="103" t="s">
        <v>199</v>
      </c>
      <c r="M191" s="103" t="s">
        <v>945</v>
      </c>
      <c r="N191" s="106" t="s">
        <v>946</v>
      </c>
      <c r="O191" s="103" t="s">
        <v>947</v>
      </c>
      <c r="P191" s="103" t="s">
        <v>287</v>
      </c>
      <c r="Q191" s="103"/>
      <c r="R191" s="107" t="s">
        <v>280</v>
      </c>
      <c r="S191" s="107">
        <v>45352</v>
      </c>
      <c r="T191" s="107">
        <v>45519</v>
      </c>
      <c r="U191" s="107" t="s">
        <v>220</v>
      </c>
      <c r="V191" s="108">
        <v>166880178</v>
      </c>
      <c r="W191" s="106" t="s">
        <v>288</v>
      </c>
      <c r="X191" s="103"/>
      <c r="Y191" s="103" t="s">
        <v>207</v>
      </c>
      <c r="Z191" s="103" t="s">
        <v>245</v>
      </c>
      <c r="AA191" s="103" t="s">
        <v>208</v>
      </c>
      <c r="AB191" s="103" t="s">
        <v>199</v>
      </c>
      <c r="AC191" s="103" t="s">
        <v>199</v>
      </c>
      <c r="AD191" s="103" t="s">
        <v>356</v>
      </c>
      <c r="AE191" s="103" t="s">
        <v>248</v>
      </c>
      <c r="AF191" s="103" t="s">
        <v>199</v>
      </c>
      <c r="AG191" s="103" t="s">
        <v>199</v>
      </c>
      <c r="AH191" s="103" t="s">
        <v>199</v>
      </c>
      <c r="AI191" s="103" t="s">
        <v>199</v>
      </c>
      <c r="AJ191" s="103" t="s">
        <v>199</v>
      </c>
      <c r="AK191" s="103" t="s">
        <v>199</v>
      </c>
      <c r="AL191" s="103" t="s">
        <v>283</v>
      </c>
    </row>
    <row r="192" spans="2:38" s="111" customFormat="1" ht="171" hidden="1" x14ac:dyDescent="0.2">
      <c r="B192" s="103" t="s">
        <v>453</v>
      </c>
      <c r="C192" s="103" t="s">
        <v>850</v>
      </c>
      <c r="D192" s="103" t="s">
        <v>851</v>
      </c>
      <c r="E192" s="103" t="s">
        <v>852</v>
      </c>
      <c r="F192" s="103" t="s">
        <v>928</v>
      </c>
      <c r="G192" s="103"/>
      <c r="H192" s="103" t="s">
        <v>753</v>
      </c>
      <c r="I192" s="103" t="s">
        <v>854</v>
      </c>
      <c r="J192" s="103" t="s">
        <v>944</v>
      </c>
      <c r="K192" s="103" t="s">
        <v>199</v>
      </c>
      <c r="L192" s="103" t="s">
        <v>199</v>
      </c>
      <c r="M192" s="103" t="s">
        <v>948</v>
      </c>
      <c r="N192" s="106" t="s">
        <v>949</v>
      </c>
      <c r="O192" s="103" t="s">
        <v>950</v>
      </c>
      <c r="P192" s="103" t="s">
        <v>279</v>
      </c>
      <c r="Q192" s="103"/>
      <c r="R192" s="107" t="s">
        <v>280</v>
      </c>
      <c r="S192" s="107">
        <v>45352</v>
      </c>
      <c r="T192" s="107">
        <v>45519</v>
      </c>
      <c r="U192" s="107" t="s">
        <v>220</v>
      </c>
      <c r="V192" s="108">
        <v>88517466</v>
      </c>
      <c r="W192" s="106">
        <v>168</v>
      </c>
      <c r="X192" s="103"/>
      <c r="Y192" s="103" t="s">
        <v>207</v>
      </c>
      <c r="Z192" s="103" t="s">
        <v>245</v>
      </c>
      <c r="AA192" s="103" t="s">
        <v>208</v>
      </c>
      <c r="AB192" s="103" t="s">
        <v>199</v>
      </c>
      <c r="AC192" s="103" t="s">
        <v>199</v>
      </c>
      <c r="AD192" s="103" t="s">
        <v>356</v>
      </c>
      <c r="AE192" s="103" t="s">
        <v>248</v>
      </c>
      <c r="AF192" s="103" t="s">
        <v>199</v>
      </c>
      <c r="AG192" s="103" t="s">
        <v>199</v>
      </c>
      <c r="AH192" s="103" t="s">
        <v>199</v>
      </c>
      <c r="AI192" s="103" t="s">
        <v>199</v>
      </c>
      <c r="AJ192" s="103" t="s">
        <v>199</v>
      </c>
      <c r="AK192" s="103" t="s">
        <v>199</v>
      </c>
      <c r="AL192" s="103" t="s">
        <v>283</v>
      </c>
    </row>
    <row r="193" spans="2:38" s="111" customFormat="1" ht="171" hidden="1" x14ac:dyDescent="0.2">
      <c r="B193" s="103" t="s">
        <v>453</v>
      </c>
      <c r="C193" s="103" t="s">
        <v>850</v>
      </c>
      <c r="D193" s="103" t="s">
        <v>851</v>
      </c>
      <c r="E193" s="103" t="s">
        <v>852</v>
      </c>
      <c r="F193" s="103" t="s">
        <v>928</v>
      </c>
      <c r="G193" s="103"/>
      <c r="H193" s="103" t="s">
        <v>753</v>
      </c>
      <c r="I193" s="103" t="s">
        <v>854</v>
      </c>
      <c r="J193" s="103" t="s">
        <v>944</v>
      </c>
      <c r="K193" s="103" t="s">
        <v>199</v>
      </c>
      <c r="L193" s="103" t="s">
        <v>199</v>
      </c>
      <c r="M193" s="103" t="s">
        <v>951</v>
      </c>
      <c r="N193" s="106" t="s">
        <v>952</v>
      </c>
      <c r="O193" s="103" t="s">
        <v>953</v>
      </c>
      <c r="P193" s="103" t="s">
        <v>954</v>
      </c>
      <c r="Q193" s="103"/>
      <c r="R193" s="107" t="s">
        <v>280</v>
      </c>
      <c r="S193" s="107">
        <v>45352</v>
      </c>
      <c r="T193" s="107">
        <v>45519</v>
      </c>
      <c r="U193" s="107" t="s">
        <v>220</v>
      </c>
      <c r="V193" s="108">
        <v>32540022</v>
      </c>
      <c r="W193" s="106">
        <v>164</v>
      </c>
      <c r="X193" s="103"/>
      <c r="Y193" s="103" t="s">
        <v>207</v>
      </c>
      <c r="Z193" s="103" t="s">
        <v>245</v>
      </c>
      <c r="AA193" s="103" t="s">
        <v>208</v>
      </c>
      <c r="AB193" s="103" t="s">
        <v>199</v>
      </c>
      <c r="AC193" s="103" t="s">
        <v>199</v>
      </c>
      <c r="AD193" s="103" t="s">
        <v>356</v>
      </c>
      <c r="AE193" s="103" t="s">
        <v>248</v>
      </c>
      <c r="AF193" s="103" t="s">
        <v>199</v>
      </c>
      <c r="AG193" s="103" t="s">
        <v>199</v>
      </c>
      <c r="AH193" s="103" t="s">
        <v>199</v>
      </c>
      <c r="AI193" s="103" t="s">
        <v>199</v>
      </c>
      <c r="AJ193" s="103" t="s">
        <v>199</v>
      </c>
      <c r="AK193" s="103" t="s">
        <v>199</v>
      </c>
      <c r="AL193" s="103" t="s">
        <v>283</v>
      </c>
    </row>
    <row r="194" spans="2:38" s="111" customFormat="1" ht="171" hidden="1" x14ac:dyDescent="0.2">
      <c r="B194" s="103" t="s">
        <v>453</v>
      </c>
      <c r="C194" s="103" t="s">
        <v>850</v>
      </c>
      <c r="D194" s="103" t="s">
        <v>851</v>
      </c>
      <c r="E194" s="103" t="s">
        <v>852</v>
      </c>
      <c r="F194" s="103" t="s">
        <v>928</v>
      </c>
      <c r="G194" s="103"/>
      <c r="H194" s="103" t="s">
        <v>753</v>
      </c>
      <c r="I194" s="103" t="s">
        <v>854</v>
      </c>
      <c r="J194" s="103" t="s">
        <v>944</v>
      </c>
      <c r="K194" s="103" t="s">
        <v>199</v>
      </c>
      <c r="L194" s="103" t="s">
        <v>199</v>
      </c>
      <c r="M194" s="103" t="s">
        <v>955</v>
      </c>
      <c r="N194" s="106" t="s">
        <v>956</v>
      </c>
      <c r="O194" s="103" t="s">
        <v>957</v>
      </c>
      <c r="P194" s="103" t="s">
        <v>958</v>
      </c>
      <c r="Q194" s="103"/>
      <c r="R194" s="107" t="s">
        <v>280</v>
      </c>
      <c r="S194" s="107">
        <v>45352</v>
      </c>
      <c r="T194" s="107">
        <v>45519</v>
      </c>
      <c r="U194" s="107" t="s">
        <v>220</v>
      </c>
      <c r="V194" s="108">
        <v>31500966</v>
      </c>
      <c r="W194" s="106">
        <v>154</v>
      </c>
      <c r="X194" s="103"/>
      <c r="Y194" s="103" t="s">
        <v>207</v>
      </c>
      <c r="Z194" s="103" t="s">
        <v>245</v>
      </c>
      <c r="AA194" s="103" t="s">
        <v>208</v>
      </c>
      <c r="AB194" s="103" t="s">
        <v>199</v>
      </c>
      <c r="AC194" s="103" t="s">
        <v>199</v>
      </c>
      <c r="AD194" s="103" t="s">
        <v>356</v>
      </c>
      <c r="AE194" s="103" t="s">
        <v>248</v>
      </c>
      <c r="AF194" s="103" t="s">
        <v>199</v>
      </c>
      <c r="AG194" s="103" t="s">
        <v>199</v>
      </c>
      <c r="AH194" s="103" t="s">
        <v>199</v>
      </c>
      <c r="AI194" s="103" t="s">
        <v>199</v>
      </c>
      <c r="AJ194" s="103" t="s">
        <v>199</v>
      </c>
      <c r="AK194" s="103" t="s">
        <v>199</v>
      </c>
      <c r="AL194" s="103" t="s">
        <v>294</v>
      </c>
    </row>
    <row r="195" spans="2:38" s="111" customFormat="1" ht="171" hidden="1" x14ac:dyDescent="0.2">
      <c r="B195" s="103" t="s">
        <v>453</v>
      </c>
      <c r="C195" s="103" t="s">
        <v>850</v>
      </c>
      <c r="D195" s="103" t="s">
        <v>851</v>
      </c>
      <c r="E195" s="103" t="s">
        <v>852</v>
      </c>
      <c r="F195" s="103" t="s">
        <v>928</v>
      </c>
      <c r="G195" s="103"/>
      <c r="H195" s="103" t="s">
        <v>753</v>
      </c>
      <c r="I195" s="103" t="s">
        <v>854</v>
      </c>
      <c r="J195" s="103" t="s">
        <v>944</v>
      </c>
      <c r="K195" s="103" t="s">
        <v>199</v>
      </c>
      <c r="L195" s="103" t="s">
        <v>199</v>
      </c>
      <c r="M195" s="103" t="s">
        <v>959</v>
      </c>
      <c r="N195" s="106" t="s">
        <v>960</v>
      </c>
      <c r="O195" s="103" t="s">
        <v>961</v>
      </c>
      <c r="P195" s="103" t="s">
        <v>287</v>
      </c>
      <c r="Q195" s="103"/>
      <c r="R195" s="107" t="s">
        <v>280</v>
      </c>
      <c r="S195" s="107">
        <v>45397</v>
      </c>
      <c r="T195" s="107">
        <v>45565</v>
      </c>
      <c r="U195" s="107" t="s">
        <v>220</v>
      </c>
      <c r="V195" s="103" t="s">
        <v>199</v>
      </c>
      <c r="W195" s="103" t="s">
        <v>199</v>
      </c>
      <c r="X195" s="103"/>
      <c r="Y195" s="103" t="s">
        <v>245</v>
      </c>
      <c r="Z195" s="103" t="s">
        <v>208</v>
      </c>
      <c r="AA195" s="103" t="s">
        <v>199</v>
      </c>
      <c r="AB195" s="103" t="s">
        <v>199</v>
      </c>
      <c r="AC195" s="103" t="s">
        <v>199</v>
      </c>
      <c r="AD195" s="103" t="s">
        <v>356</v>
      </c>
      <c r="AE195" s="103" t="s">
        <v>199</v>
      </c>
      <c r="AF195" s="103" t="s">
        <v>199</v>
      </c>
      <c r="AG195" s="103" t="s">
        <v>199</v>
      </c>
      <c r="AH195" s="103" t="s">
        <v>199</v>
      </c>
      <c r="AI195" s="103" t="s">
        <v>199</v>
      </c>
      <c r="AJ195" s="103" t="s">
        <v>199</v>
      </c>
      <c r="AK195" s="103" t="s">
        <v>199</v>
      </c>
      <c r="AL195" s="103" t="s">
        <v>283</v>
      </c>
    </row>
    <row r="196" spans="2:38" s="111" customFormat="1" ht="171" hidden="1" x14ac:dyDescent="0.2">
      <c r="B196" s="103" t="s">
        <v>453</v>
      </c>
      <c r="C196" s="103" t="s">
        <v>850</v>
      </c>
      <c r="D196" s="103" t="s">
        <v>851</v>
      </c>
      <c r="E196" s="103" t="s">
        <v>852</v>
      </c>
      <c r="F196" s="103" t="s">
        <v>928</v>
      </c>
      <c r="G196" s="103"/>
      <c r="H196" s="103" t="s">
        <v>753</v>
      </c>
      <c r="I196" s="103" t="s">
        <v>854</v>
      </c>
      <c r="J196" s="103" t="s">
        <v>944</v>
      </c>
      <c r="K196" s="103" t="s">
        <v>199</v>
      </c>
      <c r="L196" s="103" t="s">
        <v>199</v>
      </c>
      <c r="M196" s="103" t="s">
        <v>962</v>
      </c>
      <c r="N196" s="106" t="s">
        <v>963</v>
      </c>
      <c r="O196" s="103" t="s">
        <v>964</v>
      </c>
      <c r="P196" s="103" t="s">
        <v>279</v>
      </c>
      <c r="Q196" s="103"/>
      <c r="R196" s="107" t="s">
        <v>280</v>
      </c>
      <c r="S196" s="107">
        <v>45397</v>
      </c>
      <c r="T196" s="107">
        <v>45565</v>
      </c>
      <c r="U196" s="107" t="s">
        <v>220</v>
      </c>
      <c r="V196" s="103" t="s">
        <v>199</v>
      </c>
      <c r="W196" s="103" t="s">
        <v>199</v>
      </c>
      <c r="X196" s="103"/>
      <c r="Y196" s="103" t="s">
        <v>245</v>
      </c>
      <c r="Z196" s="103" t="s">
        <v>208</v>
      </c>
      <c r="AA196" s="103" t="s">
        <v>199</v>
      </c>
      <c r="AB196" s="103" t="s">
        <v>199</v>
      </c>
      <c r="AC196" s="103" t="s">
        <v>199</v>
      </c>
      <c r="AD196" s="103" t="s">
        <v>356</v>
      </c>
      <c r="AE196" s="103" t="s">
        <v>199</v>
      </c>
      <c r="AF196" s="103" t="s">
        <v>199</v>
      </c>
      <c r="AG196" s="103" t="s">
        <v>199</v>
      </c>
      <c r="AH196" s="103" t="s">
        <v>199</v>
      </c>
      <c r="AI196" s="103" t="s">
        <v>199</v>
      </c>
      <c r="AJ196" s="103" t="s">
        <v>199</v>
      </c>
      <c r="AK196" s="103" t="s">
        <v>199</v>
      </c>
      <c r="AL196" s="103" t="s">
        <v>283</v>
      </c>
    </row>
    <row r="197" spans="2:38" s="111" customFormat="1" ht="171" hidden="1" x14ac:dyDescent="0.2">
      <c r="B197" s="103" t="s">
        <v>453</v>
      </c>
      <c r="C197" s="103" t="s">
        <v>850</v>
      </c>
      <c r="D197" s="103" t="s">
        <v>851</v>
      </c>
      <c r="E197" s="103" t="s">
        <v>852</v>
      </c>
      <c r="F197" s="103" t="s">
        <v>928</v>
      </c>
      <c r="G197" s="103"/>
      <c r="H197" s="103" t="s">
        <v>753</v>
      </c>
      <c r="I197" s="103" t="s">
        <v>854</v>
      </c>
      <c r="J197" s="103" t="s">
        <v>944</v>
      </c>
      <c r="K197" s="103" t="s">
        <v>199</v>
      </c>
      <c r="L197" s="103" t="s">
        <v>199</v>
      </c>
      <c r="M197" s="103" t="s">
        <v>965</v>
      </c>
      <c r="N197" s="106" t="s">
        <v>966</v>
      </c>
      <c r="O197" s="103" t="s">
        <v>967</v>
      </c>
      <c r="P197" s="103" t="s">
        <v>954</v>
      </c>
      <c r="Q197" s="103"/>
      <c r="R197" s="107" t="s">
        <v>280</v>
      </c>
      <c r="S197" s="107">
        <v>45397</v>
      </c>
      <c r="T197" s="107">
        <v>45565</v>
      </c>
      <c r="U197" s="107" t="s">
        <v>220</v>
      </c>
      <c r="V197" s="103" t="s">
        <v>199</v>
      </c>
      <c r="W197" s="103" t="s">
        <v>199</v>
      </c>
      <c r="X197" s="103"/>
      <c r="Y197" s="103" t="s">
        <v>245</v>
      </c>
      <c r="Z197" s="103" t="s">
        <v>208</v>
      </c>
      <c r="AA197" s="103" t="s">
        <v>199</v>
      </c>
      <c r="AB197" s="103" t="s">
        <v>199</v>
      </c>
      <c r="AC197" s="103" t="s">
        <v>199</v>
      </c>
      <c r="AD197" s="103" t="s">
        <v>356</v>
      </c>
      <c r="AE197" s="103" t="s">
        <v>199</v>
      </c>
      <c r="AF197" s="103" t="s">
        <v>199</v>
      </c>
      <c r="AG197" s="103" t="s">
        <v>199</v>
      </c>
      <c r="AH197" s="103" t="s">
        <v>199</v>
      </c>
      <c r="AI197" s="103" t="s">
        <v>199</v>
      </c>
      <c r="AJ197" s="103" t="s">
        <v>199</v>
      </c>
      <c r="AK197" s="103" t="s">
        <v>199</v>
      </c>
      <c r="AL197" s="103" t="s">
        <v>283</v>
      </c>
    </row>
    <row r="198" spans="2:38" s="111" customFormat="1" ht="171" hidden="1" x14ac:dyDescent="0.2">
      <c r="B198" s="103" t="s">
        <v>453</v>
      </c>
      <c r="C198" s="103" t="s">
        <v>850</v>
      </c>
      <c r="D198" s="103" t="s">
        <v>851</v>
      </c>
      <c r="E198" s="103" t="s">
        <v>852</v>
      </c>
      <c r="F198" s="103" t="s">
        <v>928</v>
      </c>
      <c r="G198" s="103"/>
      <c r="H198" s="103" t="s">
        <v>753</v>
      </c>
      <c r="I198" s="103" t="s">
        <v>854</v>
      </c>
      <c r="J198" s="103" t="s">
        <v>944</v>
      </c>
      <c r="K198" s="103" t="s">
        <v>199</v>
      </c>
      <c r="L198" s="103" t="s">
        <v>199</v>
      </c>
      <c r="M198" s="103" t="s">
        <v>968</v>
      </c>
      <c r="N198" s="106" t="s">
        <v>969</v>
      </c>
      <c r="O198" s="103" t="s">
        <v>970</v>
      </c>
      <c r="P198" s="103" t="s">
        <v>958</v>
      </c>
      <c r="Q198" s="103"/>
      <c r="R198" s="107" t="s">
        <v>280</v>
      </c>
      <c r="S198" s="107">
        <v>45397</v>
      </c>
      <c r="T198" s="107">
        <v>45565</v>
      </c>
      <c r="U198" s="107" t="s">
        <v>220</v>
      </c>
      <c r="V198" s="103" t="s">
        <v>199</v>
      </c>
      <c r="W198" s="103" t="s">
        <v>199</v>
      </c>
      <c r="X198" s="103"/>
      <c r="Y198" s="103" t="s">
        <v>245</v>
      </c>
      <c r="Z198" s="103" t="s">
        <v>208</v>
      </c>
      <c r="AA198" s="103" t="s">
        <v>199</v>
      </c>
      <c r="AB198" s="103" t="s">
        <v>199</v>
      </c>
      <c r="AC198" s="103" t="s">
        <v>199</v>
      </c>
      <c r="AD198" s="103" t="s">
        <v>356</v>
      </c>
      <c r="AE198" s="103" t="s">
        <v>199</v>
      </c>
      <c r="AF198" s="103" t="s">
        <v>199</v>
      </c>
      <c r="AG198" s="103" t="s">
        <v>199</v>
      </c>
      <c r="AH198" s="103" t="s">
        <v>199</v>
      </c>
      <c r="AI198" s="103" t="s">
        <v>199</v>
      </c>
      <c r="AJ198" s="103" t="s">
        <v>199</v>
      </c>
      <c r="AK198" s="103" t="s">
        <v>199</v>
      </c>
      <c r="AL198" s="103" t="s">
        <v>294</v>
      </c>
    </row>
    <row r="199" spans="2:38" s="111" customFormat="1" ht="171" hidden="1" x14ac:dyDescent="0.2">
      <c r="B199" s="103" t="s">
        <v>453</v>
      </c>
      <c r="C199" s="103" t="s">
        <v>850</v>
      </c>
      <c r="D199" s="103" t="s">
        <v>851</v>
      </c>
      <c r="E199" s="103" t="s">
        <v>852</v>
      </c>
      <c r="F199" s="103" t="s">
        <v>928</v>
      </c>
      <c r="G199" s="103"/>
      <c r="H199" s="103" t="s">
        <v>753</v>
      </c>
      <c r="I199" s="103" t="s">
        <v>854</v>
      </c>
      <c r="J199" s="103" t="s">
        <v>944</v>
      </c>
      <c r="K199" s="103" t="s">
        <v>199</v>
      </c>
      <c r="L199" s="103" t="s">
        <v>199</v>
      </c>
      <c r="M199" s="103" t="s">
        <v>971</v>
      </c>
      <c r="N199" s="106" t="s">
        <v>972</v>
      </c>
      <c r="O199" s="103" t="s">
        <v>973</v>
      </c>
      <c r="P199" s="103" t="s">
        <v>287</v>
      </c>
      <c r="Q199" s="103"/>
      <c r="R199" s="107" t="s">
        <v>280</v>
      </c>
      <c r="S199" s="107">
        <v>45458</v>
      </c>
      <c r="T199" s="107">
        <v>45626</v>
      </c>
      <c r="U199" s="107" t="s">
        <v>974</v>
      </c>
      <c r="V199" s="129" t="s">
        <v>975</v>
      </c>
      <c r="W199" s="106">
        <v>176</v>
      </c>
      <c r="X199" s="103"/>
      <c r="Y199" s="103" t="s">
        <v>245</v>
      </c>
      <c r="Z199" s="103" t="s">
        <v>208</v>
      </c>
      <c r="AA199" s="103" t="s">
        <v>199</v>
      </c>
      <c r="AB199" s="103" t="s">
        <v>199</v>
      </c>
      <c r="AC199" s="103" t="s">
        <v>199</v>
      </c>
      <c r="AD199" s="103" t="s">
        <v>356</v>
      </c>
      <c r="AE199" s="103" t="s">
        <v>199</v>
      </c>
      <c r="AF199" s="103" t="s">
        <v>199</v>
      </c>
      <c r="AG199" s="103" t="s">
        <v>199</v>
      </c>
      <c r="AH199" s="103" t="s">
        <v>199</v>
      </c>
      <c r="AI199" s="103" t="s">
        <v>199</v>
      </c>
      <c r="AJ199" s="103" t="s">
        <v>199</v>
      </c>
      <c r="AK199" s="103" t="s">
        <v>199</v>
      </c>
      <c r="AL199" s="103" t="s">
        <v>283</v>
      </c>
    </row>
    <row r="200" spans="2:38" s="111" customFormat="1" ht="171" hidden="1" x14ac:dyDescent="0.2">
      <c r="B200" s="103" t="s">
        <v>453</v>
      </c>
      <c r="C200" s="103" t="s">
        <v>850</v>
      </c>
      <c r="D200" s="103" t="s">
        <v>851</v>
      </c>
      <c r="E200" s="103" t="s">
        <v>852</v>
      </c>
      <c r="F200" s="103" t="s">
        <v>928</v>
      </c>
      <c r="G200" s="103"/>
      <c r="H200" s="103" t="s">
        <v>753</v>
      </c>
      <c r="I200" s="103" t="s">
        <v>854</v>
      </c>
      <c r="J200" s="103" t="s">
        <v>944</v>
      </c>
      <c r="K200" s="103" t="s">
        <v>199</v>
      </c>
      <c r="L200" s="103" t="s">
        <v>199</v>
      </c>
      <c r="M200" s="103" t="s">
        <v>976</v>
      </c>
      <c r="N200" s="106" t="s">
        <v>949</v>
      </c>
      <c r="O200" s="103" t="s">
        <v>977</v>
      </c>
      <c r="P200" s="103" t="s">
        <v>279</v>
      </c>
      <c r="Q200" s="103"/>
      <c r="R200" s="107" t="s">
        <v>280</v>
      </c>
      <c r="S200" s="107">
        <v>45458</v>
      </c>
      <c r="T200" s="107">
        <v>45626</v>
      </c>
      <c r="U200" s="107" t="s">
        <v>974</v>
      </c>
      <c r="V200" s="129" t="s">
        <v>975</v>
      </c>
      <c r="W200" s="106">
        <v>176</v>
      </c>
      <c r="X200" s="103"/>
      <c r="Y200" s="103" t="s">
        <v>245</v>
      </c>
      <c r="Z200" s="103" t="s">
        <v>208</v>
      </c>
      <c r="AA200" s="103" t="s">
        <v>199</v>
      </c>
      <c r="AB200" s="103" t="s">
        <v>199</v>
      </c>
      <c r="AC200" s="103" t="s">
        <v>199</v>
      </c>
      <c r="AD200" s="103" t="s">
        <v>356</v>
      </c>
      <c r="AE200" s="103" t="s">
        <v>199</v>
      </c>
      <c r="AF200" s="103" t="s">
        <v>199</v>
      </c>
      <c r="AG200" s="103" t="s">
        <v>199</v>
      </c>
      <c r="AH200" s="103" t="s">
        <v>199</v>
      </c>
      <c r="AI200" s="103" t="s">
        <v>199</v>
      </c>
      <c r="AJ200" s="103" t="s">
        <v>199</v>
      </c>
      <c r="AK200" s="103" t="s">
        <v>199</v>
      </c>
      <c r="AL200" s="103" t="s">
        <v>283</v>
      </c>
    </row>
    <row r="201" spans="2:38" s="111" customFormat="1" ht="171" hidden="1" x14ac:dyDescent="0.2">
      <c r="B201" s="103" t="s">
        <v>453</v>
      </c>
      <c r="C201" s="103" t="s">
        <v>850</v>
      </c>
      <c r="D201" s="103" t="s">
        <v>851</v>
      </c>
      <c r="E201" s="103" t="s">
        <v>852</v>
      </c>
      <c r="F201" s="103" t="s">
        <v>928</v>
      </c>
      <c r="G201" s="103"/>
      <c r="H201" s="103" t="s">
        <v>753</v>
      </c>
      <c r="I201" s="103" t="s">
        <v>854</v>
      </c>
      <c r="J201" s="103" t="s">
        <v>944</v>
      </c>
      <c r="K201" s="103" t="s">
        <v>199</v>
      </c>
      <c r="L201" s="103" t="s">
        <v>199</v>
      </c>
      <c r="M201" s="103" t="s">
        <v>978</v>
      </c>
      <c r="N201" s="106" t="s">
        <v>952</v>
      </c>
      <c r="O201" s="103" t="s">
        <v>979</v>
      </c>
      <c r="P201" s="103" t="s">
        <v>954</v>
      </c>
      <c r="Q201" s="103"/>
      <c r="R201" s="107" t="s">
        <v>280</v>
      </c>
      <c r="S201" s="107">
        <v>45458</v>
      </c>
      <c r="T201" s="107">
        <v>45626</v>
      </c>
      <c r="U201" s="107" t="s">
        <v>974</v>
      </c>
      <c r="V201" s="129" t="s">
        <v>975</v>
      </c>
      <c r="W201" s="106">
        <v>176</v>
      </c>
      <c r="X201" s="103"/>
      <c r="Y201" s="103" t="s">
        <v>245</v>
      </c>
      <c r="Z201" s="103" t="s">
        <v>208</v>
      </c>
      <c r="AA201" s="103" t="s">
        <v>199</v>
      </c>
      <c r="AB201" s="103" t="s">
        <v>199</v>
      </c>
      <c r="AC201" s="103" t="s">
        <v>199</v>
      </c>
      <c r="AD201" s="103" t="s">
        <v>356</v>
      </c>
      <c r="AE201" s="103" t="s">
        <v>199</v>
      </c>
      <c r="AF201" s="103" t="s">
        <v>199</v>
      </c>
      <c r="AG201" s="103" t="s">
        <v>199</v>
      </c>
      <c r="AH201" s="103" t="s">
        <v>199</v>
      </c>
      <c r="AI201" s="103" t="s">
        <v>199</v>
      </c>
      <c r="AJ201" s="103" t="s">
        <v>199</v>
      </c>
      <c r="AK201" s="103" t="s">
        <v>199</v>
      </c>
      <c r="AL201" s="103" t="s">
        <v>283</v>
      </c>
    </row>
    <row r="202" spans="2:38" s="111" customFormat="1" ht="171" hidden="1" x14ac:dyDescent="0.2">
      <c r="B202" s="103" t="s">
        <v>453</v>
      </c>
      <c r="C202" s="103" t="s">
        <v>850</v>
      </c>
      <c r="D202" s="103" t="s">
        <v>851</v>
      </c>
      <c r="E202" s="103" t="s">
        <v>852</v>
      </c>
      <c r="F202" s="103" t="s">
        <v>928</v>
      </c>
      <c r="G202" s="103"/>
      <c r="H202" s="103" t="s">
        <v>753</v>
      </c>
      <c r="I202" s="103" t="s">
        <v>854</v>
      </c>
      <c r="J202" s="103" t="s">
        <v>944</v>
      </c>
      <c r="K202" s="103" t="s">
        <v>199</v>
      </c>
      <c r="L202" s="103" t="s">
        <v>199</v>
      </c>
      <c r="M202" s="103" t="s">
        <v>980</v>
      </c>
      <c r="N202" s="103" t="s">
        <v>956</v>
      </c>
      <c r="O202" s="103" t="s">
        <v>981</v>
      </c>
      <c r="P202" s="103" t="s">
        <v>958</v>
      </c>
      <c r="Q202" s="103"/>
      <c r="R202" s="107" t="s">
        <v>280</v>
      </c>
      <c r="S202" s="107">
        <v>45458</v>
      </c>
      <c r="T202" s="107">
        <v>45626</v>
      </c>
      <c r="U202" s="107" t="s">
        <v>974</v>
      </c>
      <c r="V202" s="129" t="s">
        <v>975</v>
      </c>
      <c r="W202" s="106">
        <v>176</v>
      </c>
      <c r="X202" s="103"/>
      <c r="Y202" s="103" t="s">
        <v>245</v>
      </c>
      <c r="Z202" s="103" t="s">
        <v>208</v>
      </c>
      <c r="AA202" s="103" t="s">
        <v>199</v>
      </c>
      <c r="AB202" s="103" t="s">
        <v>199</v>
      </c>
      <c r="AC202" s="103" t="s">
        <v>199</v>
      </c>
      <c r="AD202" s="103" t="s">
        <v>356</v>
      </c>
      <c r="AE202" s="103" t="s">
        <v>199</v>
      </c>
      <c r="AF202" s="103" t="s">
        <v>199</v>
      </c>
      <c r="AG202" s="103" t="s">
        <v>199</v>
      </c>
      <c r="AH202" s="103" t="s">
        <v>199</v>
      </c>
      <c r="AI202" s="103" t="s">
        <v>199</v>
      </c>
      <c r="AJ202" s="103" t="s">
        <v>199</v>
      </c>
      <c r="AK202" s="103" t="s">
        <v>199</v>
      </c>
      <c r="AL202" s="103" t="s">
        <v>294</v>
      </c>
    </row>
    <row r="203" spans="2:38" s="111" customFormat="1" ht="171" hidden="1" x14ac:dyDescent="0.2">
      <c r="B203" s="103" t="s">
        <v>453</v>
      </c>
      <c r="C203" s="104" t="s">
        <v>850</v>
      </c>
      <c r="D203" s="103" t="s">
        <v>982</v>
      </c>
      <c r="E203" s="103" t="s">
        <v>983</v>
      </c>
      <c r="F203" s="103" t="s">
        <v>984</v>
      </c>
      <c r="G203" s="103"/>
      <c r="H203" s="103" t="s">
        <v>753</v>
      </c>
      <c r="I203" s="103" t="s">
        <v>854</v>
      </c>
      <c r="J203" s="103" t="s">
        <v>855</v>
      </c>
      <c r="K203" s="103" t="s">
        <v>199</v>
      </c>
      <c r="L203" s="103" t="s">
        <v>199</v>
      </c>
      <c r="M203" s="103" t="s">
        <v>985</v>
      </c>
      <c r="N203" s="103" t="s">
        <v>986</v>
      </c>
      <c r="O203" s="106" t="s">
        <v>987</v>
      </c>
      <c r="P203" s="137" t="s">
        <v>763</v>
      </c>
      <c r="Q203" s="137" t="s">
        <v>764</v>
      </c>
      <c r="R203" s="103" t="s">
        <v>199</v>
      </c>
      <c r="S203" s="139">
        <v>45323</v>
      </c>
      <c r="T203" s="139">
        <v>45443</v>
      </c>
      <c r="U203" s="107" t="s">
        <v>199</v>
      </c>
      <c r="V203" s="108"/>
      <c r="W203" s="103"/>
      <c r="X203" s="109">
        <v>0.3</v>
      </c>
      <c r="Y203" s="103" t="s">
        <v>400</v>
      </c>
      <c r="Z203" s="103" t="s">
        <v>208</v>
      </c>
      <c r="AA203" s="103" t="s">
        <v>207</v>
      </c>
      <c r="AB203" s="103" t="s">
        <v>199</v>
      </c>
      <c r="AC203" s="103" t="s">
        <v>199</v>
      </c>
      <c r="AD203" s="103" t="s">
        <v>364</v>
      </c>
      <c r="AE203" s="103" t="s">
        <v>199</v>
      </c>
      <c r="AF203" s="103" t="s">
        <v>199</v>
      </c>
      <c r="AG203" s="103" t="s">
        <v>199</v>
      </c>
      <c r="AH203" s="103" t="s">
        <v>199</v>
      </c>
      <c r="AI203" s="103" t="s">
        <v>199</v>
      </c>
      <c r="AJ203" s="103" t="s">
        <v>402</v>
      </c>
      <c r="AK203" s="103" t="s">
        <v>694</v>
      </c>
      <c r="AL203" s="103" t="s">
        <v>766</v>
      </c>
    </row>
    <row r="204" spans="2:38" s="111" customFormat="1" ht="171" hidden="1" x14ac:dyDescent="0.2">
      <c r="B204" s="103" t="s">
        <v>453</v>
      </c>
      <c r="C204" s="104" t="s">
        <v>850</v>
      </c>
      <c r="D204" s="103" t="s">
        <v>982</v>
      </c>
      <c r="E204" s="103" t="s">
        <v>983</v>
      </c>
      <c r="F204" s="103" t="s">
        <v>984</v>
      </c>
      <c r="G204" s="103"/>
      <c r="H204" s="103" t="s">
        <v>753</v>
      </c>
      <c r="I204" s="103" t="s">
        <v>854</v>
      </c>
      <c r="J204" s="103" t="s">
        <v>855</v>
      </c>
      <c r="K204" s="103" t="s">
        <v>199</v>
      </c>
      <c r="L204" s="103" t="s">
        <v>199</v>
      </c>
      <c r="M204" s="103" t="s">
        <v>988</v>
      </c>
      <c r="N204" s="103" t="s">
        <v>989</v>
      </c>
      <c r="O204" s="106" t="s">
        <v>990</v>
      </c>
      <c r="P204" s="137" t="s">
        <v>763</v>
      </c>
      <c r="Q204" s="137" t="s">
        <v>764</v>
      </c>
      <c r="R204" s="103" t="s">
        <v>199</v>
      </c>
      <c r="S204" s="139">
        <v>45444</v>
      </c>
      <c r="T204" s="139">
        <v>45565</v>
      </c>
      <c r="U204" s="107" t="s">
        <v>199</v>
      </c>
      <c r="V204" s="108"/>
      <c r="W204" s="103"/>
      <c r="X204" s="109">
        <v>0.3</v>
      </c>
      <c r="Y204" s="103" t="s">
        <v>400</v>
      </c>
      <c r="Z204" s="103" t="s">
        <v>208</v>
      </c>
      <c r="AA204" s="103" t="s">
        <v>207</v>
      </c>
      <c r="AB204" s="103" t="s">
        <v>199</v>
      </c>
      <c r="AC204" s="103" t="s">
        <v>199</v>
      </c>
      <c r="AD204" s="103" t="s">
        <v>364</v>
      </c>
      <c r="AE204" s="103" t="s">
        <v>199</v>
      </c>
      <c r="AF204" s="103" t="s">
        <v>199</v>
      </c>
      <c r="AG204" s="103" t="s">
        <v>199</v>
      </c>
      <c r="AH204" s="103" t="s">
        <v>199</v>
      </c>
      <c r="AI204" s="103" t="s">
        <v>199</v>
      </c>
      <c r="AJ204" s="103" t="s">
        <v>402</v>
      </c>
      <c r="AK204" s="103" t="s">
        <v>694</v>
      </c>
      <c r="AL204" s="103" t="s">
        <v>766</v>
      </c>
    </row>
    <row r="205" spans="2:38" s="111" customFormat="1" ht="171" hidden="1" x14ac:dyDescent="0.2">
      <c r="B205" s="103" t="s">
        <v>453</v>
      </c>
      <c r="C205" s="104" t="s">
        <v>850</v>
      </c>
      <c r="D205" s="103" t="s">
        <v>982</v>
      </c>
      <c r="E205" s="103" t="s">
        <v>983</v>
      </c>
      <c r="F205" s="103" t="s">
        <v>984</v>
      </c>
      <c r="G205" s="103"/>
      <c r="H205" s="103" t="s">
        <v>753</v>
      </c>
      <c r="I205" s="103" t="s">
        <v>854</v>
      </c>
      <c r="J205" s="103" t="s">
        <v>855</v>
      </c>
      <c r="K205" s="103" t="s">
        <v>199</v>
      </c>
      <c r="L205" s="103" t="s">
        <v>199</v>
      </c>
      <c r="M205" s="103" t="s">
        <v>991</v>
      </c>
      <c r="N205" s="103" t="s">
        <v>992</v>
      </c>
      <c r="O205" s="106" t="s">
        <v>993</v>
      </c>
      <c r="P205" s="137" t="s">
        <v>763</v>
      </c>
      <c r="Q205" s="137" t="s">
        <v>764</v>
      </c>
      <c r="R205" s="103" t="s">
        <v>199</v>
      </c>
      <c r="S205" s="139">
        <v>45566</v>
      </c>
      <c r="T205" s="139">
        <v>45657</v>
      </c>
      <c r="U205" s="107" t="s">
        <v>199</v>
      </c>
      <c r="V205" s="108"/>
      <c r="W205" s="103"/>
      <c r="X205" s="109">
        <v>0.4</v>
      </c>
      <c r="Y205" s="103" t="s">
        <v>400</v>
      </c>
      <c r="Z205" s="103" t="s">
        <v>208</v>
      </c>
      <c r="AA205" s="103" t="s">
        <v>207</v>
      </c>
      <c r="AB205" s="103" t="s">
        <v>199</v>
      </c>
      <c r="AC205" s="103" t="s">
        <v>199</v>
      </c>
      <c r="AD205" s="103" t="s">
        <v>364</v>
      </c>
      <c r="AE205" s="103" t="s">
        <v>199</v>
      </c>
      <c r="AF205" s="103" t="s">
        <v>199</v>
      </c>
      <c r="AG205" s="103" t="s">
        <v>199</v>
      </c>
      <c r="AH205" s="103" t="s">
        <v>199</v>
      </c>
      <c r="AI205" s="103" t="s">
        <v>199</v>
      </c>
      <c r="AJ205" s="103" t="s">
        <v>402</v>
      </c>
      <c r="AK205" s="103" t="s">
        <v>694</v>
      </c>
      <c r="AL205" s="103" t="s">
        <v>766</v>
      </c>
    </row>
    <row r="206" spans="2:38" s="111" customFormat="1" ht="171" hidden="1" x14ac:dyDescent="0.2">
      <c r="B206" s="103" t="s">
        <v>453</v>
      </c>
      <c r="C206" s="104" t="s">
        <v>850</v>
      </c>
      <c r="D206" s="103" t="s">
        <v>982</v>
      </c>
      <c r="E206" s="103" t="s">
        <v>983</v>
      </c>
      <c r="F206" s="103" t="s">
        <v>984</v>
      </c>
      <c r="G206" s="103"/>
      <c r="H206" s="103" t="s">
        <v>753</v>
      </c>
      <c r="I206" s="103" t="s">
        <v>854</v>
      </c>
      <c r="J206" s="103" t="s">
        <v>855</v>
      </c>
      <c r="K206" s="103" t="s">
        <v>199</v>
      </c>
      <c r="L206" s="103" t="s">
        <v>199</v>
      </c>
      <c r="M206" s="103" t="s">
        <v>994</v>
      </c>
      <c r="N206" s="103" t="s">
        <v>995</v>
      </c>
      <c r="O206" s="103" t="s">
        <v>996</v>
      </c>
      <c r="P206" s="103" t="s">
        <v>872</v>
      </c>
      <c r="Q206" s="103"/>
      <c r="R206" s="103" t="s">
        <v>220</v>
      </c>
      <c r="S206" s="107">
        <v>45352</v>
      </c>
      <c r="T206" s="107">
        <v>45504</v>
      </c>
      <c r="U206" s="107" t="s">
        <v>281</v>
      </c>
      <c r="V206" s="108"/>
      <c r="W206" s="103"/>
      <c r="X206" s="103">
        <v>50</v>
      </c>
      <c r="Y206" s="103" t="s">
        <v>354</v>
      </c>
      <c r="Z206" s="103" t="s">
        <v>199</v>
      </c>
      <c r="AA206" s="103" t="s">
        <v>199</v>
      </c>
      <c r="AB206" s="103" t="s">
        <v>199</v>
      </c>
      <c r="AC206" s="103" t="s">
        <v>199</v>
      </c>
      <c r="AD206" s="103" t="s">
        <v>209</v>
      </c>
      <c r="AE206" s="103" t="s">
        <v>199</v>
      </c>
      <c r="AF206" s="103" t="s">
        <v>199</v>
      </c>
      <c r="AG206" s="103" t="s">
        <v>199</v>
      </c>
      <c r="AH206" s="103" t="s">
        <v>199</v>
      </c>
      <c r="AI206" s="103" t="s">
        <v>199</v>
      </c>
      <c r="AJ206" s="103" t="s">
        <v>199</v>
      </c>
      <c r="AK206" s="103" t="s">
        <v>199</v>
      </c>
      <c r="AL206" s="103" t="s">
        <v>234</v>
      </c>
    </row>
    <row r="207" spans="2:38" s="111" customFormat="1" ht="171" hidden="1" x14ac:dyDescent="0.2">
      <c r="B207" s="103" t="s">
        <v>453</v>
      </c>
      <c r="C207" s="104" t="s">
        <v>850</v>
      </c>
      <c r="D207" s="103" t="s">
        <v>982</v>
      </c>
      <c r="E207" s="103" t="s">
        <v>983</v>
      </c>
      <c r="F207" s="103" t="s">
        <v>984</v>
      </c>
      <c r="G207" s="103"/>
      <c r="H207" s="103" t="s">
        <v>753</v>
      </c>
      <c r="I207" s="103" t="s">
        <v>854</v>
      </c>
      <c r="J207" s="103" t="s">
        <v>855</v>
      </c>
      <c r="K207" s="103" t="s">
        <v>199</v>
      </c>
      <c r="L207" s="103" t="s">
        <v>199</v>
      </c>
      <c r="M207" s="103" t="s">
        <v>997</v>
      </c>
      <c r="N207" s="103" t="s">
        <v>998</v>
      </c>
      <c r="O207" s="106" t="s">
        <v>999</v>
      </c>
      <c r="P207" s="103" t="s">
        <v>872</v>
      </c>
      <c r="Q207" s="103"/>
      <c r="R207" s="103" t="s">
        <v>220</v>
      </c>
      <c r="S207" s="107">
        <v>45536</v>
      </c>
      <c r="T207" s="107">
        <v>45626</v>
      </c>
      <c r="U207" s="107" t="s">
        <v>281</v>
      </c>
      <c r="V207" s="103">
        <v>100</v>
      </c>
      <c r="W207" s="103" t="s">
        <v>354</v>
      </c>
      <c r="X207" s="103">
        <v>50</v>
      </c>
      <c r="Y207" s="103" t="s">
        <v>354</v>
      </c>
      <c r="Z207" s="103" t="s">
        <v>199</v>
      </c>
      <c r="AA207" s="103" t="s">
        <v>199</v>
      </c>
      <c r="AB207" s="103" t="s">
        <v>199</v>
      </c>
      <c r="AC207" s="103" t="s">
        <v>199</v>
      </c>
      <c r="AD207" s="103" t="s">
        <v>209</v>
      </c>
      <c r="AE207" s="103" t="s">
        <v>199</v>
      </c>
      <c r="AF207" s="103" t="s">
        <v>199</v>
      </c>
      <c r="AG207" s="103" t="s">
        <v>199</v>
      </c>
      <c r="AH207" s="103" t="s">
        <v>199</v>
      </c>
      <c r="AI207" s="103" t="s">
        <v>199</v>
      </c>
      <c r="AJ207" s="103" t="s">
        <v>199</v>
      </c>
      <c r="AK207" s="103" t="s">
        <v>199</v>
      </c>
      <c r="AL207" s="103" t="s">
        <v>234</v>
      </c>
    </row>
    <row r="208" spans="2:38" s="111" customFormat="1" ht="171" hidden="1" x14ac:dyDescent="0.2">
      <c r="B208" s="103" t="s">
        <v>453</v>
      </c>
      <c r="C208" s="104" t="s">
        <v>850</v>
      </c>
      <c r="D208" s="103" t="s">
        <v>982</v>
      </c>
      <c r="E208" s="103" t="s">
        <v>983</v>
      </c>
      <c r="F208" s="103" t="s">
        <v>1000</v>
      </c>
      <c r="G208" s="103"/>
      <c r="H208" s="103" t="s">
        <v>753</v>
      </c>
      <c r="I208" s="103" t="s">
        <v>854</v>
      </c>
      <c r="J208" s="103" t="s">
        <v>855</v>
      </c>
      <c r="K208" s="103" t="s">
        <v>199</v>
      </c>
      <c r="L208" s="103" t="s">
        <v>199</v>
      </c>
      <c r="M208" s="103" t="s">
        <v>1001</v>
      </c>
      <c r="N208" s="103" t="s">
        <v>1002</v>
      </c>
      <c r="O208" s="103" t="s">
        <v>1003</v>
      </c>
      <c r="P208" s="103" t="s">
        <v>872</v>
      </c>
      <c r="Q208" s="103"/>
      <c r="R208" s="103" t="s">
        <v>220</v>
      </c>
      <c r="S208" s="107">
        <v>45536</v>
      </c>
      <c r="T208" s="107">
        <v>45611</v>
      </c>
      <c r="U208" s="107" t="s">
        <v>281</v>
      </c>
      <c r="V208" s="108"/>
      <c r="W208" s="103"/>
      <c r="X208" s="103">
        <v>50</v>
      </c>
      <c r="Y208" s="103" t="s">
        <v>354</v>
      </c>
      <c r="Z208" s="103" t="s">
        <v>199</v>
      </c>
      <c r="AA208" s="103" t="s">
        <v>199</v>
      </c>
      <c r="AB208" s="103" t="s">
        <v>199</v>
      </c>
      <c r="AC208" s="103" t="s">
        <v>199</v>
      </c>
      <c r="AD208" s="103" t="s">
        <v>356</v>
      </c>
      <c r="AE208" s="103" t="s">
        <v>199</v>
      </c>
      <c r="AF208" s="103" t="s">
        <v>199</v>
      </c>
      <c r="AG208" s="103" t="s">
        <v>199</v>
      </c>
      <c r="AH208" s="103" t="s">
        <v>199</v>
      </c>
      <c r="AI208" s="103" t="s">
        <v>199</v>
      </c>
      <c r="AJ208" s="103" t="s">
        <v>199</v>
      </c>
      <c r="AK208" s="103"/>
      <c r="AL208" s="103" t="s">
        <v>234</v>
      </c>
    </row>
    <row r="209" spans="2:38" s="111" customFormat="1" ht="171" hidden="1" x14ac:dyDescent="0.2">
      <c r="B209" s="103" t="s">
        <v>453</v>
      </c>
      <c r="C209" s="104" t="s">
        <v>850</v>
      </c>
      <c r="D209" s="103" t="s">
        <v>982</v>
      </c>
      <c r="E209" s="103" t="s">
        <v>983</v>
      </c>
      <c r="F209" s="103" t="s">
        <v>1000</v>
      </c>
      <c r="G209" s="103"/>
      <c r="H209" s="103" t="s">
        <v>753</v>
      </c>
      <c r="I209" s="103" t="s">
        <v>854</v>
      </c>
      <c r="J209" s="103" t="s">
        <v>855</v>
      </c>
      <c r="K209" s="103" t="s">
        <v>199</v>
      </c>
      <c r="L209" s="103" t="s">
        <v>199</v>
      </c>
      <c r="M209" s="103" t="s">
        <v>1004</v>
      </c>
      <c r="N209" s="103" t="s">
        <v>1005</v>
      </c>
      <c r="O209" s="103" t="s">
        <v>1006</v>
      </c>
      <c r="P209" s="103" t="s">
        <v>872</v>
      </c>
      <c r="Q209" s="103"/>
      <c r="R209" s="103" t="s">
        <v>220</v>
      </c>
      <c r="S209" s="107">
        <v>45612</v>
      </c>
      <c r="T209" s="107">
        <v>45641</v>
      </c>
      <c r="U209" s="107" t="s">
        <v>281</v>
      </c>
      <c r="V209" s="108"/>
      <c r="W209" s="103"/>
      <c r="X209" s="103">
        <v>10</v>
      </c>
      <c r="Y209" s="103" t="s">
        <v>354</v>
      </c>
      <c r="Z209" s="103" t="s">
        <v>199</v>
      </c>
      <c r="AA209" s="103" t="s">
        <v>199</v>
      </c>
      <c r="AB209" s="103" t="s">
        <v>199</v>
      </c>
      <c r="AC209" s="103" t="s">
        <v>199</v>
      </c>
      <c r="AD209" s="103" t="s">
        <v>356</v>
      </c>
      <c r="AE209" s="103" t="s">
        <v>199</v>
      </c>
      <c r="AF209" s="103" t="s">
        <v>199</v>
      </c>
      <c r="AG209" s="103" t="s">
        <v>199</v>
      </c>
      <c r="AH209" s="103" t="s">
        <v>199</v>
      </c>
      <c r="AI209" s="103" t="s">
        <v>199</v>
      </c>
      <c r="AJ209" s="103" t="s">
        <v>199</v>
      </c>
      <c r="AK209" s="103"/>
      <c r="AL209" s="103" t="s">
        <v>234</v>
      </c>
    </row>
    <row r="210" spans="2:38" s="111" customFormat="1" ht="171" hidden="1" x14ac:dyDescent="0.2">
      <c r="B210" s="103" t="s">
        <v>453</v>
      </c>
      <c r="C210" s="104" t="s">
        <v>850</v>
      </c>
      <c r="D210" s="103" t="s">
        <v>982</v>
      </c>
      <c r="E210" s="103" t="s">
        <v>983</v>
      </c>
      <c r="F210" s="103" t="s">
        <v>1000</v>
      </c>
      <c r="G210" s="103"/>
      <c r="H210" s="103" t="s">
        <v>753</v>
      </c>
      <c r="I210" s="103" t="s">
        <v>854</v>
      </c>
      <c r="J210" s="103" t="s">
        <v>855</v>
      </c>
      <c r="K210" s="103" t="s">
        <v>199</v>
      </c>
      <c r="L210" s="103" t="s">
        <v>199</v>
      </c>
      <c r="M210" s="103" t="s">
        <v>1007</v>
      </c>
      <c r="N210" s="103" t="s">
        <v>1008</v>
      </c>
      <c r="O210" s="106" t="s">
        <v>1009</v>
      </c>
      <c r="P210" s="103" t="s">
        <v>872</v>
      </c>
      <c r="Q210" s="103"/>
      <c r="R210" s="103" t="s">
        <v>220</v>
      </c>
      <c r="S210" s="107">
        <v>45536</v>
      </c>
      <c r="T210" s="107">
        <v>45626</v>
      </c>
      <c r="U210" s="107" t="s">
        <v>281</v>
      </c>
      <c r="V210" s="108"/>
      <c r="W210" s="103"/>
      <c r="X210" s="103">
        <v>40</v>
      </c>
      <c r="Y210" s="103" t="s">
        <v>354</v>
      </c>
      <c r="Z210" s="103" t="s">
        <v>199</v>
      </c>
      <c r="AA210" s="103" t="s">
        <v>199</v>
      </c>
      <c r="AB210" s="103" t="s">
        <v>199</v>
      </c>
      <c r="AC210" s="103" t="s">
        <v>199</v>
      </c>
      <c r="AD210" s="103" t="s">
        <v>356</v>
      </c>
      <c r="AE210" s="103" t="s">
        <v>199</v>
      </c>
      <c r="AF210" s="103" t="s">
        <v>199</v>
      </c>
      <c r="AG210" s="103" t="s">
        <v>199</v>
      </c>
      <c r="AH210" s="103" t="s">
        <v>199</v>
      </c>
      <c r="AI210" s="103" t="s">
        <v>199</v>
      </c>
      <c r="AJ210" s="103" t="s">
        <v>199</v>
      </c>
      <c r="AK210" s="103"/>
      <c r="AL210" s="103" t="s">
        <v>234</v>
      </c>
    </row>
    <row r="211" spans="2:38" s="111" customFormat="1" ht="171" hidden="1" x14ac:dyDescent="0.2">
      <c r="B211" s="103" t="s">
        <v>453</v>
      </c>
      <c r="C211" s="104" t="s">
        <v>850</v>
      </c>
      <c r="D211" s="103" t="s">
        <v>982</v>
      </c>
      <c r="E211" s="103" t="s">
        <v>983</v>
      </c>
      <c r="F211" s="103" t="s">
        <v>1000</v>
      </c>
      <c r="G211" s="103"/>
      <c r="H211" s="103" t="s">
        <v>753</v>
      </c>
      <c r="I211" s="103" t="s">
        <v>855</v>
      </c>
      <c r="J211" s="103" t="s">
        <v>855</v>
      </c>
      <c r="K211" s="103" t="s">
        <v>199</v>
      </c>
      <c r="L211" s="103" t="s">
        <v>199</v>
      </c>
      <c r="M211" s="134" t="s">
        <v>1010</v>
      </c>
      <c r="N211" s="134" t="s">
        <v>1011</v>
      </c>
      <c r="O211" s="106" t="s">
        <v>1012</v>
      </c>
      <c r="P211" s="103" t="s">
        <v>661</v>
      </c>
      <c r="Q211" s="103" t="s">
        <v>662</v>
      </c>
      <c r="R211" s="103" t="s">
        <v>0</v>
      </c>
      <c r="S211" s="107">
        <v>45473</v>
      </c>
      <c r="T211" s="107">
        <v>45641</v>
      </c>
      <c r="U211" s="107" t="s">
        <v>512</v>
      </c>
      <c r="V211" s="115"/>
      <c r="W211" s="103"/>
      <c r="X211" s="103">
        <v>50</v>
      </c>
      <c r="Y211" s="103" t="s">
        <v>449</v>
      </c>
      <c r="Z211" s="103" t="s">
        <v>354</v>
      </c>
      <c r="AA211" s="103" t="s">
        <v>374</v>
      </c>
      <c r="AB211" s="103" t="s">
        <v>199</v>
      </c>
      <c r="AC211" s="103" t="s">
        <v>199</v>
      </c>
      <c r="AD211" s="103" t="s">
        <v>356</v>
      </c>
      <c r="AE211" s="103" t="s">
        <v>487</v>
      </c>
      <c r="AF211" s="103" t="s">
        <v>199</v>
      </c>
      <c r="AG211" s="103" t="s">
        <v>199</v>
      </c>
      <c r="AH211" s="103" t="s">
        <v>199</v>
      </c>
      <c r="AI211" s="103" t="s">
        <v>199</v>
      </c>
      <c r="AJ211" s="103" t="s">
        <v>199</v>
      </c>
      <c r="AK211" s="103" t="s">
        <v>199</v>
      </c>
      <c r="AL211" s="103" t="s">
        <v>663</v>
      </c>
    </row>
    <row r="212" spans="2:38" s="111" customFormat="1" ht="171" hidden="1" x14ac:dyDescent="0.2">
      <c r="B212" s="103" t="s">
        <v>453</v>
      </c>
      <c r="C212" s="104" t="s">
        <v>850</v>
      </c>
      <c r="D212" s="103" t="s">
        <v>982</v>
      </c>
      <c r="E212" s="103" t="s">
        <v>983</v>
      </c>
      <c r="F212" s="103" t="s">
        <v>1013</v>
      </c>
      <c r="G212" s="103"/>
      <c r="H212" s="103" t="s">
        <v>753</v>
      </c>
      <c r="I212" s="103" t="s">
        <v>854</v>
      </c>
      <c r="J212" s="103" t="s">
        <v>855</v>
      </c>
      <c r="K212" s="103" t="s">
        <v>199</v>
      </c>
      <c r="L212" s="103" t="s">
        <v>199</v>
      </c>
      <c r="M212" s="103" t="s">
        <v>1014</v>
      </c>
      <c r="N212" s="103" t="s">
        <v>1015</v>
      </c>
      <c r="O212" s="106" t="s">
        <v>1016</v>
      </c>
      <c r="P212" s="103" t="s">
        <v>872</v>
      </c>
      <c r="Q212" s="103"/>
      <c r="R212" s="103" t="s">
        <v>220</v>
      </c>
      <c r="S212" s="107">
        <v>45292</v>
      </c>
      <c r="T212" s="107">
        <v>45626</v>
      </c>
      <c r="U212" s="107" t="s">
        <v>512</v>
      </c>
      <c r="V212" s="103"/>
      <c r="W212" s="103"/>
      <c r="X212" s="103">
        <v>100</v>
      </c>
      <c r="Y212" s="103" t="s">
        <v>354</v>
      </c>
      <c r="Z212" s="103" t="s">
        <v>199</v>
      </c>
      <c r="AA212" s="103" t="s">
        <v>199</v>
      </c>
      <c r="AB212" s="103" t="s">
        <v>199</v>
      </c>
      <c r="AC212" s="103" t="s">
        <v>199</v>
      </c>
      <c r="AD212" s="103" t="s">
        <v>209</v>
      </c>
      <c r="AE212" s="103" t="s">
        <v>199</v>
      </c>
      <c r="AF212" s="103" t="s">
        <v>199</v>
      </c>
      <c r="AG212" s="103" t="s">
        <v>199</v>
      </c>
      <c r="AH212" s="103" t="s">
        <v>199</v>
      </c>
      <c r="AI212" s="103" t="s">
        <v>199</v>
      </c>
      <c r="AJ212" s="103" t="s">
        <v>199</v>
      </c>
      <c r="AK212" s="103" t="s">
        <v>199</v>
      </c>
      <c r="AL212" s="103" t="s">
        <v>234</v>
      </c>
    </row>
    <row r="213" spans="2:38" s="111" customFormat="1" ht="171" hidden="1" x14ac:dyDescent="0.2">
      <c r="B213" s="103" t="s">
        <v>453</v>
      </c>
      <c r="C213" s="104" t="s">
        <v>850</v>
      </c>
      <c r="D213" s="103" t="s">
        <v>1017</v>
      </c>
      <c r="E213" s="103" t="s">
        <v>1018</v>
      </c>
      <c r="F213" s="103" t="s">
        <v>1019</v>
      </c>
      <c r="G213" s="103"/>
      <c r="H213" s="103" t="s">
        <v>753</v>
      </c>
      <c r="I213" s="103" t="s">
        <v>944</v>
      </c>
      <c r="J213" s="103" t="s">
        <v>199</v>
      </c>
      <c r="K213" s="103" t="s">
        <v>199</v>
      </c>
      <c r="L213" s="103" t="s">
        <v>199</v>
      </c>
      <c r="M213" s="103" t="s">
        <v>1020</v>
      </c>
      <c r="N213" s="103" t="s">
        <v>1021</v>
      </c>
      <c r="O213" s="103" t="s">
        <v>1022</v>
      </c>
      <c r="P213" s="103" t="s">
        <v>872</v>
      </c>
      <c r="Q213" s="103"/>
      <c r="R213" s="103" t="s">
        <v>220</v>
      </c>
      <c r="S213" s="107">
        <v>45292</v>
      </c>
      <c r="T213" s="107">
        <v>45641</v>
      </c>
      <c r="U213" s="107" t="s">
        <v>199</v>
      </c>
      <c r="V213" s="103"/>
      <c r="W213" s="103"/>
      <c r="X213" s="103">
        <v>50</v>
      </c>
      <c r="Y213" s="103" t="s">
        <v>354</v>
      </c>
      <c r="Z213" s="103" t="s">
        <v>199</v>
      </c>
      <c r="AA213" s="103" t="s">
        <v>199</v>
      </c>
      <c r="AB213" s="103" t="s">
        <v>199</v>
      </c>
      <c r="AC213" s="103" t="s">
        <v>199</v>
      </c>
      <c r="AD213" s="103" t="s">
        <v>209</v>
      </c>
      <c r="AE213" s="103" t="s">
        <v>199</v>
      </c>
      <c r="AF213" s="103" t="s">
        <v>199</v>
      </c>
      <c r="AG213" s="103" t="s">
        <v>199</v>
      </c>
      <c r="AH213" s="103" t="s">
        <v>199</v>
      </c>
      <c r="AI213" s="103" t="s">
        <v>199</v>
      </c>
      <c r="AJ213" s="103" t="s">
        <v>199</v>
      </c>
      <c r="AK213" s="103" t="s">
        <v>199</v>
      </c>
      <c r="AL213" s="103" t="s">
        <v>234</v>
      </c>
    </row>
    <row r="214" spans="2:38" s="111" customFormat="1" ht="171" hidden="1" x14ac:dyDescent="0.2">
      <c r="B214" s="103" t="s">
        <v>453</v>
      </c>
      <c r="C214" s="104" t="s">
        <v>850</v>
      </c>
      <c r="D214" s="103" t="s">
        <v>1017</v>
      </c>
      <c r="E214" s="103" t="s">
        <v>1018</v>
      </c>
      <c r="F214" s="103" t="s">
        <v>1019</v>
      </c>
      <c r="G214" s="103"/>
      <c r="H214" s="103" t="s">
        <v>753</v>
      </c>
      <c r="I214" s="103" t="s">
        <v>944</v>
      </c>
      <c r="J214" s="103" t="s">
        <v>199</v>
      </c>
      <c r="K214" s="103" t="s">
        <v>199</v>
      </c>
      <c r="L214" s="103" t="s">
        <v>199</v>
      </c>
      <c r="M214" s="103" t="s">
        <v>1023</v>
      </c>
      <c r="N214" s="103" t="s">
        <v>1024</v>
      </c>
      <c r="O214" s="103" t="s">
        <v>1025</v>
      </c>
      <c r="P214" s="103" t="s">
        <v>872</v>
      </c>
      <c r="Q214" s="103"/>
      <c r="R214" s="103" t="s">
        <v>220</v>
      </c>
      <c r="S214" s="107">
        <v>45474</v>
      </c>
      <c r="T214" s="107">
        <v>45641</v>
      </c>
      <c r="U214" s="107" t="s">
        <v>512</v>
      </c>
      <c r="V214" s="103"/>
      <c r="W214" s="103"/>
      <c r="X214" s="103">
        <v>50</v>
      </c>
      <c r="Y214" s="103" t="s">
        <v>354</v>
      </c>
      <c r="Z214" s="103" t="s">
        <v>199</v>
      </c>
      <c r="AA214" s="103" t="s">
        <v>199</v>
      </c>
      <c r="AB214" s="103" t="s">
        <v>199</v>
      </c>
      <c r="AC214" s="103" t="s">
        <v>199</v>
      </c>
      <c r="AD214" s="103" t="s">
        <v>209</v>
      </c>
      <c r="AE214" s="103" t="s">
        <v>199</v>
      </c>
      <c r="AF214" s="103" t="s">
        <v>199</v>
      </c>
      <c r="AG214" s="103" t="s">
        <v>199</v>
      </c>
      <c r="AH214" s="103" t="s">
        <v>199</v>
      </c>
      <c r="AI214" s="103" t="s">
        <v>199</v>
      </c>
      <c r="AJ214" s="103" t="s">
        <v>199</v>
      </c>
      <c r="AK214" s="103" t="s">
        <v>199</v>
      </c>
      <c r="AL214" s="103" t="s">
        <v>234</v>
      </c>
    </row>
    <row r="215" spans="2:38" s="111" customFormat="1" ht="171" hidden="1" x14ac:dyDescent="0.2">
      <c r="B215" s="103" t="s">
        <v>453</v>
      </c>
      <c r="C215" s="104" t="s">
        <v>850</v>
      </c>
      <c r="D215" s="103" t="s">
        <v>1017</v>
      </c>
      <c r="E215" s="103" t="s">
        <v>1018</v>
      </c>
      <c r="F215" s="103" t="s">
        <v>1026</v>
      </c>
      <c r="G215" s="103"/>
      <c r="H215" s="103" t="s">
        <v>753</v>
      </c>
      <c r="I215" s="103" t="s">
        <v>944</v>
      </c>
      <c r="J215" s="103" t="s">
        <v>199</v>
      </c>
      <c r="K215" s="103" t="s">
        <v>199</v>
      </c>
      <c r="L215" s="103" t="s">
        <v>199</v>
      </c>
      <c r="M215" s="103" t="s">
        <v>1027</v>
      </c>
      <c r="N215" s="103" t="s">
        <v>1028</v>
      </c>
      <c r="O215" s="103" t="s">
        <v>1029</v>
      </c>
      <c r="P215" s="103" t="s">
        <v>872</v>
      </c>
      <c r="Q215" s="103"/>
      <c r="R215" s="103" t="s">
        <v>220</v>
      </c>
      <c r="S215" s="107">
        <v>45352</v>
      </c>
      <c r="T215" s="107">
        <v>45473</v>
      </c>
      <c r="U215" s="107" t="s">
        <v>512</v>
      </c>
      <c r="V215" s="103">
        <v>50</v>
      </c>
      <c r="W215" s="103" t="s">
        <v>354</v>
      </c>
      <c r="X215" s="103">
        <v>50</v>
      </c>
      <c r="Y215" s="103" t="s">
        <v>354</v>
      </c>
      <c r="Z215" s="103" t="s">
        <v>199</v>
      </c>
      <c r="AA215" s="103" t="s">
        <v>199</v>
      </c>
      <c r="AB215" s="103" t="s">
        <v>199</v>
      </c>
      <c r="AC215" s="103" t="s">
        <v>199</v>
      </c>
      <c r="AD215" s="103" t="s">
        <v>209</v>
      </c>
      <c r="AE215" s="103" t="s">
        <v>199</v>
      </c>
      <c r="AF215" s="103" t="s">
        <v>199</v>
      </c>
      <c r="AG215" s="103" t="s">
        <v>199</v>
      </c>
      <c r="AH215" s="103" t="s">
        <v>199</v>
      </c>
      <c r="AI215" s="103" t="s">
        <v>199</v>
      </c>
      <c r="AJ215" s="103" t="s">
        <v>199</v>
      </c>
      <c r="AK215" s="103" t="s">
        <v>199</v>
      </c>
      <c r="AL215" s="103" t="s">
        <v>234</v>
      </c>
    </row>
    <row r="216" spans="2:38" s="111" customFormat="1" ht="171" hidden="1" x14ac:dyDescent="0.2">
      <c r="B216" s="103" t="s">
        <v>453</v>
      </c>
      <c r="C216" s="104" t="s">
        <v>850</v>
      </c>
      <c r="D216" s="103" t="s">
        <v>1017</v>
      </c>
      <c r="E216" s="103" t="s">
        <v>1018</v>
      </c>
      <c r="F216" s="103" t="s">
        <v>1026</v>
      </c>
      <c r="G216" s="103"/>
      <c r="H216" s="103" t="s">
        <v>753</v>
      </c>
      <c r="I216" s="103" t="s">
        <v>944</v>
      </c>
      <c r="J216" s="103" t="s">
        <v>199</v>
      </c>
      <c r="K216" s="103" t="s">
        <v>199</v>
      </c>
      <c r="L216" s="103" t="s">
        <v>199</v>
      </c>
      <c r="M216" s="103" t="s">
        <v>1027</v>
      </c>
      <c r="N216" s="103" t="s">
        <v>1028</v>
      </c>
      <c r="O216" s="103" t="s">
        <v>1030</v>
      </c>
      <c r="P216" s="103" t="s">
        <v>872</v>
      </c>
      <c r="Q216" s="103"/>
      <c r="R216" s="103" t="s">
        <v>220</v>
      </c>
      <c r="S216" s="107">
        <v>45474</v>
      </c>
      <c r="T216" s="107">
        <v>45641</v>
      </c>
      <c r="U216" s="107" t="s">
        <v>512</v>
      </c>
      <c r="V216" s="103"/>
      <c r="W216" s="103"/>
      <c r="X216" s="103">
        <v>50</v>
      </c>
      <c r="Y216" s="103" t="s">
        <v>354</v>
      </c>
      <c r="Z216" s="103" t="s">
        <v>199</v>
      </c>
      <c r="AA216" s="103" t="s">
        <v>199</v>
      </c>
      <c r="AB216" s="103" t="s">
        <v>199</v>
      </c>
      <c r="AC216" s="103" t="s">
        <v>199</v>
      </c>
      <c r="AD216" s="103" t="s">
        <v>209</v>
      </c>
      <c r="AE216" s="103" t="s">
        <v>199</v>
      </c>
      <c r="AF216" s="103" t="s">
        <v>199</v>
      </c>
      <c r="AG216" s="103" t="s">
        <v>199</v>
      </c>
      <c r="AH216" s="103" t="s">
        <v>199</v>
      </c>
      <c r="AI216" s="103" t="s">
        <v>199</v>
      </c>
      <c r="AJ216" s="103" t="s">
        <v>199</v>
      </c>
      <c r="AK216" s="103" t="s">
        <v>199</v>
      </c>
      <c r="AL216" s="103" t="s">
        <v>234</v>
      </c>
    </row>
    <row r="217" spans="2:38" s="111" customFormat="1" ht="213" hidden="1" customHeight="1" x14ac:dyDescent="0.2">
      <c r="B217" s="103" t="s">
        <v>453</v>
      </c>
      <c r="C217" s="104" t="s">
        <v>850</v>
      </c>
      <c r="D217" s="103" t="s">
        <v>851</v>
      </c>
      <c r="E217" s="103" t="s">
        <v>1018</v>
      </c>
      <c r="F217" s="103" t="s">
        <v>1031</v>
      </c>
      <c r="G217" s="103"/>
      <c r="H217" s="103" t="s">
        <v>753</v>
      </c>
      <c r="I217" s="103" t="s">
        <v>854</v>
      </c>
      <c r="J217" s="103" t="s">
        <v>855</v>
      </c>
      <c r="K217" s="103" t="s">
        <v>199</v>
      </c>
      <c r="L217" s="103" t="s">
        <v>199</v>
      </c>
      <c r="M217" s="103" t="s">
        <v>1032</v>
      </c>
      <c r="N217" s="103" t="s">
        <v>1033</v>
      </c>
      <c r="O217" s="106" t="s">
        <v>1034</v>
      </c>
      <c r="P217" s="103" t="s">
        <v>872</v>
      </c>
      <c r="Q217" s="103"/>
      <c r="R217" s="103" t="s">
        <v>220</v>
      </c>
      <c r="S217" s="107">
        <v>45292</v>
      </c>
      <c r="T217" s="107">
        <v>45641</v>
      </c>
      <c r="U217" s="107" t="s">
        <v>512</v>
      </c>
      <c r="V217" s="108"/>
      <c r="W217" s="103"/>
      <c r="X217" s="103">
        <v>100</v>
      </c>
      <c r="Y217" s="103" t="s">
        <v>354</v>
      </c>
      <c r="Z217" s="103" t="s">
        <v>199</v>
      </c>
      <c r="AA217" s="103" t="s">
        <v>199</v>
      </c>
      <c r="AB217" s="103" t="s">
        <v>199</v>
      </c>
      <c r="AC217" s="103" t="s">
        <v>199</v>
      </c>
      <c r="AD217" s="103" t="s">
        <v>209</v>
      </c>
      <c r="AE217" s="103" t="s">
        <v>199</v>
      </c>
      <c r="AF217" s="103" t="s">
        <v>199</v>
      </c>
      <c r="AG217" s="103" t="s">
        <v>199</v>
      </c>
      <c r="AH217" s="103" t="s">
        <v>199</v>
      </c>
      <c r="AI217" s="103" t="s">
        <v>199</v>
      </c>
      <c r="AJ217" s="103" t="s">
        <v>199</v>
      </c>
      <c r="AK217" s="103" t="s">
        <v>199</v>
      </c>
      <c r="AL217" s="103" t="s">
        <v>234</v>
      </c>
    </row>
    <row r="218" spans="2:38" s="111" customFormat="1" ht="171" hidden="1" x14ac:dyDescent="0.2">
      <c r="B218" s="103" t="s">
        <v>453</v>
      </c>
      <c r="C218" s="104" t="s">
        <v>850</v>
      </c>
      <c r="D218" s="103" t="s">
        <v>1035</v>
      </c>
      <c r="E218" s="103" t="s">
        <v>1036</v>
      </c>
      <c r="F218" s="103" t="s">
        <v>1037</v>
      </c>
      <c r="G218" s="103"/>
      <c r="H218" s="103" t="s">
        <v>753</v>
      </c>
      <c r="I218" s="103" t="s">
        <v>854</v>
      </c>
      <c r="J218" s="103" t="s">
        <v>855</v>
      </c>
      <c r="K218" s="103" t="s">
        <v>199</v>
      </c>
      <c r="L218" s="103" t="s">
        <v>199</v>
      </c>
      <c r="M218" s="103" t="s">
        <v>1038</v>
      </c>
      <c r="N218" s="103" t="s">
        <v>1039</v>
      </c>
      <c r="O218" s="103" t="s">
        <v>1040</v>
      </c>
      <c r="P218" s="103" t="s">
        <v>872</v>
      </c>
      <c r="Q218" s="103"/>
      <c r="R218" s="103" t="s">
        <v>220</v>
      </c>
      <c r="S218" s="107">
        <v>45566</v>
      </c>
      <c r="T218" s="107">
        <v>45641</v>
      </c>
      <c r="U218" s="107" t="s">
        <v>512</v>
      </c>
      <c r="V218" s="108"/>
      <c r="W218" s="103"/>
      <c r="X218" s="103">
        <v>100</v>
      </c>
      <c r="Y218" s="103" t="s">
        <v>354</v>
      </c>
      <c r="Z218" s="103" t="s">
        <v>199</v>
      </c>
      <c r="AA218" s="103" t="s">
        <v>199</v>
      </c>
      <c r="AB218" s="103" t="s">
        <v>199</v>
      </c>
      <c r="AC218" s="103" t="s">
        <v>199</v>
      </c>
      <c r="AD218" s="103" t="s">
        <v>356</v>
      </c>
      <c r="AE218" s="103" t="s">
        <v>199</v>
      </c>
      <c r="AF218" s="103" t="s">
        <v>199</v>
      </c>
      <c r="AG218" s="103" t="s">
        <v>199</v>
      </c>
      <c r="AH218" s="103" t="s">
        <v>199</v>
      </c>
      <c r="AI218" s="103" t="s">
        <v>199</v>
      </c>
      <c r="AJ218" s="103" t="s">
        <v>199</v>
      </c>
      <c r="AK218" s="103" t="s">
        <v>199</v>
      </c>
      <c r="AL218" s="103" t="s">
        <v>913</v>
      </c>
    </row>
    <row r="219" spans="2:38" s="111" customFormat="1" ht="199.5" hidden="1" x14ac:dyDescent="0.2">
      <c r="B219" s="103" t="s">
        <v>453</v>
      </c>
      <c r="C219" s="104" t="s">
        <v>850</v>
      </c>
      <c r="D219" s="103" t="s">
        <v>1035</v>
      </c>
      <c r="E219" s="103" t="s">
        <v>1036</v>
      </c>
      <c r="F219" s="103" t="s">
        <v>1037</v>
      </c>
      <c r="G219" s="103"/>
      <c r="H219" s="103" t="s">
        <v>753</v>
      </c>
      <c r="I219" s="103" t="s">
        <v>854</v>
      </c>
      <c r="J219" s="103" t="s">
        <v>855</v>
      </c>
      <c r="K219" s="103" t="s">
        <v>199</v>
      </c>
      <c r="L219" s="103" t="s">
        <v>199</v>
      </c>
      <c r="M219" s="103" t="s">
        <v>1041</v>
      </c>
      <c r="N219" s="103" t="s">
        <v>1042</v>
      </c>
      <c r="O219" s="106" t="s">
        <v>1043</v>
      </c>
      <c r="P219" s="103" t="s">
        <v>667</v>
      </c>
      <c r="Q219" s="103" t="s">
        <v>1044</v>
      </c>
      <c r="R219" s="103" t="s">
        <v>99</v>
      </c>
      <c r="S219" s="107">
        <v>45292</v>
      </c>
      <c r="T219" s="107">
        <v>45641</v>
      </c>
      <c r="U219" s="107" t="s">
        <v>99</v>
      </c>
      <c r="V219" s="115"/>
      <c r="W219" s="103"/>
      <c r="X219" s="103">
        <v>100</v>
      </c>
      <c r="Y219" s="103" t="s">
        <v>354</v>
      </c>
      <c r="Z219" s="103" t="s">
        <v>199</v>
      </c>
      <c r="AA219" s="103" t="s">
        <v>199</v>
      </c>
      <c r="AB219" s="103" t="s">
        <v>199</v>
      </c>
      <c r="AC219" s="103" t="s">
        <v>199</v>
      </c>
      <c r="AD219" s="103" t="s">
        <v>356</v>
      </c>
      <c r="AE219" s="103" t="s">
        <v>487</v>
      </c>
      <c r="AF219" s="103" t="s">
        <v>199</v>
      </c>
      <c r="AG219" s="103" t="s">
        <v>199</v>
      </c>
      <c r="AH219" s="103" t="s">
        <v>199</v>
      </c>
      <c r="AI219" s="103" t="s">
        <v>199</v>
      </c>
      <c r="AJ219" s="103" t="s">
        <v>199</v>
      </c>
      <c r="AK219" s="103" t="s">
        <v>199</v>
      </c>
      <c r="AL219" s="103" t="s">
        <v>654</v>
      </c>
    </row>
    <row r="220" spans="2:38" s="111" customFormat="1" ht="171" hidden="1" x14ac:dyDescent="0.2">
      <c r="B220" s="103" t="s">
        <v>453</v>
      </c>
      <c r="C220" s="104" t="s">
        <v>850</v>
      </c>
      <c r="D220" s="103" t="s">
        <v>1035</v>
      </c>
      <c r="E220" s="103" t="s">
        <v>1036</v>
      </c>
      <c r="F220" s="103" t="s">
        <v>1045</v>
      </c>
      <c r="G220" s="103"/>
      <c r="H220" s="103" t="s">
        <v>753</v>
      </c>
      <c r="I220" s="103" t="s">
        <v>854</v>
      </c>
      <c r="J220" s="103" t="s">
        <v>855</v>
      </c>
      <c r="K220" s="103" t="s">
        <v>199</v>
      </c>
      <c r="L220" s="103" t="s">
        <v>199</v>
      </c>
      <c r="M220" s="103" t="s">
        <v>1046</v>
      </c>
      <c r="N220" s="103" t="s">
        <v>1047</v>
      </c>
      <c r="O220" s="106" t="s">
        <v>1048</v>
      </c>
      <c r="P220" s="103" t="s">
        <v>872</v>
      </c>
      <c r="Q220" s="103"/>
      <c r="R220" s="103" t="s">
        <v>220</v>
      </c>
      <c r="S220" s="107">
        <v>45566</v>
      </c>
      <c r="T220" s="107">
        <v>45641</v>
      </c>
      <c r="U220" s="107" t="s">
        <v>512</v>
      </c>
      <c r="V220" s="103"/>
      <c r="W220" s="103"/>
      <c r="X220" s="103">
        <v>50</v>
      </c>
      <c r="Y220" s="103" t="s">
        <v>354</v>
      </c>
      <c r="Z220" s="103" t="s">
        <v>199</v>
      </c>
      <c r="AA220" s="103" t="s">
        <v>199</v>
      </c>
      <c r="AB220" s="103" t="s">
        <v>199</v>
      </c>
      <c r="AC220" s="103" t="s">
        <v>199</v>
      </c>
      <c r="AD220" s="103" t="s">
        <v>209</v>
      </c>
      <c r="AE220" s="103" t="s">
        <v>199</v>
      </c>
      <c r="AF220" s="103" t="s">
        <v>199</v>
      </c>
      <c r="AG220" s="103" t="s">
        <v>199</v>
      </c>
      <c r="AH220" s="103" t="s">
        <v>199</v>
      </c>
      <c r="AI220" s="103" t="s">
        <v>199</v>
      </c>
      <c r="AJ220" s="103" t="s">
        <v>199</v>
      </c>
      <c r="AK220" s="103" t="s">
        <v>199</v>
      </c>
      <c r="AL220" s="103" t="s">
        <v>913</v>
      </c>
    </row>
    <row r="221" spans="2:38" s="111" customFormat="1" ht="171" hidden="1" x14ac:dyDescent="0.2">
      <c r="B221" s="103" t="s">
        <v>453</v>
      </c>
      <c r="C221" s="104" t="s">
        <v>850</v>
      </c>
      <c r="D221" s="103" t="s">
        <v>1035</v>
      </c>
      <c r="E221" s="103" t="s">
        <v>1036</v>
      </c>
      <c r="F221" s="103" t="s">
        <v>1045</v>
      </c>
      <c r="G221" s="103"/>
      <c r="H221" s="103" t="s">
        <v>753</v>
      </c>
      <c r="I221" s="103" t="s">
        <v>854</v>
      </c>
      <c r="J221" s="103" t="s">
        <v>855</v>
      </c>
      <c r="K221" s="103" t="s">
        <v>199</v>
      </c>
      <c r="L221" s="103" t="s">
        <v>199</v>
      </c>
      <c r="M221" s="103" t="s">
        <v>1049</v>
      </c>
      <c r="N221" s="103" t="s">
        <v>1050</v>
      </c>
      <c r="O221" s="106" t="s">
        <v>1051</v>
      </c>
      <c r="P221" s="103" t="s">
        <v>872</v>
      </c>
      <c r="Q221" s="103"/>
      <c r="R221" s="103" t="s">
        <v>220</v>
      </c>
      <c r="S221" s="107">
        <v>45474</v>
      </c>
      <c r="T221" s="107">
        <v>45641</v>
      </c>
      <c r="U221" s="107" t="s">
        <v>50</v>
      </c>
      <c r="V221" s="108"/>
      <c r="W221" s="103"/>
      <c r="X221" s="103">
        <v>50</v>
      </c>
      <c r="Y221" s="103" t="s">
        <v>354</v>
      </c>
      <c r="Z221" s="103" t="s">
        <v>199</v>
      </c>
      <c r="AA221" s="103" t="s">
        <v>199</v>
      </c>
      <c r="AB221" s="103" t="s">
        <v>199</v>
      </c>
      <c r="AC221" s="103" t="s">
        <v>199</v>
      </c>
      <c r="AD221" s="103" t="s">
        <v>209</v>
      </c>
      <c r="AE221" s="103" t="s">
        <v>199</v>
      </c>
      <c r="AF221" s="103" t="s">
        <v>199</v>
      </c>
      <c r="AG221" s="103" t="s">
        <v>199</v>
      </c>
      <c r="AH221" s="103" t="s">
        <v>199</v>
      </c>
      <c r="AI221" s="103" t="s">
        <v>199</v>
      </c>
      <c r="AJ221" s="103" t="s">
        <v>199</v>
      </c>
      <c r="AK221" s="103" t="s">
        <v>199</v>
      </c>
      <c r="AL221" s="103" t="s">
        <v>913</v>
      </c>
    </row>
    <row r="222" spans="2:38" s="111" customFormat="1" ht="185.25" hidden="1" x14ac:dyDescent="0.2">
      <c r="B222" s="103" t="s">
        <v>453</v>
      </c>
      <c r="C222" s="104" t="s">
        <v>850</v>
      </c>
      <c r="D222" s="103" t="s">
        <v>1035</v>
      </c>
      <c r="E222" s="103" t="s">
        <v>1036</v>
      </c>
      <c r="F222" s="103" t="s">
        <v>1052</v>
      </c>
      <c r="G222" s="103"/>
      <c r="H222" s="103" t="s">
        <v>753</v>
      </c>
      <c r="I222" s="103" t="s">
        <v>854</v>
      </c>
      <c r="J222" s="103" t="s">
        <v>855</v>
      </c>
      <c r="K222" s="103" t="s">
        <v>199</v>
      </c>
      <c r="L222" s="103" t="s">
        <v>199</v>
      </c>
      <c r="M222" s="123" t="s">
        <v>1053</v>
      </c>
      <c r="N222" s="123" t="s">
        <v>1054</v>
      </c>
      <c r="O222" s="123" t="s">
        <v>1055</v>
      </c>
      <c r="P222" s="103" t="s">
        <v>872</v>
      </c>
      <c r="Q222" s="103"/>
      <c r="R222" s="103" t="s">
        <v>220</v>
      </c>
      <c r="S222" s="107">
        <v>45474</v>
      </c>
      <c r="T222" s="107">
        <v>45641</v>
      </c>
      <c r="U222" s="107" t="s">
        <v>512</v>
      </c>
      <c r="V222" s="108"/>
      <c r="W222" s="103"/>
      <c r="X222" s="103">
        <v>70</v>
      </c>
      <c r="Y222" s="103" t="s">
        <v>354</v>
      </c>
      <c r="Z222" s="103" t="s">
        <v>355</v>
      </c>
      <c r="AA222" s="103" t="s">
        <v>374</v>
      </c>
      <c r="AB222" s="103" t="s">
        <v>199</v>
      </c>
      <c r="AC222" s="103" t="s">
        <v>199</v>
      </c>
      <c r="AD222" s="103" t="s">
        <v>357</v>
      </c>
      <c r="AE222" s="103" t="s">
        <v>356</v>
      </c>
      <c r="AF222" s="103" t="s">
        <v>417</v>
      </c>
      <c r="AG222" s="103" t="s">
        <v>199</v>
      </c>
      <c r="AH222" s="103" t="s">
        <v>199</v>
      </c>
      <c r="AI222" s="103" t="s">
        <v>199</v>
      </c>
      <c r="AJ222" s="103" t="s">
        <v>199</v>
      </c>
      <c r="AK222" s="103" t="s">
        <v>199</v>
      </c>
      <c r="AL222" s="103" t="s">
        <v>913</v>
      </c>
    </row>
    <row r="223" spans="2:38" s="111" customFormat="1" ht="171" hidden="1" x14ac:dyDescent="0.2">
      <c r="B223" s="103" t="s">
        <v>453</v>
      </c>
      <c r="C223" s="104" t="s">
        <v>850</v>
      </c>
      <c r="D223" s="103" t="s">
        <v>1035</v>
      </c>
      <c r="E223" s="103" t="s">
        <v>1036</v>
      </c>
      <c r="F223" s="103" t="s">
        <v>1052</v>
      </c>
      <c r="G223" s="103"/>
      <c r="H223" s="103" t="s">
        <v>753</v>
      </c>
      <c r="I223" s="103" t="s">
        <v>854</v>
      </c>
      <c r="J223" s="103" t="s">
        <v>855</v>
      </c>
      <c r="K223" s="103" t="s">
        <v>199</v>
      </c>
      <c r="L223" s="103" t="s">
        <v>199</v>
      </c>
      <c r="M223" s="103" t="s">
        <v>1056</v>
      </c>
      <c r="N223" s="103" t="s">
        <v>1057</v>
      </c>
      <c r="O223" s="106" t="s">
        <v>1058</v>
      </c>
      <c r="P223" s="103" t="s">
        <v>667</v>
      </c>
      <c r="Q223" s="103" t="s">
        <v>672</v>
      </c>
      <c r="R223" s="103" t="s">
        <v>1059</v>
      </c>
      <c r="S223" s="107">
        <v>45323</v>
      </c>
      <c r="T223" s="107">
        <v>45658</v>
      </c>
      <c r="U223" s="107" t="s">
        <v>99</v>
      </c>
      <c r="V223" s="115"/>
      <c r="W223" s="103"/>
      <c r="X223" s="103">
        <v>100</v>
      </c>
      <c r="Y223" s="103" t="s">
        <v>354</v>
      </c>
      <c r="Z223" s="103" t="s">
        <v>355</v>
      </c>
      <c r="AA223" s="103" t="s">
        <v>374</v>
      </c>
      <c r="AB223" s="103" t="s">
        <v>199</v>
      </c>
      <c r="AC223" s="103" t="s">
        <v>199</v>
      </c>
      <c r="AD223" s="103" t="s">
        <v>357</v>
      </c>
      <c r="AE223" s="103" t="s">
        <v>356</v>
      </c>
      <c r="AF223" s="103" t="s">
        <v>417</v>
      </c>
      <c r="AG223" s="103" t="s">
        <v>199</v>
      </c>
      <c r="AH223" s="103" t="s">
        <v>199</v>
      </c>
      <c r="AI223" s="103" t="s">
        <v>199</v>
      </c>
      <c r="AJ223" s="103" t="s">
        <v>199</v>
      </c>
      <c r="AK223" s="103" t="s">
        <v>199</v>
      </c>
      <c r="AL223" s="103" t="s">
        <v>654</v>
      </c>
    </row>
    <row r="224" spans="2:38" s="111" customFormat="1" ht="171" hidden="1" x14ac:dyDescent="0.2">
      <c r="B224" s="103" t="s">
        <v>453</v>
      </c>
      <c r="C224" s="104" t="s">
        <v>850</v>
      </c>
      <c r="D224" s="103" t="s">
        <v>1060</v>
      </c>
      <c r="E224" s="103" t="s">
        <v>1061</v>
      </c>
      <c r="F224" s="103" t="s">
        <v>1062</v>
      </c>
      <c r="G224" s="103"/>
      <c r="H224" s="103" t="s">
        <v>753</v>
      </c>
      <c r="I224" s="103" t="s">
        <v>855</v>
      </c>
      <c r="J224" s="103" t="s">
        <v>199</v>
      </c>
      <c r="K224" s="103" t="s">
        <v>199</v>
      </c>
      <c r="L224" s="103" t="s">
        <v>199</v>
      </c>
      <c r="M224" s="103" t="s">
        <v>1063</v>
      </c>
      <c r="N224" s="106" t="s">
        <v>1064</v>
      </c>
      <c r="O224" s="103" t="s">
        <v>1065</v>
      </c>
      <c r="P224" s="103" t="s">
        <v>872</v>
      </c>
      <c r="Q224" s="103"/>
      <c r="R224" s="103" t="s">
        <v>220</v>
      </c>
      <c r="S224" s="107">
        <v>45474</v>
      </c>
      <c r="T224" s="107">
        <v>45641</v>
      </c>
      <c r="U224" s="107" t="s">
        <v>512</v>
      </c>
      <c r="V224" s="103"/>
      <c r="W224" s="103"/>
      <c r="X224" s="103">
        <v>100</v>
      </c>
      <c r="Y224" s="103" t="s">
        <v>354</v>
      </c>
      <c r="Z224" s="103" t="s">
        <v>355</v>
      </c>
      <c r="AA224" s="103" t="s">
        <v>199</v>
      </c>
      <c r="AB224" s="103" t="s">
        <v>199</v>
      </c>
      <c r="AC224" s="103" t="s">
        <v>199</v>
      </c>
      <c r="AD224" s="103" t="s">
        <v>357</v>
      </c>
      <c r="AE224" s="103" t="s">
        <v>417</v>
      </c>
      <c r="AF224" s="103" t="s">
        <v>199</v>
      </c>
      <c r="AG224" s="103" t="s">
        <v>199</v>
      </c>
      <c r="AH224" s="103" t="s">
        <v>199</v>
      </c>
      <c r="AI224" s="103" t="s">
        <v>199</v>
      </c>
      <c r="AJ224" s="103" t="s">
        <v>199</v>
      </c>
      <c r="AK224" s="103" t="s">
        <v>199</v>
      </c>
      <c r="AL224" s="103" t="s">
        <v>913</v>
      </c>
    </row>
    <row r="225" spans="2:38" s="111" customFormat="1" ht="171" hidden="1" x14ac:dyDescent="0.2">
      <c r="B225" s="103" t="s">
        <v>453</v>
      </c>
      <c r="C225" s="104" t="s">
        <v>850</v>
      </c>
      <c r="D225" s="103" t="s">
        <v>1060</v>
      </c>
      <c r="E225" s="103" t="s">
        <v>1061</v>
      </c>
      <c r="F225" s="103" t="s">
        <v>1062</v>
      </c>
      <c r="G225" s="103"/>
      <c r="H225" s="103" t="s">
        <v>753</v>
      </c>
      <c r="I225" s="103" t="s">
        <v>855</v>
      </c>
      <c r="J225" s="103" t="s">
        <v>199</v>
      </c>
      <c r="K225" s="103" t="s">
        <v>199</v>
      </c>
      <c r="L225" s="103" t="s">
        <v>199</v>
      </c>
      <c r="M225" s="103" t="s">
        <v>1066</v>
      </c>
      <c r="N225" s="103" t="s">
        <v>1067</v>
      </c>
      <c r="O225" s="103" t="s">
        <v>1068</v>
      </c>
      <c r="P225" s="103" t="s">
        <v>872</v>
      </c>
      <c r="Q225" s="103" t="s">
        <v>1069</v>
      </c>
      <c r="R225" s="103" t="s">
        <v>220</v>
      </c>
      <c r="S225" s="107">
        <v>45323</v>
      </c>
      <c r="T225" s="107">
        <v>45504</v>
      </c>
      <c r="U225" s="107" t="s">
        <v>512</v>
      </c>
      <c r="V225" s="140"/>
      <c r="W225" s="103"/>
      <c r="X225" s="106"/>
      <c r="Y225" s="103" t="s">
        <v>355</v>
      </c>
      <c r="Z225" s="103" t="s">
        <v>355</v>
      </c>
      <c r="AA225" s="103" t="s">
        <v>199</v>
      </c>
      <c r="AB225" s="103" t="s">
        <v>199</v>
      </c>
      <c r="AC225" s="103" t="s">
        <v>199</v>
      </c>
      <c r="AD225" s="103" t="s">
        <v>357</v>
      </c>
      <c r="AE225" s="103" t="s">
        <v>417</v>
      </c>
      <c r="AF225" s="103" t="s">
        <v>487</v>
      </c>
      <c r="AG225" s="103" t="s">
        <v>199</v>
      </c>
      <c r="AH225" s="103" t="s">
        <v>199</v>
      </c>
      <c r="AI225" s="103" t="s">
        <v>199</v>
      </c>
      <c r="AJ225" s="103" t="s">
        <v>199</v>
      </c>
      <c r="AK225" s="103" t="s">
        <v>199</v>
      </c>
      <c r="AL225" s="103" t="s">
        <v>913</v>
      </c>
    </row>
    <row r="226" spans="2:38" s="111" customFormat="1" ht="171" hidden="1" x14ac:dyDescent="0.2">
      <c r="B226" s="103" t="s">
        <v>453</v>
      </c>
      <c r="C226" s="104" t="s">
        <v>850</v>
      </c>
      <c r="D226" s="103" t="s">
        <v>1060</v>
      </c>
      <c r="E226" s="103" t="s">
        <v>1061</v>
      </c>
      <c r="F226" s="103" t="s">
        <v>1070</v>
      </c>
      <c r="G226" s="103"/>
      <c r="H226" s="103" t="s">
        <v>753</v>
      </c>
      <c r="I226" s="103" t="s">
        <v>855</v>
      </c>
      <c r="J226" s="103" t="s">
        <v>199</v>
      </c>
      <c r="K226" s="103" t="s">
        <v>199</v>
      </c>
      <c r="L226" s="103" t="s">
        <v>199</v>
      </c>
      <c r="M226" s="103" t="s">
        <v>1071</v>
      </c>
      <c r="N226" s="103" t="s">
        <v>1072</v>
      </c>
      <c r="O226" s="103" t="s">
        <v>1073</v>
      </c>
      <c r="P226" s="103" t="s">
        <v>872</v>
      </c>
      <c r="Q226" s="103"/>
      <c r="R226" s="107" t="s">
        <v>220</v>
      </c>
      <c r="S226" s="107">
        <v>45520</v>
      </c>
      <c r="T226" s="107">
        <v>45626</v>
      </c>
      <c r="U226" s="103" t="s">
        <v>50</v>
      </c>
      <c r="V226" s="103"/>
      <c r="W226" s="103"/>
      <c r="X226" s="103">
        <v>50</v>
      </c>
      <c r="Y226" s="103" t="s">
        <v>355</v>
      </c>
      <c r="Z226" s="103" t="s">
        <v>199</v>
      </c>
      <c r="AA226" s="103" t="s">
        <v>199</v>
      </c>
      <c r="AB226" s="103" t="s">
        <v>199</v>
      </c>
      <c r="AC226" s="103" t="s">
        <v>199</v>
      </c>
      <c r="AD226" s="103" t="s">
        <v>357</v>
      </c>
      <c r="AE226" s="103" t="s">
        <v>417</v>
      </c>
      <c r="AF226" s="103" t="s">
        <v>199</v>
      </c>
      <c r="AG226" s="103" t="s">
        <v>199</v>
      </c>
      <c r="AH226" s="103" t="s">
        <v>199</v>
      </c>
      <c r="AI226" s="103" t="s">
        <v>199</v>
      </c>
      <c r="AJ226" s="123" t="s">
        <v>199</v>
      </c>
      <c r="AK226" s="141" t="s">
        <v>199</v>
      </c>
      <c r="AL226" s="123" t="s">
        <v>913</v>
      </c>
    </row>
    <row r="227" spans="2:38" s="111" customFormat="1" ht="171" hidden="1" x14ac:dyDescent="0.2">
      <c r="B227" s="103" t="s">
        <v>453</v>
      </c>
      <c r="C227" s="104" t="s">
        <v>850</v>
      </c>
      <c r="D227" s="103" t="s">
        <v>1060</v>
      </c>
      <c r="E227" s="103" t="s">
        <v>1061</v>
      </c>
      <c r="F227" s="103" t="s">
        <v>1070</v>
      </c>
      <c r="G227" s="103"/>
      <c r="H227" s="103" t="s">
        <v>753</v>
      </c>
      <c r="I227" s="103" t="s">
        <v>855</v>
      </c>
      <c r="J227" s="103" t="s">
        <v>199</v>
      </c>
      <c r="K227" s="103" t="s">
        <v>199</v>
      </c>
      <c r="L227" s="103" t="s">
        <v>199</v>
      </c>
      <c r="M227" s="103" t="s">
        <v>1074</v>
      </c>
      <c r="N227" s="103" t="s">
        <v>1075</v>
      </c>
      <c r="O227" s="142" t="s">
        <v>1076</v>
      </c>
      <c r="P227" s="103" t="s">
        <v>872</v>
      </c>
      <c r="Q227" s="103"/>
      <c r="R227" s="107" t="s">
        <v>220</v>
      </c>
      <c r="S227" s="107">
        <v>45566</v>
      </c>
      <c r="T227" s="107">
        <v>45641</v>
      </c>
      <c r="U227" s="103" t="s">
        <v>50</v>
      </c>
      <c r="V227" s="103"/>
      <c r="W227" s="103"/>
      <c r="X227" s="103">
        <v>50</v>
      </c>
      <c r="Y227" s="103" t="s">
        <v>355</v>
      </c>
      <c r="Z227" s="103" t="s">
        <v>199</v>
      </c>
      <c r="AA227" s="103" t="s">
        <v>199</v>
      </c>
      <c r="AB227" s="103" t="s">
        <v>199</v>
      </c>
      <c r="AC227" s="103" t="s">
        <v>199</v>
      </c>
      <c r="AD227" s="103" t="s">
        <v>357</v>
      </c>
      <c r="AE227" s="103" t="s">
        <v>417</v>
      </c>
      <c r="AF227" s="103" t="s">
        <v>487</v>
      </c>
      <c r="AG227" s="103" t="s">
        <v>199</v>
      </c>
      <c r="AH227" s="103" t="s">
        <v>199</v>
      </c>
      <c r="AI227" s="103" t="s">
        <v>199</v>
      </c>
      <c r="AJ227" s="123" t="s">
        <v>199</v>
      </c>
      <c r="AK227" s="141" t="s">
        <v>199</v>
      </c>
      <c r="AL227" s="123" t="s">
        <v>913</v>
      </c>
    </row>
    <row r="228" spans="2:38" s="111" customFormat="1" ht="142.5" hidden="1" x14ac:dyDescent="0.2">
      <c r="B228" s="67" t="s">
        <v>453</v>
      </c>
      <c r="C228" s="104" t="s">
        <v>454</v>
      </c>
      <c r="D228" s="67" t="s">
        <v>1077</v>
      </c>
      <c r="E228" s="67" t="s">
        <v>1078</v>
      </c>
      <c r="F228" s="67" t="s">
        <v>1079</v>
      </c>
      <c r="G228" s="67"/>
      <c r="H228" s="58" t="s">
        <v>1080</v>
      </c>
      <c r="I228" s="67" t="s">
        <v>1081</v>
      </c>
      <c r="J228" s="58" t="s">
        <v>199</v>
      </c>
      <c r="K228" s="58" t="s">
        <v>199</v>
      </c>
      <c r="L228" s="58" t="s">
        <v>199</v>
      </c>
      <c r="M228" s="67" t="s">
        <v>1082</v>
      </c>
      <c r="N228" s="68" t="s">
        <v>1083</v>
      </c>
      <c r="O228" s="67" t="s">
        <v>1084</v>
      </c>
      <c r="P228" s="58" t="s">
        <v>1085</v>
      </c>
      <c r="Q228" s="58" t="s">
        <v>1086</v>
      </c>
      <c r="R228" s="58" t="s">
        <v>99</v>
      </c>
      <c r="S228" s="69">
        <v>45323</v>
      </c>
      <c r="T228" s="69">
        <v>45401</v>
      </c>
      <c r="U228" s="69" t="s">
        <v>512</v>
      </c>
      <c r="V228" s="131" t="s">
        <v>1518</v>
      </c>
      <c r="W228" s="131" t="s">
        <v>1518</v>
      </c>
      <c r="X228" s="77">
        <v>0.45</v>
      </c>
      <c r="Y228" s="58" t="s">
        <v>208</v>
      </c>
      <c r="Z228" s="58" t="s">
        <v>207</v>
      </c>
      <c r="AA228" s="58" t="s">
        <v>374</v>
      </c>
      <c r="AB228" s="58" t="s">
        <v>199</v>
      </c>
      <c r="AC228" s="58" t="s">
        <v>199</v>
      </c>
      <c r="AD228" s="103" t="s">
        <v>487</v>
      </c>
      <c r="AE228" s="103" t="s">
        <v>248</v>
      </c>
      <c r="AF228" s="103" t="s">
        <v>199</v>
      </c>
      <c r="AG228" s="103" t="s">
        <v>199</v>
      </c>
      <c r="AH228" s="103" t="s">
        <v>199</v>
      </c>
      <c r="AI228" s="103" t="s">
        <v>199</v>
      </c>
      <c r="AJ228" s="73" t="s">
        <v>199</v>
      </c>
      <c r="AK228" s="73" t="s">
        <v>199</v>
      </c>
      <c r="AL228" s="67" t="s">
        <v>654</v>
      </c>
    </row>
    <row r="229" spans="2:38" s="111" customFormat="1" ht="128.25" hidden="1" x14ac:dyDescent="0.2">
      <c r="B229" s="67" t="s">
        <v>453</v>
      </c>
      <c r="C229" s="104" t="s">
        <v>454</v>
      </c>
      <c r="D229" s="67" t="s">
        <v>1077</v>
      </c>
      <c r="E229" s="67" t="s">
        <v>1078</v>
      </c>
      <c r="F229" s="67" t="s">
        <v>1079</v>
      </c>
      <c r="G229" s="67"/>
      <c r="H229" s="58" t="s">
        <v>1080</v>
      </c>
      <c r="I229" s="67" t="s">
        <v>1081</v>
      </c>
      <c r="J229" s="58" t="s">
        <v>199</v>
      </c>
      <c r="K229" s="58" t="s">
        <v>199</v>
      </c>
      <c r="L229" s="58" t="s">
        <v>199</v>
      </c>
      <c r="M229" s="67" t="s">
        <v>1087</v>
      </c>
      <c r="N229" s="68" t="s">
        <v>1088</v>
      </c>
      <c r="O229" s="67" t="s">
        <v>1089</v>
      </c>
      <c r="P229" s="58" t="s">
        <v>1085</v>
      </c>
      <c r="Q229" s="58" t="s">
        <v>1086</v>
      </c>
      <c r="R229" s="58" t="s">
        <v>99</v>
      </c>
      <c r="S229" s="69">
        <v>45404</v>
      </c>
      <c r="T229" s="69">
        <v>45433</v>
      </c>
      <c r="U229" s="69" t="s">
        <v>99</v>
      </c>
      <c r="V229" s="131" t="s">
        <v>1518</v>
      </c>
      <c r="W229" s="131" t="s">
        <v>1518</v>
      </c>
      <c r="X229" s="77">
        <v>0.05</v>
      </c>
      <c r="Y229" s="58" t="s">
        <v>208</v>
      </c>
      <c r="Z229" s="58" t="s">
        <v>207</v>
      </c>
      <c r="AA229" s="58" t="s">
        <v>374</v>
      </c>
      <c r="AB229" s="58" t="s">
        <v>199</v>
      </c>
      <c r="AC229" s="58" t="s">
        <v>199</v>
      </c>
      <c r="AD229" s="103" t="s">
        <v>487</v>
      </c>
      <c r="AE229" s="103" t="s">
        <v>248</v>
      </c>
      <c r="AF229" s="103" t="s">
        <v>199</v>
      </c>
      <c r="AG229" s="103" t="s">
        <v>199</v>
      </c>
      <c r="AH229" s="103" t="s">
        <v>199</v>
      </c>
      <c r="AI229" s="103" t="s">
        <v>199</v>
      </c>
      <c r="AJ229" s="73" t="s">
        <v>199</v>
      </c>
      <c r="AK229" s="73" t="s">
        <v>199</v>
      </c>
      <c r="AL229" s="67" t="s">
        <v>654</v>
      </c>
    </row>
    <row r="230" spans="2:38" s="111" customFormat="1" ht="128.25" hidden="1" x14ac:dyDescent="0.2">
      <c r="B230" s="67" t="s">
        <v>453</v>
      </c>
      <c r="C230" s="104" t="s">
        <v>454</v>
      </c>
      <c r="D230" s="67" t="s">
        <v>1077</v>
      </c>
      <c r="E230" s="67" t="s">
        <v>1078</v>
      </c>
      <c r="F230" s="67" t="s">
        <v>1079</v>
      </c>
      <c r="G230" s="67"/>
      <c r="H230" s="58" t="s">
        <v>1080</v>
      </c>
      <c r="I230" s="67" t="s">
        <v>1081</v>
      </c>
      <c r="J230" s="58" t="s">
        <v>199</v>
      </c>
      <c r="K230" s="58" t="s">
        <v>199</v>
      </c>
      <c r="L230" s="58" t="s">
        <v>199</v>
      </c>
      <c r="M230" s="67" t="s">
        <v>1090</v>
      </c>
      <c r="N230" s="67" t="s">
        <v>1091</v>
      </c>
      <c r="O230" s="67" t="s">
        <v>1092</v>
      </c>
      <c r="P230" s="58" t="s">
        <v>1085</v>
      </c>
      <c r="Q230" s="58" t="s">
        <v>1086</v>
      </c>
      <c r="R230" s="58" t="s">
        <v>99</v>
      </c>
      <c r="S230" s="69">
        <v>45404</v>
      </c>
      <c r="T230" s="69">
        <v>45433</v>
      </c>
      <c r="U230" s="69" t="s">
        <v>1093</v>
      </c>
      <c r="V230" s="131" t="s">
        <v>1518</v>
      </c>
      <c r="W230" s="131" t="s">
        <v>1518</v>
      </c>
      <c r="X230" s="77">
        <v>0.2</v>
      </c>
      <c r="Y230" s="58" t="s">
        <v>208</v>
      </c>
      <c r="Z230" s="58" t="s">
        <v>207</v>
      </c>
      <c r="AA230" s="58" t="s">
        <v>199</v>
      </c>
      <c r="AB230" s="58" t="s">
        <v>199</v>
      </c>
      <c r="AC230" s="58" t="s">
        <v>199</v>
      </c>
      <c r="AD230" s="103" t="s">
        <v>487</v>
      </c>
      <c r="AE230" s="103" t="s">
        <v>248</v>
      </c>
      <c r="AF230" s="103" t="s">
        <v>199</v>
      </c>
      <c r="AG230" s="103" t="s">
        <v>199</v>
      </c>
      <c r="AH230" s="103" t="s">
        <v>199</v>
      </c>
      <c r="AI230" s="103" t="s">
        <v>199</v>
      </c>
      <c r="AJ230" s="73" t="s">
        <v>199</v>
      </c>
      <c r="AK230" s="73" t="s">
        <v>199</v>
      </c>
      <c r="AL230" s="67" t="s">
        <v>654</v>
      </c>
    </row>
    <row r="231" spans="2:38" s="111" customFormat="1" ht="128.25" hidden="1" x14ac:dyDescent="0.2">
      <c r="B231" s="67" t="s">
        <v>453</v>
      </c>
      <c r="C231" s="104" t="s">
        <v>454</v>
      </c>
      <c r="D231" s="67" t="s">
        <v>1077</v>
      </c>
      <c r="E231" s="67" t="s">
        <v>1078</v>
      </c>
      <c r="F231" s="67" t="s">
        <v>1079</v>
      </c>
      <c r="G231" s="67"/>
      <c r="H231" s="58" t="s">
        <v>1080</v>
      </c>
      <c r="I231" s="67" t="s">
        <v>1081</v>
      </c>
      <c r="J231" s="58" t="s">
        <v>199</v>
      </c>
      <c r="K231" s="58" t="s">
        <v>199</v>
      </c>
      <c r="L231" s="58" t="s">
        <v>199</v>
      </c>
      <c r="M231" s="67" t="s">
        <v>1094</v>
      </c>
      <c r="N231" s="67" t="s">
        <v>1095</v>
      </c>
      <c r="O231" s="67" t="s">
        <v>1096</v>
      </c>
      <c r="P231" s="58" t="s">
        <v>1085</v>
      </c>
      <c r="Q231" s="58" t="s">
        <v>1086</v>
      </c>
      <c r="R231" s="58" t="s">
        <v>99</v>
      </c>
      <c r="S231" s="69">
        <v>45404</v>
      </c>
      <c r="T231" s="69">
        <v>45426</v>
      </c>
      <c r="U231" s="69" t="s">
        <v>1093</v>
      </c>
      <c r="V231" s="131" t="s">
        <v>1518</v>
      </c>
      <c r="W231" s="131" t="s">
        <v>1518</v>
      </c>
      <c r="X231" s="77">
        <v>0.1</v>
      </c>
      <c r="Y231" s="58" t="s">
        <v>208</v>
      </c>
      <c r="Z231" s="58" t="s">
        <v>247</v>
      </c>
      <c r="AA231" s="58" t="s">
        <v>199</v>
      </c>
      <c r="AB231" s="58" t="s">
        <v>199</v>
      </c>
      <c r="AC231" s="58" t="s">
        <v>199</v>
      </c>
      <c r="AD231" s="103" t="s">
        <v>487</v>
      </c>
      <c r="AE231" s="103" t="s">
        <v>248</v>
      </c>
      <c r="AF231" s="103" t="s">
        <v>199</v>
      </c>
      <c r="AG231" s="103" t="s">
        <v>199</v>
      </c>
      <c r="AH231" s="103" t="s">
        <v>199</v>
      </c>
      <c r="AI231" s="103" t="s">
        <v>199</v>
      </c>
      <c r="AJ231" s="73" t="s">
        <v>199</v>
      </c>
      <c r="AK231" s="73" t="s">
        <v>199</v>
      </c>
      <c r="AL231" s="67" t="s">
        <v>774</v>
      </c>
    </row>
    <row r="232" spans="2:38" s="111" customFormat="1" ht="213.75" hidden="1" x14ac:dyDescent="0.2">
      <c r="B232" s="67" t="s">
        <v>453</v>
      </c>
      <c r="C232" s="104" t="s">
        <v>454</v>
      </c>
      <c r="D232" s="67" t="s">
        <v>1077</v>
      </c>
      <c r="E232" s="67" t="s">
        <v>1078</v>
      </c>
      <c r="F232" s="67" t="s">
        <v>1079</v>
      </c>
      <c r="G232" s="67"/>
      <c r="H232" s="58" t="s">
        <v>1080</v>
      </c>
      <c r="I232" s="67" t="s">
        <v>1081</v>
      </c>
      <c r="J232" s="58" t="s">
        <v>199</v>
      </c>
      <c r="K232" s="58" t="s">
        <v>199</v>
      </c>
      <c r="L232" s="58" t="s">
        <v>199</v>
      </c>
      <c r="M232" s="67" t="s">
        <v>1097</v>
      </c>
      <c r="N232" s="67" t="s">
        <v>1098</v>
      </c>
      <c r="O232" s="67" t="s">
        <v>1099</v>
      </c>
      <c r="P232" s="58" t="s">
        <v>1085</v>
      </c>
      <c r="Q232" s="58" t="s">
        <v>1086</v>
      </c>
      <c r="R232" s="58" t="s">
        <v>99</v>
      </c>
      <c r="S232" s="69">
        <v>45427</v>
      </c>
      <c r="T232" s="69">
        <v>45450</v>
      </c>
      <c r="U232" s="69" t="s">
        <v>1093</v>
      </c>
      <c r="V232" s="131" t="s">
        <v>1518</v>
      </c>
      <c r="W232" s="131" t="s">
        <v>1518</v>
      </c>
      <c r="X232" s="77">
        <v>0.1</v>
      </c>
      <c r="Y232" s="58" t="s">
        <v>208</v>
      </c>
      <c r="Z232" s="58" t="s">
        <v>247</v>
      </c>
      <c r="AA232" s="58" t="s">
        <v>199</v>
      </c>
      <c r="AB232" s="58" t="s">
        <v>199</v>
      </c>
      <c r="AC232" s="58" t="s">
        <v>199</v>
      </c>
      <c r="AD232" s="103" t="s">
        <v>487</v>
      </c>
      <c r="AE232" s="103" t="s">
        <v>248</v>
      </c>
      <c r="AF232" s="103" t="s">
        <v>199</v>
      </c>
      <c r="AG232" s="103" t="s">
        <v>199</v>
      </c>
      <c r="AH232" s="103" t="s">
        <v>199</v>
      </c>
      <c r="AI232" s="103" t="s">
        <v>199</v>
      </c>
      <c r="AJ232" s="73" t="s">
        <v>199</v>
      </c>
      <c r="AK232" s="73" t="s">
        <v>199</v>
      </c>
      <c r="AL232" s="67" t="s">
        <v>774</v>
      </c>
    </row>
    <row r="233" spans="2:38" s="111" customFormat="1" ht="128.25" hidden="1" x14ac:dyDescent="0.2">
      <c r="B233" s="67" t="s">
        <v>453</v>
      </c>
      <c r="C233" s="104" t="s">
        <v>454</v>
      </c>
      <c r="D233" s="67" t="s">
        <v>1077</v>
      </c>
      <c r="E233" s="67" t="s">
        <v>1078</v>
      </c>
      <c r="F233" s="67" t="s">
        <v>1079</v>
      </c>
      <c r="G233" s="67"/>
      <c r="H233" s="58" t="s">
        <v>1080</v>
      </c>
      <c r="I233" s="67" t="s">
        <v>1081</v>
      </c>
      <c r="J233" s="58" t="s">
        <v>199</v>
      </c>
      <c r="K233" s="58" t="s">
        <v>199</v>
      </c>
      <c r="L233" s="58" t="s">
        <v>199</v>
      </c>
      <c r="M233" s="67" t="s">
        <v>1100</v>
      </c>
      <c r="N233" s="67" t="s">
        <v>1101</v>
      </c>
      <c r="O233" s="67" t="s">
        <v>1102</v>
      </c>
      <c r="P233" s="58" t="s">
        <v>1085</v>
      </c>
      <c r="Q233" s="58" t="s">
        <v>1086</v>
      </c>
      <c r="R233" s="58" t="s">
        <v>99</v>
      </c>
      <c r="S233" s="69">
        <v>45454</v>
      </c>
      <c r="T233" s="69">
        <v>45460</v>
      </c>
      <c r="U233" s="69" t="s">
        <v>1093</v>
      </c>
      <c r="V233" s="131" t="s">
        <v>1518</v>
      </c>
      <c r="W233" s="131" t="s">
        <v>1518</v>
      </c>
      <c r="X233" s="77">
        <v>0.05</v>
      </c>
      <c r="Y233" s="58" t="s">
        <v>208</v>
      </c>
      <c r="Z233" s="58" t="s">
        <v>247</v>
      </c>
      <c r="AA233" s="58" t="s">
        <v>199</v>
      </c>
      <c r="AB233" s="58" t="s">
        <v>199</v>
      </c>
      <c r="AC233" s="58" t="s">
        <v>199</v>
      </c>
      <c r="AD233" s="103" t="s">
        <v>487</v>
      </c>
      <c r="AE233" s="103" t="s">
        <v>248</v>
      </c>
      <c r="AF233" s="103" t="s">
        <v>199</v>
      </c>
      <c r="AG233" s="103" t="s">
        <v>199</v>
      </c>
      <c r="AH233" s="103" t="s">
        <v>199</v>
      </c>
      <c r="AI233" s="103" t="s">
        <v>199</v>
      </c>
      <c r="AJ233" s="73" t="s">
        <v>199</v>
      </c>
      <c r="AK233" s="73" t="s">
        <v>199</v>
      </c>
      <c r="AL233" s="67" t="s">
        <v>774</v>
      </c>
    </row>
    <row r="234" spans="2:38" s="111" customFormat="1" ht="128.25" hidden="1" x14ac:dyDescent="0.2">
      <c r="B234" s="67" t="s">
        <v>453</v>
      </c>
      <c r="C234" s="104" t="s">
        <v>454</v>
      </c>
      <c r="D234" s="67" t="s">
        <v>1077</v>
      </c>
      <c r="E234" s="67" t="s">
        <v>1078</v>
      </c>
      <c r="F234" s="67" t="s">
        <v>1079</v>
      </c>
      <c r="G234" s="67"/>
      <c r="H234" s="58" t="s">
        <v>1080</v>
      </c>
      <c r="I234" s="67" t="s">
        <v>1081</v>
      </c>
      <c r="J234" s="58" t="s">
        <v>199</v>
      </c>
      <c r="K234" s="58" t="s">
        <v>199</v>
      </c>
      <c r="L234" s="58" t="s">
        <v>199</v>
      </c>
      <c r="M234" s="67" t="s">
        <v>1103</v>
      </c>
      <c r="N234" s="67" t="s">
        <v>1104</v>
      </c>
      <c r="O234" s="67" t="s">
        <v>1105</v>
      </c>
      <c r="P234" s="58" t="s">
        <v>1085</v>
      </c>
      <c r="Q234" s="58" t="s">
        <v>1086</v>
      </c>
      <c r="R234" s="58" t="s">
        <v>99</v>
      </c>
      <c r="S234" s="69">
        <v>45461</v>
      </c>
      <c r="T234" s="69">
        <v>45471</v>
      </c>
      <c r="U234" s="69" t="s">
        <v>0</v>
      </c>
      <c r="V234" s="131" t="s">
        <v>1518</v>
      </c>
      <c r="W234" s="131" t="s">
        <v>1518</v>
      </c>
      <c r="X234" s="77">
        <v>0.05</v>
      </c>
      <c r="Y234" s="58" t="s">
        <v>208</v>
      </c>
      <c r="Z234" s="58" t="s">
        <v>247</v>
      </c>
      <c r="AA234" s="58" t="s">
        <v>245</v>
      </c>
      <c r="AB234" s="58" t="s">
        <v>199</v>
      </c>
      <c r="AC234" s="58" t="s">
        <v>199</v>
      </c>
      <c r="AD234" s="103" t="s">
        <v>487</v>
      </c>
      <c r="AE234" s="103" t="s">
        <v>248</v>
      </c>
      <c r="AF234" s="103" t="s">
        <v>199</v>
      </c>
      <c r="AG234" s="103" t="s">
        <v>199</v>
      </c>
      <c r="AH234" s="103" t="s">
        <v>199</v>
      </c>
      <c r="AI234" s="103" t="s">
        <v>199</v>
      </c>
      <c r="AJ234" s="73" t="s">
        <v>199</v>
      </c>
      <c r="AK234" s="73" t="s">
        <v>199</v>
      </c>
      <c r="AL234" s="67" t="s">
        <v>1106</v>
      </c>
    </row>
    <row r="235" spans="2:38" s="111" customFormat="1" ht="128.25" hidden="1" x14ac:dyDescent="0.2">
      <c r="B235" s="67" t="s">
        <v>453</v>
      </c>
      <c r="C235" s="104" t="s">
        <v>454</v>
      </c>
      <c r="D235" s="67" t="s">
        <v>1077</v>
      </c>
      <c r="E235" s="67" t="s">
        <v>1078</v>
      </c>
      <c r="F235" s="67" t="s">
        <v>1107</v>
      </c>
      <c r="G235" s="67"/>
      <c r="H235" s="58" t="s">
        <v>1080</v>
      </c>
      <c r="I235" s="58" t="s">
        <v>199</v>
      </c>
      <c r="J235" s="67" t="s">
        <v>1081</v>
      </c>
      <c r="K235" s="58" t="s">
        <v>199</v>
      </c>
      <c r="L235" s="58" t="s">
        <v>199</v>
      </c>
      <c r="M235" s="67" t="s">
        <v>1108</v>
      </c>
      <c r="N235" s="67" t="s">
        <v>1109</v>
      </c>
      <c r="O235" s="67" t="s">
        <v>1110</v>
      </c>
      <c r="P235" s="58" t="s">
        <v>1085</v>
      </c>
      <c r="Q235" s="58" t="s">
        <v>1086</v>
      </c>
      <c r="R235" s="58" t="s">
        <v>99</v>
      </c>
      <c r="S235" s="69">
        <v>45475</v>
      </c>
      <c r="T235" s="69">
        <v>45541</v>
      </c>
      <c r="U235" s="69" t="s">
        <v>512</v>
      </c>
      <c r="V235" s="131" t="s">
        <v>1518</v>
      </c>
      <c r="W235" s="131" t="s">
        <v>1518</v>
      </c>
      <c r="X235" s="77">
        <v>0.3</v>
      </c>
      <c r="Y235" s="58" t="s">
        <v>208</v>
      </c>
      <c r="Z235" s="58" t="s">
        <v>207</v>
      </c>
      <c r="AA235" s="58" t="s">
        <v>199</v>
      </c>
      <c r="AB235" s="58" t="s">
        <v>199</v>
      </c>
      <c r="AC235" s="58" t="s">
        <v>199</v>
      </c>
      <c r="AD235" s="103" t="s">
        <v>487</v>
      </c>
      <c r="AE235" s="103" t="s">
        <v>248</v>
      </c>
      <c r="AF235" s="103" t="s">
        <v>199</v>
      </c>
      <c r="AG235" s="103" t="s">
        <v>199</v>
      </c>
      <c r="AH235" s="103" t="s">
        <v>199</v>
      </c>
      <c r="AI235" s="103" t="s">
        <v>199</v>
      </c>
      <c r="AJ235" s="73" t="s">
        <v>199</v>
      </c>
      <c r="AK235" s="73" t="s">
        <v>199</v>
      </c>
      <c r="AL235" s="67" t="s">
        <v>654</v>
      </c>
    </row>
    <row r="236" spans="2:38" s="111" customFormat="1" ht="128.25" hidden="1" x14ac:dyDescent="0.2">
      <c r="B236" s="67" t="s">
        <v>453</v>
      </c>
      <c r="C236" s="104" t="s">
        <v>454</v>
      </c>
      <c r="D236" s="67" t="s">
        <v>1077</v>
      </c>
      <c r="E236" s="67" t="s">
        <v>1078</v>
      </c>
      <c r="F236" s="67" t="s">
        <v>1107</v>
      </c>
      <c r="G236" s="67"/>
      <c r="H236" s="58" t="s">
        <v>1080</v>
      </c>
      <c r="I236" s="58" t="s">
        <v>199</v>
      </c>
      <c r="J236" s="67" t="s">
        <v>1081</v>
      </c>
      <c r="K236" s="58" t="s">
        <v>199</v>
      </c>
      <c r="L236" s="58" t="s">
        <v>199</v>
      </c>
      <c r="M236" s="67" t="s">
        <v>1111</v>
      </c>
      <c r="N236" s="67" t="s">
        <v>1112</v>
      </c>
      <c r="O236" s="67" t="s">
        <v>1113</v>
      </c>
      <c r="P236" s="58" t="s">
        <v>1085</v>
      </c>
      <c r="Q236" s="58" t="s">
        <v>1086</v>
      </c>
      <c r="R236" s="58" t="s">
        <v>99</v>
      </c>
      <c r="S236" s="69">
        <v>45544</v>
      </c>
      <c r="T236" s="69">
        <v>45576</v>
      </c>
      <c r="U236" s="69" t="s">
        <v>512</v>
      </c>
      <c r="V236" s="131" t="s">
        <v>1518</v>
      </c>
      <c r="W236" s="131" t="s">
        <v>1518</v>
      </c>
      <c r="X236" s="77">
        <v>0.05</v>
      </c>
      <c r="Y236" s="58" t="s">
        <v>208</v>
      </c>
      <c r="Z236" s="58" t="s">
        <v>207</v>
      </c>
      <c r="AA236" s="58" t="s">
        <v>199</v>
      </c>
      <c r="AB236" s="58" t="s">
        <v>199</v>
      </c>
      <c r="AC236" s="58" t="s">
        <v>199</v>
      </c>
      <c r="AD236" s="103" t="s">
        <v>487</v>
      </c>
      <c r="AE236" s="103" t="s">
        <v>248</v>
      </c>
      <c r="AF236" s="103" t="s">
        <v>199</v>
      </c>
      <c r="AG236" s="103" t="s">
        <v>199</v>
      </c>
      <c r="AH236" s="103" t="s">
        <v>199</v>
      </c>
      <c r="AI236" s="103" t="s">
        <v>199</v>
      </c>
      <c r="AJ236" s="73" t="s">
        <v>199</v>
      </c>
      <c r="AK236" s="73" t="s">
        <v>199</v>
      </c>
      <c r="AL236" s="67" t="s">
        <v>654</v>
      </c>
    </row>
    <row r="237" spans="2:38" s="111" customFormat="1" ht="128.25" hidden="1" x14ac:dyDescent="0.2">
      <c r="B237" s="67" t="s">
        <v>453</v>
      </c>
      <c r="C237" s="104" t="s">
        <v>454</v>
      </c>
      <c r="D237" s="67" t="s">
        <v>1077</v>
      </c>
      <c r="E237" s="67" t="s">
        <v>1078</v>
      </c>
      <c r="F237" s="67" t="s">
        <v>1107</v>
      </c>
      <c r="G237" s="67"/>
      <c r="H237" s="58" t="s">
        <v>1080</v>
      </c>
      <c r="I237" s="58" t="s">
        <v>199</v>
      </c>
      <c r="J237" s="67" t="s">
        <v>1081</v>
      </c>
      <c r="K237" s="58" t="s">
        <v>199</v>
      </c>
      <c r="L237" s="58" t="s">
        <v>199</v>
      </c>
      <c r="M237" s="67" t="s">
        <v>1114</v>
      </c>
      <c r="N237" s="67" t="s">
        <v>1109</v>
      </c>
      <c r="O237" s="67" t="s">
        <v>1115</v>
      </c>
      <c r="P237" s="58" t="s">
        <v>1085</v>
      </c>
      <c r="Q237" s="58" t="s">
        <v>1086</v>
      </c>
      <c r="R237" s="58" t="s">
        <v>99</v>
      </c>
      <c r="S237" s="69">
        <v>45544</v>
      </c>
      <c r="T237" s="69">
        <v>45596</v>
      </c>
      <c r="U237" s="69" t="s">
        <v>512</v>
      </c>
      <c r="V237" s="131" t="s">
        <v>1518</v>
      </c>
      <c r="W237" s="131" t="s">
        <v>1518</v>
      </c>
      <c r="X237" s="77">
        <v>0.3</v>
      </c>
      <c r="Y237" s="58" t="s">
        <v>208</v>
      </c>
      <c r="Z237" s="58" t="s">
        <v>199</v>
      </c>
      <c r="AA237" s="58" t="s">
        <v>199</v>
      </c>
      <c r="AB237" s="58" t="s">
        <v>199</v>
      </c>
      <c r="AC237" s="58" t="s">
        <v>199</v>
      </c>
      <c r="AD237" s="103" t="s">
        <v>487</v>
      </c>
      <c r="AE237" s="103" t="s">
        <v>248</v>
      </c>
      <c r="AF237" s="103" t="s">
        <v>199</v>
      </c>
      <c r="AG237" s="103" t="s">
        <v>199</v>
      </c>
      <c r="AH237" s="103" t="s">
        <v>199</v>
      </c>
      <c r="AI237" s="103" t="s">
        <v>199</v>
      </c>
      <c r="AJ237" s="73" t="s">
        <v>199</v>
      </c>
      <c r="AK237" s="73" t="s">
        <v>199</v>
      </c>
      <c r="AL237" s="67" t="s">
        <v>654</v>
      </c>
    </row>
    <row r="238" spans="2:38" s="111" customFormat="1" ht="128.25" hidden="1" x14ac:dyDescent="0.2">
      <c r="B238" s="67" t="s">
        <v>453</v>
      </c>
      <c r="C238" s="104" t="s">
        <v>454</v>
      </c>
      <c r="D238" s="67" t="s">
        <v>1077</v>
      </c>
      <c r="E238" s="67" t="s">
        <v>1078</v>
      </c>
      <c r="F238" s="67" t="s">
        <v>1107</v>
      </c>
      <c r="G238" s="67"/>
      <c r="H238" s="58" t="s">
        <v>1080</v>
      </c>
      <c r="I238" s="58" t="s">
        <v>199</v>
      </c>
      <c r="J238" s="67" t="s">
        <v>1081</v>
      </c>
      <c r="K238" s="58" t="s">
        <v>199</v>
      </c>
      <c r="L238" s="58" t="s">
        <v>199</v>
      </c>
      <c r="M238" s="67" t="s">
        <v>1116</v>
      </c>
      <c r="N238" s="67" t="s">
        <v>1117</v>
      </c>
      <c r="O238" s="67" t="s">
        <v>1118</v>
      </c>
      <c r="P238" s="58" t="s">
        <v>1085</v>
      </c>
      <c r="Q238" s="58" t="s">
        <v>1086</v>
      </c>
      <c r="R238" s="58" t="s">
        <v>99</v>
      </c>
      <c r="S238" s="69">
        <v>45597</v>
      </c>
      <c r="T238" s="69">
        <v>45625</v>
      </c>
      <c r="U238" s="69" t="s">
        <v>512</v>
      </c>
      <c r="V238" s="131" t="s">
        <v>1518</v>
      </c>
      <c r="W238" s="131" t="s">
        <v>1518</v>
      </c>
      <c r="X238" s="77">
        <v>0.3</v>
      </c>
      <c r="Y238" s="58" t="s">
        <v>208</v>
      </c>
      <c r="Z238" s="58" t="s">
        <v>207</v>
      </c>
      <c r="AA238" s="58" t="s">
        <v>374</v>
      </c>
      <c r="AB238" s="58" t="s">
        <v>199</v>
      </c>
      <c r="AC238" s="58" t="s">
        <v>199</v>
      </c>
      <c r="AD238" s="103" t="s">
        <v>487</v>
      </c>
      <c r="AE238" s="103" t="s">
        <v>248</v>
      </c>
      <c r="AF238" s="103" t="s">
        <v>199</v>
      </c>
      <c r="AG238" s="103" t="s">
        <v>199</v>
      </c>
      <c r="AH238" s="103" t="s">
        <v>199</v>
      </c>
      <c r="AI238" s="103" t="s">
        <v>199</v>
      </c>
      <c r="AJ238" s="73" t="s">
        <v>199</v>
      </c>
      <c r="AK238" s="73" t="s">
        <v>199</v>
      </c>
      <c r="AL238" s="67" t="s">
        <v>654</v>
      </c>
    </row>
    <row r="239" spans="2:38" s="111" customFormat="1" ht="128.25" hidden="1" x14ac:dyDescent="0.2">
      <c r="B239" s="67" t="s">
        <v>453</v>
      </c>
      <c r="C239" s="104" t="s">
        <v>454</v>
      </c>
      <c r="D239" s="67" t="s">
        <v>1077</v>
      </c>
      <c r="E239" s="67" t="s">
        <v>1078</v>
      </c>
      <c r="F239" s="67" t="s">
        <v>1107</v>
      </c>
      <c r="G239" s="67"/>
      <c r="H239" s="58" t="s">
        <v>1080</v>
      </c>
      <c r="I239" s="58" t="s">
        <v>199</v>
      </c>
      <c r="J239" s="67" t="s">
        <v>1081</v>
      </c>
      <c r="K239" s="58" t="s">
        <v>199</v>
      </c>
      <c r="L239" s="58" t="s">
        <v>199</v>
      </c>
      <c r="M239" s="67" t="s">
        <v>1119</v>
      </c>
      <c r="N239" s="67" t="s">
        <v>1112</v>
      </c>
      <c r="O239" s="67" t="s">
        <v>1120</v>
      </c>
      <c r="P239" s="58" t="s">
        <v>1085</v>
      </c>
      <c r="Q239" s="58" t="s">
        <v>1086</v>
      </c>
      <c r="R239" s="58" t="s">
        <v>99</v>
      </c>
      <c r="S239" s="69">
        <v>45614</v>
      </c>
      <c r="T239" s="69">
        <v>45646</v>
      </c>
      <c r="U239" s="69" t="s">
        <v>512</v>
      </c>
      <c r="V239" s="131" t="s">
        <v>1518</v>
      </c>
      <c r="W239" s="131" t="s">
        <v>1518</v>
      </c>
      <c r="X239" s="77">
        <v>0.05</v>
      </c>
      <c r="Y239" s="58" t="s">
        <v>208</v>
      </c>
      <c r="Z239" s="58" t="s">
        <v>207</v>
      </c>
      <c r="AA239" s="58" t="s">
        <v>374</v>
      </c>
      <c r="AB239" s="58" t="s">
        <v>199</v>
      </c>
      <c r="AC239" s="58" t="s">
        <v>199</v>
      </c>
      <c r="AD239" s="103" t="s">
        <v>487</v>
      </c>
      <c r="AE239" s="103" t="s">
        <v>248</v>
      </c>
      <c r="AF239" s="103" t="s">
        <v>199</v>
      </c>
      <c r="AG239" s="103" t="s">
        <v>199</v>
      </c>
      <c r="AH239" s="103" t="s">
        <v>199</v>
      </c>
      <c r="AI239" s="103" t="s">
        <v>199</v>
      </c>
      <c r="AJ239" s="73" t="s">
        <v>199</v>
      </c>
      <c r="AK239" s="73" t="s">
        <v>199</v>
      </c>
      <c r="AL239" s="67" t="s">
        <v>654</v>
      </c>
    </row>
    <row r="240" spans="2:38" s="111" customFormat="1" ht="128.25" hidden="1" x14ac:dyDescent="0.2">
      <c r="B240" s="103" t="s">
        <v>453</v>
      </c>
      <c r="C240" s="104" t="s">
        <v>454</v>
      </c>
      <c r="D240" s="103" t="s">
        <v>1077</v>
      </c>
      <c r="E240" s="67" t="s">
        <v>1078</v>
      </c>
      <c r="F240" s="103" t="s">
        <v>1121</v>
      </c>
      <c r="G240" s="103"/>
      <c r="H240" s="103" t="s">
        <v>1122</v>
      </c>
      <c r="I240" s="103" t="s">
        <v>854</v>
      </c>
      <c r="J240" s="103" t="s">
        <v>199</v>
      </c>
      <c r="K240" s="103" t="s">
        <v>199</v>
      </c>
      <c r="L240" s="103" t="s">
        <v>199</v>
      </c>
      <c r="M240" s="103" t="s">
        <v>1123</v>
      </c>
      <c r="N240" s="103" t="s">
        <v>1123</v>
      </c>
      <c r="O240" s="106" t="s">
        <v>1124</v>
      </c>
      <c r="P240" s="103" t="s">
        <v>486</v>
      </c>
      <c r="Q240" s="103" t="s">
        <v>1125</v>
      </c>
      <c r="R240" s="103" t="s">
        <v>99</v>
      </c>
      <c r="S240" s="107">
        <v>45474</v>
      </c>
      <c r="T240" s="107">
        <v>45519</v>
      </c>
      <c r="U240" s="107" t="s">
        <v>512</v>
      </c>
      <c r="V240" s="115"/>
      <c r="W240" s="103"/>
      <c r="X240" s="103"/>
      <c r="Y240" s="103" t="s">
        <v>207</v>
      </c>
      <c r="Z240" s="103" t="s">
        <v>208</v>
      </c>
      <c r="AA240" s="103" t="s">
        <v>374</v>
      </c>
      <c r="AB240" s="103" t="s">
        <v>199</v>
      </c>
      <c r="AC240" s="103" t="s">
        <v>199</v>
      </c>
      <c r="AD240" s="103" t="s">
        <v>487</v>
      </c>
      <c r="AE240" s="103" t="s">
        <v>199</v>
      </c>
      <c r="AF240" s="103" t="s">
        <v>199</v>
      </c>
      <c r="AG240" s="103" t="s">
        <v>199</v>
      </c>
      <c r="AH240" s="103" t="s">
        <v>199</v>
      </c>
      <c r="AI240" s="103" t="s">
        <v>199</v>
      </c>
      <c r="AJ240" s="103" t="s">
        <v>199</v>
      </c>
      <c r="AK240" s="103" t="s">
        <v>199</v>
      </c>
      <c r="AL240" s="103" t="s">
        <v>610</v>
      </c>
    </row>
    <row r="241" spans="2:38" s="111" customFormat="1" ht="128.25" hidden="1" x14ac:dyDescent="0.2">
      <c r="B241" s="103" t="s">
        <v>453</v>
      </c>
      <c r="C241" s="104" t="s">
        <v>454</v>
      </c>
      <c r="D241" s="103" t="s">
        <v>1077</v>
      </c>
      <c r="E241" s="67" t="s">
        <v>1078</v>
      </c>
      <c r="F241" s="103" t="s">
        <v>1121</v>
      </c>
      <c r="G241" s="103"/>
      <c r="H241" s="103" t="s">
        <v>1122</v>
      </c>
      <c r="I241" s="103" t="s">
        <v>854</v>
      </c>
      <c r="J241" s="103" t="s">
        <v>199</v>
      </c>
      <c r="K241" s="103" t="s">
        <v>199</v>
      </c>
      <c r="L241" s="103" t="s">
        <v>199</v>
      </c>
      <c r="M241" s="103" t="s">
        <v>489</v>
      </c>
      <c r="N241" s="103" t="s">
        <v>489</v>
      </c>
      <c r="O241" s="106" t="s">
        <v>1126</v>
      </c>
      <c r="P241" s="103" t="s">
        <v>486</v>
      </c>
      <c r="Q241" s="103" t="s">
        <v>1127</v>
      </c>
      <c r="R241" s="103" t="s">
        <v>99</v>
      </c>
      <c r="S241" s="107">
        <v>45519</v>
      </c>
      <c r="T241" s="107">
        <v>45565</v>
      </c>
      <c r="U241" s="107" t="s">
        <v>512</v>
      </c>
      <c r="V241" s="115"/>
      <c r="W241" s="103"/>
      <c r="X241" s="103"/>
      <c r="Y241" s="103" t="s">
        <v>207</v>
      </c>
      <c r="Z241" s="103" t="s">
        <v>208</v>
      </c>
      <c r="AA241" s="103" t="s">
        <v>374</v>
      </c>
      <c r="AB241" s="103" t="s">
        <v>199</v>
      </c>
      <c r="AC241" s="103" t="s">
        <v>199</v>
      </c>
      <c r="AD241" s="103" t="s">
        <v>487</v>
      </c>
      <c r="AE241" s="103" t="s">
        <v>199</v>
      </c>
      <c r="AF241" s="103" t="s">
        <v>199</v>
      </c>
      <c r="AG241" s="103" t="s">
        <v>199</v>
      </c>
      <c r="AH241" s="103" t="s">
        <v>199</v>
      </c>
      <c r="AI241" s="103" t="s">
        <v>199</v>
      </c>
      <c r="AJ241" s="103" t="s">
        <v>199</v>
      </c>
      <c r="AK241" s="103" t="s">
        <v>199</v>
      </c>
      <c r="AL241" s="103" t="s">
        <v>610</v>
      </c>
    </row>
    <row r="242" spans="2:38" s="111" customFormat="1" ht="171" hidden="1" x14ac:dyDescent="0.2">
      <c r="B242" s="67" t="s">
        <v>453</v>
      </c>
      <c r="C242" s="78" t="s">
        <v>850</v>
      </c>
      <c r="D242" s="67" t="s">
        <v>1128</v>
      </c>
      <c r="E242" s="67" t="s">
        <v>1129</v>
      </c>
      <c r="F242" s="67" t="s">
        <v>1130</v>
      </c>
      <c r="G242" s="67"/>
      <c r="H242" s="58" t="s">
        <v>1080</v>
      </c>
      <c r="I242" s="67" t="s">
        <v>1131</v>
      </c>
      <c r="J242" s="58" t="s">
        <v>199</v>
      </c>
      <c r="K242" s="58" t="s">
        <v>199</v>
      </c>
      <c r="L242" s="58" t="s">
        <v>199</v>
      </c>
      <c r="M242" s="67" t="s">
        <v>1132</v>
      </c>
      <c r="N242" s="67" t="s">
        <v>1133</v>
      </c>
      <c r="O242" s="67" t="s">
        <v>1134</v>
      </c>
      <c r="P242" s="58" t="s">
        <v>1085</v>
      </c>
      <c r="Q242" s="58"/>
      <c r="R242" s="58" t="s">
        <v>99</v>
      </c>
      <c r="S242" s="69">
        <v>45323</v>
      </c>
      <c r="T242" s="69">
        <v>45418</v>
      </c>
      <c r="U242" s="69" t="s">
        <v>99</v>
      </c>
      <c r="V242" s="131" t="s">
        <v>1518</v>
      </c>
      <c r="W242" s="131" t="s">
        <v>1518</v>
      </c>
      <c r="X242" s="77">
        <v>0.45</v>
      </c>
      <c r="Y242" s="58" t="s">
        <v>208</v>
      </c>
      <c r="Z242" s="58" t="s">
        <v>207</v>
      </c>
      <c r="AA242" s="58" t="s">
        <v>374</v>
      </c>
      <c r="AB242" s="58" t="s">
        <v>354</v>
      </c>
      <c r="AC242" s="58" t="s">
        <v>199</v>
      </c>
      <c r="AD242" s="103" t="s">
        <v>487</v>
      </c>
      <c r="AE242" s="103" t="s">
        <v>248</v>
      </c>
      <c r="AF242" s="103" t="s">
        <v>199</v>
      </c>
      <c r="AG242" s="103" t="s">
        <v>199</v>
      </c>
      <c r="AH242" s="103" t="s">
        <v>199</v>
      </c>
      <c r="AI242" s="103" t="s">
        <v>199</v>
      </c>
      <c r="AJ242" s="73" t="s">
        <v>199</v>
      </c>
      <c r="AK242" s="73" t="s">
        <v>199</v>
      </c>
      <c r="AL242" s="67" t="s">
        <v>654</v>
      </c>
    </row>
    <row r="243" spans="2:38" s="111" customFormat="1" ht="171" hidden="1" x14ac:dyDescent="0.2">
      <c r="B243" s="67" t="s">
        <v>453</v>
      </c>
      <c r="C243" s="78" t="s">
        <v>850</v>
      </c>
      <c r="D243" s="67" t="s">
        <v>1128</v>
      </c>
      <c r="E243" s="67" t="s">
        <v>1129</v>
      </c>
      <c r="F243" s="67" t="s">
        <v>1130</v>
      </c>
      <c r="G243" s="67"/>
      <c r="H243" s="58" t="s">
        <v>1080</v>
      </c>
      <c r="I243" s="67" t="s">
        <v>1131</v>
      </c>
      <c r="J243" s="58" t="s">
        <v>199</v>
      </c>
      <c r="K243" s="58" t="s">
        <v>199</v>
      </c>
      <c r="L243" s="58" t="s">
        <v>199</v>
      </c>
      <c r="M243" s="67" t="s">
        <v>1135</v>
      </c>
      <c r="N243" s="67" t="s">
        <v>1136</v>
      </c>
      <c r="O243" s="67" t="s">
        <v>1137</v>
      </c>
      <c r="P243" s="58" t="s">
        <v>1085</v>
      </c>
      <c r="Q243" s="58" t="s">
        <v>1138</v>
      </c>
      <c r="R243" s="58" t="s">
        <v>99</v>
      </c>
      <c r="S243" s="69">
        <v>45418</v>
      </c>
      <c r="T243" s="69">
        <v>45450</v>
      </c>
      <c r="U243" s="69" t="s">
        <v>99</v>
      </c>
      <c r="V243" s="131" t="s">
        <v>1518</v>
      </c>
      <c r="W243" s="131" t="s">
        <v>1518</v>
      </c>
      <c r="X243" s="77">
        <v>0.05</v>
      </c>
      <c r="Y243" s="58" t="s">
        <v>208</v>
      </c>
      <c r="Z243" s="58" t="s">
        <v>207</v>
      </c>
      <c r="AA243" s="58" t="s">
        <v>374</v>
      </c>
      <c r="AB243" s="58" t="s">
        <v>354</v>
      </c>
      <c r="AC243" s="58" t="s">
        <v>199</v>
      </c>
      <c r="AD243" s="103" t="s">
        <v>487</v>
      </c>
      <c r="AE243" s="103" t="s">
        <v>248</v>
      </c>
      <c r="AF243" s="103" t="s">
        <v>199</v>
      </c>
      <c r="AG243" s="103" t="s">
        <v>199</v>
      </c>
      <c r="AH243" s="103" t="s">
        <v>199</v>
      </c>
      <c r="AI243" s="103" t="s">
        <v>199</v>
      </c>
      <c r="AJ243" s="73" t="s">
        <v>199</v>
      </c>
      <c r="AK243" s="73" t="s">
        <v>199</v>
      </c>
      <c r="AL243" s="67" t="s">
        <v>654</v>
      </c>
    </row>
    <row r="244" spans="2:38" s="111" customFormat="1" ht="171" hidden="1" x14ac:dyDescent="0.2">
      <c r="B244" s="67" t="s">
        <v>453</v>
      </c>
      <c r="C244" s="78" t="s">
        <v>850</v>
      </c>
      <c r="D244" s="67" t="s">
        <v>1128</v>
      </c>
      <c r="E244" s="67" t="s">
        <v>1129</v>
      </c>
      <c r="F244" s="67" t="s">
        <v>1139</v>
      </c>
      <c r="G244" s="67"/>
      <c r="H244" s="58" t="s">
        <v>1080</v>
      </c>
      <c r="I244" s="67" t="s">
        <v>1131</v>
      </c>
      <c r="J244" s="58" t="s">
        <v>199</v>
      </c>
      <c r="K244" s="58" t="s">
        <v>199</v>
      </c>
      <c r="L244" s="58" t="s">
        <v>199</v>
      </c>
      <c r="M244" s="67" t="s">
        <v>1140</v>
      </c>
      <c r="N244" s="67" t="s">
        <v>1141</v>
      </c>
      <c r="O244" s="67" t="s">
        <v>1142</v>
      </c>
      <c r="P244" s="58" t="s">
        <v>1085</v>
      </c>
      <c r="Q244" s="58" t="s">
        <v>1138</v>
      </c>
      <c r="R244" s="58" t="s">
        <v>99</v>
      </c>
      <c r="S244" s="69">
        <v>45323</v>
      </c>
      <c r="T244" s="69">
        <v>45418</v>
      </c>
      <c r="U244" s="69" t="s">
        <v>99</v>
      </c>
      <c r="V244" s="131" t="s">
        <v>1518</v>
      </c>
      <c r="W244" s="131" t="s">
        <v>1518</v>
      </c>
      <c r="X244" s="77">
        <v>0.45</v>
      </c>
      <c r="Y244" s="58" t="s">
        <v>207</v>
      </c>
      <c r="Z244" s="58" t="s">
        <v>374</v>
      </c>
      <c r="AA244" s="58" t="s">
        <v>354</v>
      </c>
      <c r="AB244" s="58" t="s">
        <v>199</v>
      </c>
      <c r="AC244" s="58" t="s">
        <v>199</v>
      </c>
      <c r="AD244" s="103" t="s">
        <v>209</v>
      </c>
      <c r="AE244" s="103" t="s">
        <v>248</v>
      </c>
      <c r="AF244" s="103" t="s">
        <v>199</v>
      </c>
      <c r="AG244" s="103" t="s">
        <v>199</v>
      </c>
      <c r="AH244" s="103" t="s">
        <v>199</v>
      </c>
      <c r="AI244" s="103" t="s">
        <v>199</v>
      </c>
      <c r="AJ244" s="73" t="s">
        <v>199</v>
      </c>
      <c r="AK244" s="73" t="s">
        <v>199</v>
      </c>
      <c r="AL244" s="67" t="s">
        <v>654</v>
      </c>
    </row>
    <row r="245" spans="2:38" s="111" customFormat="1" ht="171" hidden="1" x14ac:dyDescent="0.2">
      <c r="B245" s="67" t="s">
        <v>453</v>
      </c>
      <c r="C245" s="78" t="s">
        <v>850</v>
      </c>
      <c r="D245" s="67" t="s">
        <v>1128</v>
      </c>
      <c r="E245" s="67" t="s">
        <v>1129</v>
      </c>
      <c r="F245" s="67" t="s">
        <v>1139</v>
      </c>
      <c r="G245" s="67"/>
      <c r="H245" s="58" t="s">
        <v>1080</v>
      </c>
      <c r="I245" s="67" t="s">
        <v>1131</v>
      </c>
      <c r="J245" s="58" t="s">
        <v>199</v>
      </c>
      <c r="K245" s="58" t="s">
        <v>199</v>
      </c>
      <c r="L245" s="58" t="s">
        <v>199</v>
      </c>
      <c r="M245" s="67" t="s">
        <v>1143</v>
      </c>
      <c r="N245" s="67" t="s">
        <v>1144</v>
      </c>
      <c r="O245" s="67" t="s">
        <v>1145</v>
      </c>
      <c r="P245" s="58" t="s">
        <v>491</v>
      </c>
      <c r="Q245" s="58" t="s">
        <v>1146</v>
      </c>
      <c r="R245" s="58" t="s">
        <v>99</v>
      </c>
      <c r="S245" s="69">
        <v>45418</v>
      </c>
      <c r="T245" s="69">
        <v>45450</v>
      </c>
      <c r="U245" s="69" t="s">
        <v>99</v>
      </c>
      <c r="V245" s="131" t="s">
        <v>1518</v>
      </c>
      <c r="W245" s="131" t="s">
        <v>1518</v>
      </c>
      <c r="X245" s="77">
        <v>0.05</v>
      </c>
      <c r="Y245" s="58" t="s">
        <v>207</v>
      </c>
      <c r="Z245" s="58" t="s">
        <v>374</v>
      </c>
      <c r="AA245" s="58" t="s">
        <v>354</v>
      </c>
      <c r="AB245" s="58" t="s">
        <v>199</v>
      </c>
      <c r="AC245" s="58" t="s">
        <v>199</v>
      </c>
      <c r="AD245" s="103" t="s">
        <v>209</v>
      </c>
      <c r="AE245" s="103" t="s">
        <v>248</v>
      </c>
      <c r="AF245" s="103" t="s">
        <v>199</v>
      </c>
      <c r="AG245" s="103" t="s">
        <v>199</v>
      </c>
      <c r="AH245" s="103" t="s">
        <v>199</v>
      </c>
      <c r="AI245" s="58" t="s">
        <v>199</v>
      </c>
      <c r="AJ245" s="73" t="s">
        <v>199</v>
      </c>
      <c r="AK245" s="73" t="s">
        <v>199</v>
      </c>
      <c r="AL245" s="67" t="s">
        <v>654</v>
      </c>
    </row>
    <row r="246" spans="2:38" s="111" customFormat="1" ht="171" hidden="1" x14ac:dyDescent="0.2">
      <c r="B246" s="67" t="s">
        <v>453</v>
      </c>
      <c r="C246" s="78" t="s">
        <v>850</v>
      </c>
      <c r="D246" s="67" t="s">
        <v>1128</v>
      </c>
      <c r="E246" s="67" t="s">
        <v>1129</v>
      </c>
      <c r="F246" s="67" t="s">
        <v>1139</v>
      </c>
      <c r="G246" s="67"/>
      <c r="H246" s="58" t="s">
        <v>1080</v>
      </c>
      <c r="I246" s="67" t="s">
        <v>1131</v>
      </c>
      <c r="J246" s="58" t="s">
        <v>199</v>
      </c>
      <c r="K246" s="58" t="s">
        <v>199</v>
      </c>
      <c r="L246" s="58" t="s">
        <v>199</v>
      </c>
      <c r="M246" s="67" t="s">
        <v>1147</v>
      </c>
      <c r="N246" s="67" t="s">
        <v>1148</v>
      </c>
      <c r="O246" s="67" t="s">
        <v>1149</v>
      </c>
      <c r="P246" s="58" t="s">
        <v>491</v>
      </c>
      <c r="Q246" s="58" t="s">
        <v>1146</v>
      </c>
      <c r="R246" s="58" t="s">
        <v>99</v>
      </c>
      <c r="S246" s="69">
        <v>45418</v>
      </c>
      <c r="T246" s="69">
        <v>45544</v>
      </c>
      <c r="U246" s="69" t="s">
        <v>99</v>
      </c>
      <c r="V246" s="131" t="s">
        <v>1518</v>
      </c>
      <c r="W246" s="131" t="s">
        <v>1518</v>
      </c>
      <c r="X246" s="77">
        <v>0.15</v>
      </c>
      <c r="Y246" s="58" t="s">
        <v>207</v>
      </c>
      <c r="Z246" s="58" t="s">
        <v>374</v>
      </c>
      <c r="AA246" s="58" t="s">
        <v>354</v>
      </c>
      <c r="AB246" s="58" t="s">
        <v>199</v>
      </c>
      <c r="AC246" s="58" t="s">
        <v>199</v>
      </c>
      <c r="AD246" s="103" t="s">
        <v>209</v>
      </c>
      <c r="AE246" s="103" t="s">
        <v>248</v>
      </c>
      <c r="AF246" s="103" t="s">
        <v>199</v>
      </c>
      <c r="AG246" s="103" t="s">
        <v>199</v>
      </c>
      <c r="AH246" s="103" t="s">
        <v>199</v>
      </c>
      <c r="AI246" s="58" t="s">
        <v>199</v>
      </c>
      <c r="AJ246" s="73" t="s">
        <v>199</v>
      </c>
      <c r="AK246" s="73" t="s">
        <v>199</v>
      </c>
      <c r="AL246" s="67" t="s">
        <v>654</v>
      </c>
    </row>
    <row r="247" spans="2:38" s="111" customFormat="1" ht="171" hidden="1" x14ac:dyDescent="0.2">
      <c r="B247" s="67" t="s">
        <v>453</v>
      </c>
      <c r="C247" s="78" t="s">
        <v>850</v>
      </c>
      <c r="D247" s="67" t="s">
        <v>1128</v>
      </c>
      <c r="E247" s="67" t="s">
        <v>1129</v>
      </c>
      <c r="F247" s="67" t="s">
        <v>1139</v>
      </c>
      <c r="G247" s="67"/>
      <c r="H247" s="58" t="s">
        <v>1080</v>
      </c>
      <c r="I247" s="67" t="s">
        <v>1131</v>
      </c>
      <c r="J247" s="58" t="s">
        <v>199</v>
      </c>
      <c r="K247" s="58" t="s">
        <v>199</v>
      </c>
      <c r="L247" s="58" t="s">
        <v>199</v>
      </c>
      <c r="M247" s="67" t="s">
        <v>1150</v>
      </c>
      <c r="N247" s="67" t="s">
        <v>1151</v>
      </c>
      <c r="O247" s="67" t="s">
        <v>1152</v>
      </c>
      <c r="P247" s="58" t="s">
        <v>491</v>
      </c>
      <c r="Q247" s="58" t="s">
        <v>1146</v>
      </c>
      <c r="R247" s="58" t="s">
        <v>99</v>
      </c>
      <c r="S247" s="69">
        <v>45545</v>
      </c>
      <c r="T247" s="69">
        <v>45576</v>
      </c>
      <c r="U247" s="69" t="s">
        <v>512</v>
      </c>
      <c r="V247" s="131" t="s">
        <v>1518</v>
      </c>
      <c r="W247" s="131" t="s">
        <v>1518</v>
      </c>
      <c r="X247" s="77">
        <v>0.05</v>
      </c>
      <c r="Y247" s="58" t="s">
        <v>207</v>
      </c>
      <c r="Z247" s="58" t="s">
        <v>374</v>
      </c>
      <c r="AA247" s="58" t="s">
        <v>354</v>
      </c>
      <c r="AB247" s="58" t="s">
        <v>199</v>
      </c>
      <c r="AC247" s="58" t="s">
        <v>199</v>
      </c>
      <c r="AD247" s="103" t="s">
        <v>209</v>
      </c>
      <c r="AE247" s="103" t="s">
        <v>248</v>
      </c>
      <c r="AF247" s="103" t="s">
        <v>199</v>
      </c>
      <c r="AG247" s="103" t="s">
        <v>199</v>
      </c>
      <c r="AH247" s="103" t="s">
        <v>199</v>
      </c>
      <c r="AI247" s="103" t="s">
        <v>199</v>
      </c>
      <c r="AJ247" s="73" t="s">
        <v>199</v>
      </c>
      <c r="AK247" s="73" t="s">
        <v>199</v>
      </c>
      <c r="AL247" s="67" t="s">
        <v>654</v>
      </c>
    </row>
    <row r="248" spans="2:38" s="111" customFormat="1" ht="171" hidden="1" x14ac:dyDescent="0.2">
      <c r="B248" s="67" t="s">
        <v>453</v>
      </c>
      <c r="C248" s="78" t="s">
        <v>850</v>
      </c>
      <c r="D248" s="67" t="s">
        <v>1128</v>
      </c>
      <c r="E248" s="67" t="s">
        <v>1129</v>
      </c>
      <c r="F248" s="67" t="s">
        <v>1139</v>
      </c>
      <c r="G248" s="67"/>
      <c r="H248" s="58" t="s">
        <v>1080</v>
      </c>
      <c r="I248" s="67" t="s">
        <v>1131</v>
      </c>
      <c r="J248" s="58" t="s">
        <v>199</v>
      </c>
      <c r="K248" s="58" t="s">
        <v>199</v>
      </c>
      <c r="L248" s="58" t="s">
        <v>199</v>
      </c>
      <c r="M248" s="67" t="s">
        <v>1153</v>
      </c>
      <c r="N248" s="67" t="s">
        <v>1154</v>
      </c>
      <c r="O248" s="67" t="s">
        <v>1155</v>
      </c>
      <c r="P248" s="58" t="s">
        <v>491</v>
      </c>
      <c r="Q248" s="58" t="s">
        <v>1146</v>
      </c>
      <c r="R248" s="58" t="s">
        <v>99</v>
      </c>
      <c r="S248" s="69">
        <v>45580</v>
      </c>
      <c r="T248" s="69">
        <v>45614</v>
      </c>
      <c r="U248" s="69" t="s">
        <v>99</v>
      </c>
      <c r="V248" s="131" t="s">
        <v>1518</v>
      </c>
      <c r="W248" s="131" t="s">
        <v>1518</v>
      </c>
      <c r="X248" s="77">
        <v>0.25</v>
      </c>
      <c r="Y248" s="58" t="s">
        <v>207</v>
      </c>
      <c r="Z248" s="58" t="s">
        <v>374</v>
      </c>
      <c r="AA248" s="58" t="s">
        <v>354</v>
      </c>
      <c r="AB248" s="58" t="s">
        <v>199</v>
      </c>
      <c r="AC248" s="58" t="s">
        <v>199</v>
      </c>
      <c r="AD248" s="103" t="s">
        <v>209</v>
      </c>
      <c r="AE248" s="103" t="s">
        <v>248</v>
      </c>
      <c r="AF248" s="103" t="s">
        <v>199</v>
      </c>
      <c r="AG248" s="103" t="s">
        <v>199</v>
      </c>
      <c r="AH248" s="103" t="s">
        <v>199</v>
      </c>
      <c r="AI248" s="103" t="s">
        <v>199</v>
      </c>
      <c r="AJ248" s="73" t="s">
        <v>199</v>
      </c>
      <c r="AK248" s="73" t="s">
        <v>199</v>
      </c>
      <c r="AL248" s="67" t="s">
        <v>654</v>
      </c>
    </row>
    <row r="249" spans="2:38" s="111" customFormat="1" ht="171" hidden="1" x14ac:dyDescent="0.2">
      <c r="B249" s="67" t="s">
        <v>453</v>
      </c>
      <c r="C249" s="78" t="s">
        <v>850</v>
      </c>
      <c r="D249" s="67" t="s">
        <v>1128</v>
      </c>
      <c r="E249" s="67" t="s">
        <v>1129</v>
      </c>
      <c r="F249" s="67" t="s">
        <v>1139</v>
      </c>
      <c r="G249" s="67"/>
      <c r="H249" s="58" t="s">
        <v>1080</v>
      </c>
      <c r="I249" s="67" t="s">
        <v>1131</v>
      </c>
      <c r="J249" s="58" t="s">
        <v>199</v>
      </c>
      <c r="K249" s="58" t="s">
        <v>199</v>
      </c>
      <c r="L249" s="58" t="s">
        <v>199</v>
      </c>
      <c r="M249" s="67" t="s">
        <v>1156</v>
      </c>
      <c r="N249" s="67" t="s">
        <v>1157</v>
      </c>
      <c r="O249" s="67" t="s">
        <v>1158</v>
      </c>
      <c r="P249" s="58" t="s">
        <v>491</v>
      </c>
      <c r="Q249" s="58" t="s">
        <v>1146</v>
      </c>
      <c r="R249" s="58" t="s">
        <v>99</v>
      </c>
      <c r="S249" s="69">
        <v>45615</v>
      </c>
      <c r="T249" s="69">
        <v>45646</v>
      </c>
      <c r="U249" s="69" t="s">
        <v>512</v>
      </c>
      <c r="V249" s="131" t="s">
        <v>1518</v>
      </c>
      <c r="W249" s="131" t="s">
        <v>1518</v>
      </c>
      <c r="X249" s="77">
        <v>0.05</v>
      </c>
      <c r="Y249" s="58" t="s">
        <v>207</v>
      </c>
      <c r="Z249" s="58" t="s">
        <v>374</v>
      </c>
      <c r="AA249" s="58" t="s">
        <v>354</v>
      </c>
      <c r="AB249" s="58" t="s">
        <v>199</v>
      </c>
      <c r="AC249" s="58" t="s">
        <v>199</v>
      </c>
      <c r="AD249" s="103" t="s">
        <v>209</v>
      </c>
      <c r="AE249" s="103" t="s">
        <v>248</v>
      </c>
      <c r="AF249" s="103" t="s">
        <v>199</v>
      </c>
      <c r="AG249" s="103" t="s">
        <v>199</v>
      </c>
      <c r="AH249" s="103" t="s">
        <v>199</v>
      </c>
      <c r="AI249" s="103" t="s">
        <v>199</v>
      </c>
      <c r="AJ249" s="73" t="s">
        <v>199</v>
      </c>
      <c r="AK249" s="73" t="s">
        <v>199</v>
      </c>
      <c r="AL249" s="67" t="s">
        <v>654</v>
      </c>
    </row>
    <row r="250" spans="2:38" s="111" customFormat="1" ht="171" hidden="1" x14ac:dyDescent="0.2">
      <c r="B250" s="67" t="s">
        <v>453</v>
      </c>
      <c r="C250" s="78" t="s">
        <v>850</v>
      </c>
      <c r="D250" s="67" t="s">
        <v>1128</v>
      </c>
      <c r="E250" s="67" t="s">
        <v>1129</v>
      </c>
      <c r="F250" s="67" t="s">
        <v>1159</v>
      </c>
      <c r="G250" s="67"/>
      <c r="H250" s="58" t="s">
        <v>1080</v>
      </c>
      <c r="I250" s="67" t="s">
        <v>1131</v>
      </c>
      <c r="J250" s="58" t="s">
        <v>199</v>
      </c>
      <c r="K250" s="58" t="s">
        <v>199</v>
      </c>
      <c r="L250" s="58" t="s">
        <v>199</v>
      </c>
      <c r="M250" s="67" t="s">
        <v>1160</v>
      </c>
      <c r="N250" s="67" t="s">
        <v>1161</v>
      </c>
      <c r="O250" s="67" t="s">
        <v>1162</v>
      </c>
      <c r="P250" s="58" t="s">
        <v>491</v>
      </c>
      <c r="Q250" s="58" t="s">
        <v>1146</v>
      </c>
      <c r="R250" s="58" t="s">
        <v>99</v>
      </c>
      <c r="S250" s="69">
        <v>45323</v>
      </c>
      <c r="T250" s="69">
        <v>45418</v>
      </c>
      <c r="U250" s="69" t="s">
        <v>99</v>
      </c>
      <c r="V250" s="131" t="s">
        <v>1518</v>
      </c>
      <c r="W250" s="131" t="s">
        <v>1518</v>
      </c>
      <c r="X250" s="77">
        <v>0.45</v>
      </c>
      <c r="Y250" s="58" t="s">
        <v>207</v>
      </c>
      <c r="Z250" s="58" t="s">
        <v>374</v>
      </c>
      <c r="AA250" s="58" t="s">
        <v>354</v>
      </c>
      <c r="AB250" s="58" t="s">
        <v>199</v>
      </c>
      <c r="AC250" s="58" t="s">
        <v>199</v>
      </c>
      <c r="AD250" s="103" t="s">
        <v>487</v>
      </c>
      <c r="AE250" s="103" t="s">
        <v>248</v>
      </c>
      <c r="AF250" s="103" t="s">
        <v>199</v>
      </c>
      <c r="AG250" s="103" t="s">
        <v>199</v>
      </c>
      <c r="AH250" s="103" t="s">
        <v>199</v>
      </c>
      <c r="AI250" s="103" t="s">
        <v>199</v>
      </c>
      <c r="AJ250" s="73" t="s">
        <v>199</v>
      </c>
      <c r="AK250" s="73" t="s">
        <v>199</v>
      </c>
      <c r="AL250" s="67" t="s">
        <v>654</v>
      </c>
    </row>
    <row r="251" spans="2:38" s="111" customFormat="1" ht="171" hidden="1" x14ac:dyDescent="0.2">
      <c r="B251" s="67" t="s">
        <v>453</v>
      </c>
      <c r="C251" s="78" t="s">
        <v>850</v>
      </c>
      <c r="D251" s="67" t="s">
        <v>1128</v>
      </c>
      <c r="E251" s="67" t="s">
        <v>1129</v>
      </c>
      <c r="F251" s="67" t="s">
        <v>1159</v>
      </c>
      <c r="G251" s="67"/>
      <c r="H251" s="58" t="s">
        <v>1080</v>
      </c>
      <c r="I251" s="67" t="s">
        <v>1131</v>
      </c>
      <c r="J251" s="58" t="s">
        <v>199</v>
      </c>
      <c r="K251" s="58" t="s">
        <v>199</v>
      </c>
      <c r="L251" s="58" t="s">
        <v>199</v>
      </c>
      <c r="M251" s="67" t="s">
        <v>1163</v>
      </c>
      <c r="N251" s="67" t="s">
        <v>1164</v>
      </c>
      <c r="O251" s="67" t="s">
        <v>1165</v>
      </c>
      <c r="P251" s="58" t="s">
        <v>491</v>
      </c>
      <c r="Q251" s="58" t="s">
        <v>1146</v>
      </c>
      <c r="R251" s="58" t="s">
        <v>99</v>
      </c>
      <c r="S251" s="69">
        <v>45418</v>
      </c>
      <c r="T251" s="69">
        <v>45450</v>
      </c>
      <c r="U251" s="69" t="s">
        <v>99</v>
      </c>
      <c r="V251" s="131" t="s">
        <v>1518</v>
      </c>
      <c r="W251" s="131" t="s">
        <v>1518</v>
      </c>
      <c r="X251" s="77">
        <v>0.05</v>
      </c>
      <c r="Y251" s="58" t="s">
        <v>207</v>
      </c>
      <c r="Z251" s="58" t="s">
        <v>374</v>
      </c>
      <c r="AA251" s="58" t="s">
        <v>354</v>
      </c>
      <c r="AB251" s="58" t="s">
        <v>199</v>
      </c>
      <c r="AC251" s="58" t="s">
        <v>199</v>
      </c>
      <c r="AD251" s="103" t="s">
        <v>487</v>
      </c>
      <c r="AE251" s="103" t="s">
        <v>248</v>
      </c>
      <c r="AF251" s="103" t="s">
        <v>199</v>
      </c>
      <c r="AG251" s="103" t="s">
        <v>199</v>
      </c>
      <c r="AH251" s="103" t="s">
        <v>199</v>
      </c>
      <c r="AI251" s="103" t="s">
        <v>199</v>
      </c>
      <c r="AJ251" s="73" t="s">
        <v>199</v>
      </c>
      <c r="AK251" s="73" t="s">
        <v>199</v>
      </c>
      <c r="AL251" s="67" t="s">
        <v>654</v>
      </c>
    </row>
    <row r="252" spans="2:38" s="111" customFormat="1" ht="171" hidden="1" x14ac:dyDescent="0.2">
      <c r="B252" s="67" t="s">
        <v>453</v>
      </c>
      <c r="C252" s="78" t="s">
        <v>850</v>
      </c>
      <c r="D252" s="67" t="s">
        <v>1128</v>
      </c>
      <c r="E252" s="67" t="s">
        <v>1129</v>
      </c>
      <c r="F252" s="67" t="s">
        <v>1159</v>
      </c>
      <c r="G252" s="67"/>
      <c r="H252" s="58" t="s">
        <v>1080</v>
      </c>
      <c r="I252" s="67" t="s">
        <v>1131</v>
      </c>
      <c r="J252" s="58" t="s">
        <v>199</v>
      </c>
      <c r="K252" s="58" t="s">
        <v>199</v>
      </c>
      <c r="L252" s="58" t="s">
        <v>199</v>
      </c>
      <c r="M252" s="67" t="s">
        <v>1166</v>
      </c>
      <c r="N252" s="67" t="s">
        <v>1167</v>
      </c>
      <c r="O252" s="67" t="s">
        <v>1168</v>
      </c>
      <c r="P252" s="58" t="s">
        <v>491</v>
      </c>
      <c r="Q252" s="58" t="s">
        <v>1146</v>
      </c>
      <c r="R252" s="58" t="s">
        <v>99</v>
      </c>
      <c r="S252" s="69">
        <v>45418</v>
      </c>
      <c r="T252" s="69">
        <v>45544</v>
      </c>
      <c r="U252" s="69" t="s">
        <v>99</v>
      </c>
      <c r="V252" s="131" t="s">
        <v>1518</v>
      </c>
      <c r="W252" s="131" t="s">
        <v>1518</v>
      </c>
      <c r="X252" s="77">
        <v>0.15</v>
      </c>
      <c r="Y252" s="58" t="s">
        <v>207</v>
      </c>
      <c r="Z252" s="58" t="s">
        <v>374</v>
      </c>
      <c r="AA252" s="58" t="s">
        <v>354</v>
      </c>
      <c r="AB252" s="58" t="s">
        <v>881</v>
      </c>
      <c r="AC252" s="58" t="s">
        <v>199</v>
      </c>
      <c r="AD252" s="103" t="s">
        <v>487</v>
      </c>
      <c r="AE252" s="103" t="s">
        <v>248</v>
      </c>
      <c r="AF252" s="103" t="s">
        <v>199</v>
      </c>
      <c r="AG252" s="103" t="s">
        <v>199</v>
      </c>
      <c r="AH252" s="103" t="s">
        <v>199</v>
      </c>
      <c r="AI252" s="103" t="s">
        <v>199</v>
      </c>
      <c r="AJ252" s="73" t="s">
        <v>199</v>
      </c>
      <c r="AK252" s="73" t="s">
        <v>199</v>
      </c>
      <c r="AL252" s="67" t="s">
        <v>654</v>
      </c>
    </row>
    <row r="253" spans="2:38" s="111" customFormat="1" ht="171" hidden="1" x14ac:dyDescent="0.2">
      <c r="B253" s="67" t="s">
        <v>453</v>
      </c>
      <c r="C253" s="78" t="s">
        <v>850</v>
      </c>
      <c r="D253" s="67" t="s">
        <v>1128</v>
      </c>
      <c r="E253" s="67" t="s">
        <v>1129</v>
      </c>
      <c r="F253" s="67" t="s">
        <v>1159</v>
      </c>
      <c r="G253" s="67"/>
      <c r="H253" s="58" t="s">
        <v>1080</v>
      </c>
      <c r="I253" s="67" t="s">
        <v>1131</v>
      </c>
      <c r="J253" s="58" t="s">
        <v>199</v>
      </c>
      <c r="K253" s="58" t="s">
        <v>199</v>
      </c>
      <c r="L253" s="58" t="s">
        <v>199</v>
      </c>
      <c r="M253" s="67" t="s">
        <v>1169</v>
      </c>
      <c r="N253" s="67" t="s">
        <v>1170</v>
      </c>
      <c r="O253" s="67" t="s">
        <v>1171</v>
      </c>
      <c r="P253" s="58" t="s">
        <v>491</v>
      </c>
      <c r="Q253" s="58" t="s">
        <v>1146</v>
      </c>
      <c r="R253" s="58" t="s">
        <v>99</v>
      </c>
      <c r="S253" s="69">
        <v>45545</v>
      </c>
      <c r="T253" s="69">
        <v>45576</v>
      </c>
      <c r="U253" s="69" t="s">
        <v>512</v>
      </c>
      <c r="V253" s="131" t="s">
        <v>1518</v>
      </c>
      <c r="W253" s="131" t="s">
        <v>1518</v>
      </c>
      <c r="X253" s="77">
        <v>0.05</v>
      </c>
      <c r="Y253" s="58" t="s">
        <v>207</v>
      </c>
      <c r="Z253" s="58" t="s">
        <v>374</v>
      </c>
      <c r="AA253" s="58" t="s">
        <v>354</v>
      </c>
      <c r="AB253" s="58" t="s">
        <v>881</v>
      </c>
      <c r="AC253" s="58" t="s">
        <v>199</v>
      </c>
      <c r="AD253" s="103" t="s">
        <v>487</v>
      </c>
      <c r="AE253" s="103" t="s">
        <v>248</v>
      </c>
      <c r="AF253" s="103" t="s">
        <v>199</v>
      </c>
      <c r="AG253" s="103" t="s">
        <v>199</v>
      </c>
      <c r="AH253" s="103" t="s">
        <v>199</v>
      </c>
      <c r="AI253" s="103" t="s">
        <v>199</v>
      </c>
      <c r="AJ253" s="73" t="s">
        <v>199</v>
      </c>
      <c r="AK253" s="73" t="s">
        <v>199</v>
      </c>
      <c r="AL253" s="67" t="s">
        <v>654</v>
      </c>
    </row>
    <row r="254" spans="2:38" s="111" customFormat="1" ht="171" hidden="1" x14ac:dyDescent="0.2">
      <c r="B254" s="67" t="s">
        <v>453</v>
      </c>
      <c r="C254" s="78" t="s">
        <v>850</v>
      </c>
      <c r="D254" s="67" t="s">
        <v>1128</v>
      </c>
      <c r="E254" s="67" t="s">
        <v>1129</v>
      </c>
      <c r="F254" s="67" t="s">
        <v>1159</v>
      </c>
      <c r="G254" s="67"/>
      <c r="H254" s="58" t="s">
        <v>1080</v>
      </c>
      <c r="I254" s="67" t="s">
        <v>1131</v>
      </c>
      <c r="J254" s="58" t="s">
        <v>199</v>
      </c>
      <c r="K254" s="58" t="s">
        <v>199</v>
      </c>
      <c r="L254" s="58" t="s">
        <v>199</v>
      </c>
      <c r="M254" s="67" t="s">
        <v>1172</v>
      </c>
      <c r="N254" s="67" t="s">
        <v>1173</v>
      </c>
      <c r="O254" s="67" t="s">
        <v>1174</v>
      </c>
      <c r="P254" s="58" t="s">
        <v>491</v>
      </c>
      <c r="Q254" s="58" t="s">
        <v>1146</v>
      </c>
      <c r="R254" s="58" t="s">
        <v>99</v>
      </c>
      <c r="S254" s="69">
        <v>45580</v>
      </c>
      <c r="T254" s="69">
        <v>45614</v>
      </c>
      <c r="U254" s="69" t="s">
        <v>99</v>
      </c>
      <c r="V254" s="131" t="s">
        <v>1518</v>
      </c>
      <c r="W254" s="131" t="s">
        <v>1518</v>
      </c>
      <c r="X254" s="77">
        <v>0.25</v>
      </c>
      <c r="Y254" s="58" t="s">
        <v>207</v>
      </c>
      <c r="Z254" s="58" t="s">
        <v>374</v>
      </c>
      <c r="AA254" s="58" t="s">
        <v>354</v>
      </c>
      <c r="AB254" s="58" t="s">
        <v>881</v>
      </c>
      <c r="AC254" s="58" t="s">
        <v>199</v>
      </c>
      <c r="AD254" s="103" t="s">
        <v>487</v>
      </c>
      <c r="AE254" s="103" t="s">
        <v>248</v>
      </c>
      <c r="AF254" s="103" t="s">
        <v>199</v>
      </c>
      <c r="AG254" s="103" t="s">
        <v>199</v>
      </c>
      <c r="AH254" s="103" t="s">
        <v>199</v>
      </c>
      <c r="AI254" s="103" t="s">
        <v>199</v>
      </c>
      <c r="AJ254" s="73" t="s">
        <v>199</v>
      </c>
      <c r="AK254" s="73" t="s">
        <v>199</v>
      </c>
      <c r="AL254" s="67" t="s">
        <v>654</v>
      </c>
    </row>
    <row r="255" spans="2:38" s="111" customFormat="1" ht="171" hidden="1" x14ac:dyDescent="0.2">
      <c r="B255" s="67" t="s">
        <v>453</v>
      </c>
      <c r="C255" s="78" t="s">
        <v>850</v>
      </c>
      <c r="D255" s="67" t="s">
        <v>1128</v>
      </c>
      <c r="E255" s="67" t="s">
        <v>1129</v>
      </c>
      <c r="F255" s="67" t="s">
        <v>1159</v>
      </c>
      <c r="G255" s="67"/>
      <c r="H255" s="58" t="s">
        <v>1080</v>
      </c>
      <c r="I255" s="67" t="s">
        <v>1131</v>
      </c>
      <c r="J255" s="58" t="s">
        <v>199</v>
      </c>
      <c r="K255" s="58" t="s">
        <v>199</v>
      </c>
      <c r="L255" s="58" t="s">
        <v>199</v>
      </c>
      <c r="M255" s="67" t="s">
        <v>1175</v>
      </c>
      <c r="N255" s="67" t="s">
        <v>1176</v>
      </c>
      <c r="O255" s="67" t="s">
        <v>1177</v>
      </c>
      <c r="P255" s="58" t="s">
        <v>491</v>
      </c>
      <c r="Q255" s="58" t="s">
        <v>1146</v>
      </c>
      <c r="R255" s="58" t="s">
        <v>99</v>
      </c>
      <c r="S255" s="69">
        <v>45615</v>
      </c>
      <c r="T255" s="69">
        <v>45646</v>
      </c>
      <c r="U255" s="69" t="s">
        <v>512</v>
      </c>
      <c r="V255" s="131" t="s">
        <v>1518</v>
      </c>
      <c r="W255" s="131" t="s">
        <v>1518</v>
      </c>
      <c r="X255" s="77">
        <v>0.05</v>
      </c>
      <c r="Y255" s="58" t="s">
        <v>207</v>
      </c>
      <c r="Z255" s="58" t="s">
        <v>374</v>
      </c>
      <c r="AA255" s="58" t="s">
        <v>354</v>
      </c>
      <c r="AB255" s="58" t="s">
        <v>881</v>
      </c>
      <c r="AC255" s="58" t="s">
        <v>199</v>
      </c>
      <c r="AD255" s="103" t="s">
        <v>487</v>
      </c>
      <c r="AE255" s="103" t="s">
        <v>248</v>
      </c>
      <c r="AF255" s="103" t="s">
        <v>199</v>
      </c>
      <c r="AG255" s="103" t="s">
        <v>199</v>
      </c>
      <c r="AH255" s="103" t="s">
        <v>199</v>
      </c>
      <c r="AI255" s="103" t="s">
        <v>199</v>
      </c>
      <c r="AJ255" s="73" t="s">
        <v>199</v>
      </c>
      <c r="AK255" s="73" t="s">
        <v>199</v>
      </c>
      <c r="AL255" s="67" t="s">
        <v>654</v>
      </c>
    </row>
    <row r="256" spans="2:38" s="111" customFormat="1" ht="171" hidden="1" x14ac:dyDescent="0.2">
      <c r="B256" s="103" t="s">
        <v>453</v>
      </c>
      <c r="C256" s="104" t="s">
        <v>850</v>
      </c>
      <c r="D256" s="103" t="s">
        <v>1178</v>
      </c>
      <c r="E256" s="67" t="s">
        <v>1129</v>
      </c>
      <c r="F256" s="103" t="s">
        <v>1179</v>
      </c>
      <c r="G256" s="103"/>
      <c r="H256" s="103" t="s">
        <v>1122</v>
      </c>
      <c r="I256" s="103" t="s">
        <v>854</v>
      </c>
      <c r="J256" s="103" t="s">
        <v>199</v>
      </c>
      <c r="K256" s="103" t="s">
        <v>199</v>
      </c>
      <c r="L256" s="103" t="s">
        <v>199</v>
      </c>
      <c r="M256" s="103" t="s">
        <v>1180</v>
      </c>
      <c r="N256" s="103" t="s">
        <v>1181</v>
      </c>
      <c r="O256" s="106" t="s">
        <v>1182</v>
      </c>
      <c r="P256" s="103" t="s">
        <v>672</v>
      </c>
      <c r="Q256" s="103" t="s">
        <v>1183</v>
      </c>
      <c r="R256" s="58" t="s">
        <v>99</v>
      </c>
      <c r="S256" s="107">
        <v>45505</v>
      </c>
      <c r="T256" s="107">
        <v>45596</v>
      </c>
      <c r="U256" s="107" t="s">
        <v>512</v>
      </c>
      <c r="V256" s="108">
        <v>4000000</v>
      </c>
      <c r="W256" s="103"/>
      <c r="X256" s="103">
        <v>30</v>
      </c>
      <c r="Y256" s="103" t="s">
        <v>245</v>
      </c>
      <c r="Z256" s="58" t="s">
        <v>199</v>
      </c>
      <c r="AA256" s="58" t="s">
        <v>199</v>
      </c>
      <c r="AB256" s="58" t="s">
        <v>199</v>
      </c>
      <c r="AC256" s="58" t="s">
        <v>199</v>
      </c>
      <c r="AD256" s="103" t="s">
        <v>209</v>
      </c>
      <c r="AE256" s="103" t="s">
        <v>248</v>
      </c>
      <c r="AF256" s="103" t="s">
        <v>199</v>
      </c>
      <c r="AG256" s="103" t="s">
        <v>199</v>
      </c>
      <c r="AH256" s="103" t="s">
        <v>199</v>
      </c>
      <c r="AI256" s="58" t="s">
        <v>199</v>
      </c>
      <c r="AJ256" s="103" t="s">
        <v>199</v>
      </c>
      <c r="AK256" s="103" t="s">
        <v>199</v>
      </c>
      <c r="AL256" s="103" t="s">
        <v>1184</v>
      </c>
    </row>
    <row r="257" spans="2:38" s="111" customFormat="1" ht="171" hidden="1" x14ac:dyDescent="0.2">
      <c r="B257" s="103" t="s">
        <v>453</v>
      </c>
      <c r="C257" s="104" t="s">
        <v>850</v>
      </c>
      <c r="D257" s="103" t="s">
        <v>1178</v>
      </c>
      <c r="E257" s="67" t="s">
        <v>1129</v>
      </c>
      <c r="F257" s="103" t="s">
        <v>1179</v>
      </c>
      <c r="G257" s="103"/>
      <c r="H257" s="103" t="s">
        <v>1122</v>
      </c>
      <c r="I257" s="103" t="s">
        <v>854</v>
      </c>
      <c r="J257" s="103" t="s">
        <v>199</v>
      </c>
      <c r="K257" s="103" t="s">
        <v>199</v>
      </c>
      <c r="L257" s="103" t="s">
        <v>199</v>
      </c>
      <c r="M257" s="103" t="s">
        <v>1185</v>
      </c>
      <c r="N257" s="103" t="s">
        <v>1186</v>
      </c>
      <c r="O257" s="106" t="s">
        <v>1187</v>
      </c>
      <c r="P257" s="103" t="s">
        <v>672</v>
      </c>
      <c r="Q257" s="103" t="s">
        <v>1188</v>
      </c>
      <c r="R257" s="58" t="s">
        <v>99</v>
      </c>
      <c r="S257" s="107">
        <v>45505</v>
      </c>
      <c r="T257" s="107">
        <v>45580</v>
      </c>
      <c r="U257" s="107" t="s">
        <v>512</v>
      </c>
      <c r="V257" s="108">
        <v>3000000</v>
      </c>
      <c r="W257" s="103"/>
      <c r="X257" s="103">
        <v>25</v>
      </c>
      <c r="Y257" s="103" t="s">
        <v>245</v>
      </c>
      <c r="Z257" s="58" t="s">
        <v>199</v>
      </c>
      <c r="AA257" s="58" t="s">
        <v>199</v>
      </c>
      <c r="AB257" s="58" t="s">
        <v>199</v>
      </c>
      <c r="AC257" s="58" t="s">
        <v>199</v>
      </c>
      <c r="AD257" s="103" t="s">
        <v>209</v>
      </c>
      <c r="AE257" s="103" t="s">
        <v>248</v>
      </c>
      <c r="AF257" s="103" t="s">
        <v>199</v>
      </c>
      <c r="AG257" s="103" t="s">
        <v>199</v>
      </c>
      <c r="AH257" s="103" t="s">
        <v>199</v>
      </c>
      <c r="AI257" s="58" t="s">
        <v>199</v>
      </c>
      <c r="AJ257" s="103" t="s">
        <v>199</v>
      </c>
      <c r="AK257" s="103" t="s">
        <v>199</v>
      </c>
      <c r="AL257" s="103" t="s">
        <v>649</v>
      </c>
    </row>
    <row r="258" spans="2:38" s="111" customFormat="1" ht="171" hidden="1" x14ac:dyDescent="0.2">
      <c r="B258" s="103" t="s">
        <v>453</v>
      </c>
      <c r="C258" s="104" t="s">
        <v>850</v>
      </c>
      <c r="D258" s="103" t="s">
        <v>1178</v>
      </c>
      <c r="E258" s="67" t="s">
        <v>1129</v>
      </c>
      <c r="F258" s="103" t="s">
        <v>1179</v>
      </c>
      <c r="G258" s="103"/>
      <c r="H258" s="103" t="s">
        <v>1122</v>
      </c>
      <c r="I258" s="103" t="s">
        <v>854</v>
      </c>
      <c r="J258" s="103" t="s">
        <v>199</v>
      </c>
      <c r="K258" s="103" t="s">
        <v>199</v>
      </c>
      <c r="L258" s="103" t="s">
        <v>199</v>
      </c>
      <c r="M258" s="103" t="s">
        <v>1189</v>
      </c>
      <c r="N258" s="103" t="s">
        <v>1190</v>
      </c>
      <c r="O258" s="106" t="s">
        <v>1191</v>
      </c>
      <c r="P258" s="103" t="s">
        <v>672</v>
      </c>
      <c r="Q258" s="103" t="s">
        <v>199</v>
      </c>
      <c r="R258" s="58" t="s">
        <v>99</v>
      </c>
      <c r="S258" s="107">
        <v>45597</v>
      </c>
      <c r="T258" s="107">
        <v>45626</v>
      </c>
      <c r="U258" s="107" t="s">
        <v>99</v>
      </c>
      <c r="V258" s="108">
        <v>400000</v>
      </c>
      <c r="W258" s="103"/>
      <c r="X258" s="103">
        <v>20</v>
      </c>
      <c r="Y258" s="103" t="s">
        <v>245</v>
      </c>
      <c r="Z258" s="58" t="s">
        <v>199</v>
      </c>
      <c r="AA258" s="58" t="s">
        <v>199</v>
      </c>
      <c r="AB258" s="58" t="s">
        <v>199</v>
      </c>
      <c r="AC258" s="58" t="s">
        <v>199</v>
      </c>
      <c r="AD258" s="103" t="s">
        <v>209</v>
      </c>
      <c r="AE258" s="103" t="s">
        <v>248</v>
      </c>
      <c r="AF258" s="103" t="s">
        <v>199</v>
      </c>
      <c r="AG258" s="103" t="s">
        <v>199</v>
      </c>
      <c r="AH258" s="103" t="s">
        <v>199</v>
      </c>
      <c r="AI258" s="58" t="s">
        <v>199</v>
      </c>
      <c r="AJ258" s="103" t="s">
        <v>199</v>
      </c>
      <c r="AK258" s="103" t="s">
        <v>199</v>
      </c>
      <c r="AL258" s="103" t="s">
        <v>1184</v>
      </c>
    </row>
    <row r="259" spans="2:38" s="111" customFormat="1" ht="171" hidden="1" x14ac:dyDescent="0.2">
      <c r="B259" s="103" t="s">
        <v>453</v>
      </c>
      <c r="C259" s="104" t="s">
        <v>850</v>
      </c>
      <c r="D259" s="103" t="s">
        <v>1178</v>
      </c>
      <c r="E259" s="67" t="s">
        <v>1129</v>
      </c>
      <c r="F259" s="103" t="s">
        <v>1179</v>
      </c>
      <c r="G259" s="103"/>
      <c r="H259" s="103" t="s">
        <v>1122</v>
      </c>
      <c r="I259" s="103" t="s">
        <v>854</v>
      </c>
      <c r="J259" s="103" t="s">
        <v>199</v>
      </c>
      <c r="K259" s="103" t="s">
        <v>199</v>
      </c>
      <c r="L259" s="103" t="s">
        <v>199</v>
      </c>
      <c r="M259" s="103" t="s">
        <v>1192</v>
      </c>
      <c r="N259" s="103" t="s">
        <v>1193</v>
      </c>
      <c r="O259" s="106" t="s">
        <v>1194</v>
      </c>
      <c r="P259" s="103" t="s">
        <v>672</v>
      </c>
      <c r="Q259" s="103" t="s">
        <v>1195</v>
      </c>
      <c r="R259" s="58" t="s">
        <v>99</v>
      </c>
      <c r="S259" s="107">
        <v>45597</v>
      </c>
      <c r="T259" s="107">
        <v>45626</v>
      </c>
      <c r="U259" s="107" t="s">
        <v>512</v>
      </c>
      <c r="V259" s="108">
        <v>3600000</v>
      </c>
      <c r="W259" s="103"/>
      <c r="X259" s="103">
        <v>15</v>
      </c>
      <c r="Y259" s="103" t="s">
        <v>245</v>
      </c>
      <c r="Z259" s="58" t="s">
        <v>199</v>
      </c>
      <c r="AA259" s="58" t="s">
        <v>199</v>
      </c>
      <c r="AB259" s="58" t="s">
        <v>199</v>
      </c>
      <c r="AC259" s="58" t="s">
        <v>199</v>
      </c>
      <c r="AD259" s="103" t="s">
        <v>209</v>
      </c>
      <c r="AE259" s="103" t="s">
        <v>248</v>
      </c>
      <c r="AF259" s="103" t="s">
        <v>199</v>
      </c>
      <c r="AG259" s="103" t="s">
        <v>199</v>
      </c>
      <c r="AH259" s="103" t="s">
        <v>199</v>
      </c>
      <c r="AI259" s="58" t="s">
        <v>199</v>
      </c>
      <c r="AJ259" s="103" t="s">
        <v>199</v>
      </c>
      <c r="AK259" s="103" t="s">
        <v>199</v>
      </c>
      <c r="AL259" s="103" t="s">
        <v>1196</v>
      </c>
    </row>
    <row r="260" spans="2:38" s="111" customFormat="1" ht="171" hidden="1" x14ac:dyDescent="0.2">
      <c r="B260" s="103" t="s">
        <v>453</v>
      </c>
      <c r="C260" s="104" t="s">
        <v>850</v>
      </c>
      <c r="D260" s="103" t="s">
        <v>1178</v>
      </c>
      <c r="E260" s="67" t="s">
        <v>1129</v>
      </c>
      <c r="F260" s="103" t="s">
        <v>1179</v>
      </c>
      <c r="G260" s="103"/>
      <c r="H260" s="103" t="s">
        <v>1122</v>
      </c>
      <c r="I260" s="103" t="s">
        <v>854</v>
      </c>
      <c r="J260" s="103" t="s">
        <v>199</v>
      </c>
      <c r="K260" s="103" t="s">
        <v>199</v>
      </c>
      <c r="L260" s="103" t="s">
        <v>199</v>
      </c>
      <c r="M260" s="103" t="s">
        <v>1197</v>
      </c>
      <c r="N260" s="103" t="s">
        <v>1198</v>
      </c>
      <c r="O260" s="103" t="s">
        <v>1199</v>
      </c>
      <c r="P260" s="103" t="s">
        <v>672</v>
      </c>
      <c r="Q260" s="103" t="s">
        <v>1195</v>
      </c>
      <c r="R260" s="58" t="s">
        <v>99</v>
      </c>
      <c r="S260" s="107">
        <v>45597</v>
      </c>
      <c r="T260" s="107">
        <v>45626</v>
      </c>
      <c r="U260" s="107" t="s">
        <v>512</v>
      </c>
      <c r="V260" s="108">
        <v>2000000</v>
      </c>
      <c r="W260" s="103"/>
      <c r="X260" s="103">
        <v>10</v>
      </c>
      <c r="Y260" s="103" t="s">
        <v>245</v>
      </c>
      <c r="Z260" s="58" t="s">
        <v>199</v>
      </c>
      <c r="AA260" s="58" t="s">
        <v>199</v>
      </c>
      <c r="AB260" s="58" t="s">
        <v>199</v>
      </c>
      <c r="AC260" s="58" t="s">
        <v>199</v>
      </c>
      <c r="AD260" s="103" t="s">
        <v>209</v>
      </c>
      <c r="AE260" s="103" t="s">
        <v>248</v>
      </c>
      <c r="AF260" s="103" t="s">
        <v>199</v>
      </c>
      <c r="AG260" s="103" t="s">
        <v>199</v>
      </c>
      <c r="AH260" s="103" t="s">
        <v>199</v>
      </c>
      <c r="AI260" s="58" t="s">
        <v>199</v>
      </c>
      <c r="AJ260" s="103" t="s">
        <v>199</v>
      </c>
      <c r="AK260" s="103" t="s">
        <v>199</v>
      </c>
      <c r="AL260" s="103" t="s">
        <v>1184</v>
      </c>
    </row>
    <row r="261" spans="2:38" s="111" customFormat="1" ht="171" hidden="1" x14ac:dyDescent="0.2">
      <c r="B261" s="103" t="s">
        <v>453</v>
      </c>
      <c r="C261" s="104" t="s">
        <v>850</v>
      </c>
      <c r="D261" s="103" t="s">
        <v>1178</v>
      </c>
      <c r="E261" s="67" t="s">
        <v>1129</v>
      </c>
      <c r="F261" s="103" t="s">
        <v>1200</v>
      </c>
      <c r="G261" s="103"/>
      <c r="H261" s="103" t="s">
        <v>1122</v>
      </c>
      <c r="I261" s="103" t="s">
        <v>854</v>
      </c>
      <c r="J261" s="103" t="s">
        <v>199</v>
      </c>
      <c r="K261" s="103" t="s">
        <v>199</v>
      </c>
      <c r="L261" s="103" t="s">
        <v>199</v>
      </c>
      <c r="M261" s="103" t="s">
        <v>1201</v>
      </c>
      <c r="N261" s="103" t="s">
        <v>1202</v>
      </c>
      <c r="O261" s="123" t="s">
        <v>1203</v>
      </c>
      <c r="P261" s="103" t="s">
        <v>805</v>
      </c>
      <c r="Q261" s="103" t="s">
        <v>1204</v>
      </c>
      <c r="R261" s="103" t="s">
        <v>99</v>
      </c>
      <c r="S261" s="107">
        <v>45306</v>
      </c>
      <c r="T261" s="107">
        <v>45319</v>
      </c>
      <c r="U261" s="131" t="s">
        <v>512</v>
      </c>
      <c r="V261" s="103"/>
      <c r="W261" s="103"/>
      <c r="X261" s="109">
        <v>0.1</v>
      </c>
      <c r="Y261" s="103" t="s">
        <v>1205</v>
      </c>
      <c r="Z261" s="103" t="s">
        <v>354</v>
      </c>
      <c r="AA261" s="58" t="s">
        <v>199</v>
      </c>
      <c r="AB261" s="58" t="s">
        <v>199</v>
      </c>
      <c r="AC261" s="58" t="s">
        <v>199</v>
      </c>
      <c r="AD261" s="103" t="s">
        <v>209</v>
      </c>
      <c r="AE261" s="103" t="s">
        <v>199</v>
      </c>
      <c r="AF261" s="103" t="s">
        <v>199</v>
      </c>
      <c r="AG261" s="103" t="s">
        <v>199</v>
      </c>
      <c r="AH261" s="103" t="s">
        <v>199</v>
      </c>
      <c r="AI261" s="103" t="s">
        <v>199</v>
      </c>
      <c r="AJ261" s="103" t="s">
        <v>199</v>
      </c>
      <c r="AK261" s="103" t="s">
        <v>199</v>
      </c>
      <c r="AL261" s="103" t="s">
        <v>199</v>
      </c>
    </row>
    <row r="262" spans="2:38" s="111" customFormat="1" ht="171" hidden="1" x14ac:dyDescent="0.2">
      <c r="B262" s="103" t="s">
        <v>453</v>
      </c>
      <c r="C262" s="104" t="s">
        <v>850</v>
      </c>
      <c r="D262" s="103" t="s">
        <v>1178</v>
      </c>
      <c r="E262" s="67" t="s">
        <v>1129</v>
      </c>
      <c r="F262" s="103" t="s">
        <v>1200</v>
      </c>
      <c r="G262" s="103"/>
      <c r="H262" s="103" t="s">
        <v>1122</v>
      </c>
      <c r="I262" s="103" t="s">
        <v>854</v>
      </c>
      <c r="J262" s="103" t="s">
        <v>199</v>
      </c>
      <c r="K262" s="103" t="s">
        <v>199</v>
      </c>
      <c r="L262" s="103" t="s">
        <v>199</v>
      </c>
      <c r="M262" s="103" t="s">
        <v>1206</v>
      </c>
      <c r="N262" s="103" t="s">
        <v>1207</v>
      </c>
      <c r="O262" s="123" t="s">
        <v>1208</v>
      </c>
      <c r="P262" s="103" t="s">
        <v>805</v>
      </c>
      <c r="Q262" s="103" t="s">
        <v>1204</v>
      </c>
      <c r="R262" s="103" t="s">
        <v>99</v>
      </c>
      <c r="S262" s="107">
        <v>45319</v>
      </c>
      <c r="T262" s="107">
        <v>45350</v>
      </c>
      <c r="U262" s="131" t="s">
        <v>512</v>
      </c>
      <c r="V262" s="103"/>
      <c r="W262" s="103"/>
      <c r="X262" s="109">
        <v>0.1</v>
      </c>
      <c r="Y262" s="103" t="s">
        <v>1205</v>
      </c>
      <c r="Z262" s="103" t="s">
        <v>354</v>
      </c>
      <c r="AA262" s="58" t="s">
        <v>199</v>
      </c>
      <c r="AB262" s="58" t="s">
        <v>199</v>
      </c>
      <c r="AC262" s="58" t="s">
        <v>199</v>
      </c>
      <c r="AD262" s="103" t="s">
        <v>209</v>
      </c>
      <c r="AE262" s="103" t="s">
        <v>199</v>
      </c>
      <c r="AF262" s="103" t="s">
        <v>199</v>
      </c>
      <c r="AG262" s="103" t="s">
        <v>199</v>
      </c>
      <c r="AH262" s="103" t="s">
        <v>199</v>
      </c>
      <c r="AI262" s="103" t="s">
        <v>199</v>
      </c>
      <c r="AJ262" s="103" t="s">
        <v>199</v>
      </c>
      <c r="AK262" s="103" t="s">
        <v>199</v>
      </c>
      <c r="AL262" s="103" t="s">
        <v>199</v>
      </c>
    </row>
    <row r="263" spans="2:38" s="111" customFormat="1" ht="171" hidden="1" x14ac:dyDescent="0.2">
      <c r="B263" s="103" t="s">
        <v>453</v>
      </c>
      <c r="C263" s="104" t="s">
        <v>850</v>
      </c>
      <c r="D263" s="103" t="s">
        <v>1178</v>
      </c>
      <c r="E263" s="67" t="s">
        <v>1129</v>
      </c>
      <c r="F263" s="103" t="s">
        <v>1200</v>
      </c>
      <c r="G263" s="103"/>
      <c r="H263" s="103" t="s">
        <v>1122</v>
      </c>
      <c r="I263" s="103" t="s">
        <v>854</v>
      </c>
      <c r="J263" s="103" t="s">
        <v>199</v>
      </c>
      <c r="K263" s="103" t="s">
        <v>199</v>
      </c>
      <c r="L263" s="103" t="s">
        <v>199</v>
      </c>
      <c r="M263" s="103" t="s">
        <v>1209</v>
      </c>
      <c r="N263" s="103" t="s">
        <v>1210</v>
      </c>
      <c r="O263" s="123" t="s">
        <v>1211</v>
      </c>
      <c r="P263" s="103" t="s">
        <v>805</v>
      </c>
      <c r="Q263" s="103" t="s">
        <v>1204</v>
      </c>
      <c r="R263" s="103" t="s">
        <v>99</v>
      </c>
      <c r="S263" s="107">
        <v>45323</v>
      </c>
      <c r="T263" s="107">
        <v>45337</v>
      </c>
      <c r="U263" s="131" t="s">
        <v>512</v>
      </c>
      <c r="V263" s="103"/>
      <c r="W263" s="103"/>
      <c r="X263" s="109">
        <v>0.1</v>
      </c>
      <c r="Y263" s="103" t="s">
        <v>1205</v>
      </c>
      <c r="Z263" s="103" t="s">
        <v>354</v>
      </c>
      <c r="AA263" s="58" t="s">
        <v>199</v>
      </c>
      <c r="AB263" s="58" t="s">
        <v>199</v>
      </c>
      <c r="AC263" s="58" t="s">
        <v>199</v>
      </c>
      <c r="AD263" s="103" t="s">
        <v>209</v>
      </c>
      <c r="AE263" s="103" t="s">
        <v>199</v>
      </c>
      <c r="AF263" s="103" t="s">
        <v>199</v>
      </c>
      <c r="AG263" s="103" t="s">
        <v>199</v>
      </c>
      <c r="AH263" s="103" t="s">
        <v>199</v>
      </c>
      <c r="AI263" s="103" t="s">
        <v>199</v>
      </c>
      <c r="AJ263" s="103" t="s">
        <v>199</v>
      </c>
      <c r="AK263" s="103" t="s">
        <v>199</v>
      </c>
      <c r="AL263" s="103" t="s">
        <v>199</v>
      </c>
    </row>
    <row r="264" spans="2:38" s="111" customFormat="1" ht="171" hidden="1" x14ac:dyDescent="0.2">
      <c r="B264" s="103" t="s">
        <v>453</v>
      </c>
      <c r="C264" s="104" t="s">
        <v>850</v>
      </c>
      <c r="D264" s="103" t="s">
        <v>1178</v>
      </c>
      <c r="E264" s="67" t="s">
        <v>1129</v>
      </c>
      <c r="F264" s="103" t="s">
        <v>1200</v>
      </c>
      <c r="G264" s="103"/>
      <c r="H264" s="103" t="s">
        <v>1122</v>
      </c>
      <c r="I264" s="103" t="s">
        <v>854</v>
      </c>
      <c r="J264" s="103" t="s">
        <v>199</v>
      </c>
      <c r="K264" s="103" t="s">
        <v>199</v>
      </c>
      <c r="L264" s="103" t="s">
        <v>199</v>
      </c>
      <c r="M264" s="103" t="s">
        <v>1212</v>
      </c>
      <c r="N264" s="103" t="s">
        <v>1213</v>
      </c>
      <c r="O264" s="123" t="s">
        <v>1214</v>
      </c>
      <c r="P264" s="103" t="s">
        <v>805</v>
      </c>
      <c r="Q264" s="103" t="s">
        <v>1204</v>
      </c>
      <c r="R264" s="103" t="s">
        <v>99</v>
      </c>
      <c r="S264" s="107">
        <v>45337</v>
      </c>
      <c r="T264" s="107">
        <v>45342</v>
      </c>
      <c r="U264" s="131" t="s">
        <v>512</v>
      </c>
      <c r="V264" s="103"/>
      <c r="W264" s="103"/>
      <c r="X264" s="109">
        <v>0.1</v>
      </c>
      <c r="Y264" s="103" t="s">
        <v>1205</v>
      </c>
      <c r="Z264" s="103" t="s">
        <v>1215</v>
      </c>
      <c r="AA264" s="103" t="s">
        <v>354</v>
      </c>
      <c r="AB264" s="58" t="s">
        <v>199</v>
      </c>
      <c r="AC264" s="58" t="s">
        <v>199</v>
      </c>
      <c r="AD264" s="103" t="s">
        <v>209</v>
      </c>
      <c r="AE264" s="103" t="s">
        <v>199</v>
      </c>
      <c r="AF264" s="103" t="s">
        <v>199</v>
      </c>
      <c r="AG264" s="103" t="s">
        <v>199</v>
      </c>
      <c r="AH264" s="103" t="s">
        <v>199</v>
      </c>
      <c r="AI264" s="103" t="s">
        <v>199</v>
      </c>
      <c r="AJ264" s="103" t="s">
        <v>199</v>
      </c>
      <c r="AK264" s="103" t="s">
        <v>199</v>
      </c>
      <c r="AL264" s="103" t="s">
        <v>199</v>
      </c>
    </row>
    <row r="265" spans="2:38" s="111" customFormat="1" ht="171" hidden="1" x14ac:dyDescent="0.2">
      <c r="B265" s="103" t="s">
        <v>453</v>
      </c>
      <c r="C265" s="104" t="s">
        <v>850</v>
      </c>
      <c r="D265" s="103" t="s">
        <v>1178</v>
      </c>
      <c r="E265" s="67" t="s">
        <v>1129</v>
      </c>
      <c r="F265" s="103" t="s">
        <v>1200</v>
      </c>
      <c r="G265" s="103"/>
      <c r="H265" s="103" t="s">
        <v>1122</v>
      </c>
      <c r="I265" s="103" t="s">
        <v>854</v>
      </c>
      <c r="J265" s="103" t="s">
        <v>199</v>
      </c>
      <c r="K265" s="103" t="s">
        <v>199</v>
      </c>
      <c r="L265" s="103" t="s">
        <v>199</v>
      </c>
      <c r="M265" s="103" t="s">
        <v>1216</v>
      </c>
      <c r="N265" s="103" t="s">
        <v>1217</v>
      </c>
      <c r="O265" s="123" t="s">
        <v>1218</v>
      </c>
      <c r="P265" s="103" t="s">
        <v>805</v>
      </c>
      <c r="Q265" s="103" t="s">
        <v>1204</v>
      </c>
      <c r="R265" s="103" t="s">
        <v>99</v>
      </c>
      <c r="S265" s="107">
        <v>45342</v>
      </c>
      <c r="T265" s="107">
        <v>45366</v>
      </c>
      <c r="U265" s="131" t="s">
        <v>512</v>
      </c>
      <c r="V265" s="103"/>
      <c r="W265" s="103"/>
      <c r="X265" s="109">
        <v>0.1</v>
      </c>
      <c r="Y265" s="103" t="s">
        <v>1205</v>
      </c>
      <c r="Z265" s="103" t="s">
        <v>1215</v>
      </c>
      <c r="AA265" s="103" t="s">
        <v>354</v>
      </c>
      <c r="AB265" s="58" t="s">
        <v>199</v>
      </c>
      <c r="AC265" s="58" t="s">
        <v>199</v>
      </c>
      <c r="AD265" s="103" t="s">
        <v>209</v>
      </c>
      <c r="AE265" s="103" t="s">
        <v>199</v>
      </c>
      <c r="AF265" s="103" t="s">
        <v>199</v>
      </c>
      <c r="AG265" s="103" t="s">
        <v>199</v>
      </c>
      <c r="AH265" s="103" t="s">
        <v>199</v>
      </c>
      <c r="AI265" s="103" t="s">
        <v>199</v>
      </c>
      <c r="AJ265" s="103" t="s">
        <v>199</v>
      </c>
      <c r="AK265" s="103" t="s">
        <v>199</v>
      </c>
      <c r="AL265" s="103" t="s">
        <v>199</v>
      </c>
    </row>
    <row r="266" spans="2:38" s="111" customFormat="1" ht="171" hidden="1" x14ac:dyDescent="0.2">
      <c r="B266" s="103" t="s">
        <v>453</v>
      </c>
      <c r="C266" s="104" t="s">
        <v>850</v>
      </c>
      <c r="D266" s="103" t="s">
        <v>1178</v>
      </c>
      <c r="E266" s="67" t="s">
        <v>1129</v>
      </c>
      <c r="F266" s="103" t="s">
        <v>1200</v>
      </c>
      <c r="G266" s="103"/>
      <c r="H266" s="103" t="s">
        <v>1122</v>
      </c>
      <c r="I266" s="103" t="s">
        <v>854</v>
      </c>
      <c r="J266" s="103" t="s">
        <v>199</v>
      </c>
      <c r="K266" s="103" t="s">
        <v>199</v>
      </c>
      <c r="L266" s="103" t="s">
        <v>199</v>
      </c>
      <c r="M266" s="103" t="s">
        <v>1219</v>
      </c>
      <c r="N266" s="103" t="s">
        <v>1220</v>
      </c>
      <c r="O266" s="123" t="s">
        <v>1221</v>
      </c>
      <c r="P266" s="103" t="s">
        <v>805</v>
      </c>
      <c r="Q266" s="103" t="s">
        <v>1204</v>
      </c>
      <c r="R266" s="103" t="s">
        <v>99</v>
      </c>
      <c r="S266" s="107">
        <v>45342</v>
      </c>
      <c r="T266" s="107">
        <v>45381</v>
      </c>
      <c r="U266" s="131" t="s">
        <v>512</v>
      </c>
      <c r="V266" s="103"/>
      <c r="W266" s="103"/>
      <c r="X266" s="109">
        <v>0.1</v>
      </c>
      <c r="Y266" s="103" t="s">
        <v>1205</v>
      </c>
      <c r="Z266" s="103" t="s">
        <v>1215</v>
      </c>
      <c r="AA266" s="103" t="s">
        <v>1222</v>
      </c>
      <c r="AB266" s="103" t="s">
        <v>354</v>
      </c>
      <c r="AC266" s="58" t="s">
        <v>199</v>
      </c>
      <c r="AD266" s="103" t="s">
        <v>209</v>
      </c>
      <c r="AE266" s="103" t="s">
        <v>199</v>
      </c>
      <c r="AF266" s="103" t="s">
        <v>199</v>
      </c>
      <c r="AG266" s="103" t="s">
        <v>199</v>
      </c>
      <c r="AH266" s="103" t="s">
        <v>199</v>
      </c>
      <c r="AI266" s="103" t="s">
        <v>199</v>
      </c>
      <c r="AJ266" s="103" t="s">
        <v>199</v>
      </c>
      <c r="AK266" s="103" t="s">
        <v>199</v>
      </c>
      <c r="AL266" s="103" t="s">
        <v>199</v>
      </c>
    </row>
    <row r="267" spans="2:38" s="111" customFormat="1" ht="171" hidden="1" x14ac:dyDescent="0.2">
      <c r="B267" s="103" t="s">
        <v>453</v>
      </c>
      <c r="C267" s="104" t="s">
        <v>850</v>
      </c>
      <c r="D267" s="103" t="s">
        <v>1178</v>
      </c>
      <c r="E267" s="67" t="s">
        <v>1129</v>
      </c>
      <c r="F267" s="103" t="s">
        <v>1200</v>
      </c>
      <c r="G267" s="103"/>
      <c r="H267" s="103" t="s">
        <v>1122</v>
      </c>
      <c r="I267" s="103" t="s">
        <v>854</v>
      </c>
      <c r="J267" s="103" t="s">
        <v>199</v>
      </c>
      <c r="K267" s="103" t="s">
        <v>199</v>
      </c>
      <c r="L267" s="103" t="s">
        <v>199</v>
      </c>
      <c r="M267" s="103" t="s">
        <v>1223</v>
      </c>
      <c r="N267" s="103" t="s">
        <v>1224</v>
      </c>
      <c r="O267" s="123" t="s">
        <v>1225</v>
      </c>
      <c r="P267" s="103" t="s">
        <v>805</v>
      </c>
      <c r="Q267" s="103" t="s">
        <v>1204</v>
      </c>
      <c r="R267" s="103" t="s">
        <v>99</v>
      </c>
      <c r="S267" s="107">
        <v>45383</v>
      </c>
      <c r="T267" s="107">
        <v>45427</v>
      </c>
      <c r="U267" s="131" t="s">
        <v>512</v>
      </c>
      <c r="V267" s="103"/>
      <c r="W267" s="103"/>
      <c r="X267" s="109">
        <v>0.1</v>
      </c>
      <c r="Y267" s="103" t="s">
        <v>1205</v>
      </c>
      <c r="Z267" s="103" t="s">
        <v>1215</v>
      </c>
      <c r="AA267" s="103" t="s">
        <v>1222</v>
      </c>
      <c r="AB267" s="103" t="s">
        <v>354</v>
      </c>
      <c r="AC267" s="58" t="s">
        <v>199</v>
      </c>
      <c r="AD267" s="103" t="s">
        <v>209</v>
      </c>
      <c r="AE267" s="103" t="s">
        <v>199</v>
      </c>
      <c r="AF267" s="103" t="s">
        <v>199</v>
      </c>
      <c r="AG267" s="103" t="s">
        <v>199</v>
      </c>
      <c r="AH267" s="103" t="s">
        <v>199</v>
      </c>
      <c r="AI267" s="103" t="s">
        <v>199</v>
      </c>
      <c r="AJ267" s="103" t="s">
        <v>199</v>
      </c>
      <c r="AK267" s="103" t="s">
        <v>199</v>
      </c>
      <c r="AL267" s="103" t="s">
        <v>199</v>
      </c>
    </row>
    <row r="268" spans="2:38" s="111" customFormat="1" ht="171" hidden="1" x14ac:dyDescent="0.2">
      <c r="B268" s="103" t="s">
        <v>453</v>
      </c>
      <c r="C268" s="104" t="s">
        <v>850</v>
      </c>
      <c r="D268" s="103" t="s">
        <v>1178</v>
      </c>
      <c r="E268" s="67" t="s">
        <v>1129</v>
      </c>
      <c r="F268" s="103" t="s">
        <v>1200</v>
      </c>
      <c r="G268" s="103"/>
      <c r="H268" s="103" t="s">
        <v>1122</v>
      </c>
      <c r="I268" s="103" t="s">
        <v>854</v>
      </c>
      <c r="J268" s="103" t="s">
        <v>199</v>
      </c>
      <c r="K268" s="103" t="s">
        <v>199</v>
      </c>
      <c r="L268" s="103" t="s">
        <v>199</v>
      </c>
      <c r="M268" s="103" t="s">
        <v>1226</v>
      </c>
      <c r="N268" s="103" t="s">
        <v>1227</v>
      </c>
      <c r="O268" s="123" t="s">
        <v>1228</v>
      </c>
      <c r="P268" s="103" t="s">
        <v>805</v>
      </c>
      <c r="Q268" s="103" t="s">
        <v>1204</v>
      </c>
      <c r="R268" s="103" t="s">
        <v>99</v>
      </c>
      <c r="S268" s="107">
        <v>45397</v>
      </c>
      <c r="T268" s="107">
        <v>45473</v>
      </c>
      <c r="U268" s="131" t="s">
        <v>512</v>
      </c>
      <c r="V268" s="103"/>
      <c r="W268" s="103"/>
      <c r="X268" s="109">
        <v>0.1</v>
      </c>
      <c r="Y268" s="103" t="s">
        <v>1205</v>
      </c>
      <c r="Z268" s="103" t="s">
        <v>1215</v>
      </c>
      <c r="AA268" s="103" t="s">
        <v>1222</v>
      </c>
      <c r="AB268" s="103" t="s">
        <v>354</v>
      </c>
      <c r="AC268" s="58" t="s">
        <v>199</v>
      </c>
      <c r="AD268" s="103" t="s">
        <v>209</v>
      </c>
      <c r="AE268" s="103" t="s">
        <v>199</v>
      </c>
      <c r="AF268" s="103" t="s">
        <v>199</v>
      </c>
      <c r="AG268" s="103" t="s">
        <v>199</v>
      </c>
      <c r="AH268" s="103" t="s">
        <v>199</v>
      </c>
      <c r="AI268" s="103" t="s">
        <v>199</v>
      </c>
      <c r="AJ268" s="103" t="s">
        <v>199</v>
      </c>
      <c r="AK268" s="103" t="s">
        <v>199</v>
      </c>
      <c r="AL268" s="103" t="s">
        <v>199</v>
      </c>
    </row>
    <row r="269" spans="2:38" s="111" customFormat="1" ht="171" hidden="1" x14ac:dyDescent="0.2">
      <c r="B269" s="103" t="s">
        <v>453</v>
      </c>
      <c r="C269" s="104" t="s">
        <v>850</v>
      </c>
      <c r="D269" s="103" t="s">
        <v>1178</v>
      </c>
      <c r="E269" s="67" t="s">
        <v>1129</v>
      </c>
      <c r="F269" s="103" t="s">
        <v>1200</v>
      </c>
      <c r="G269" s="103"/>
      <c r="H269" s="103" t="s">
        <v>1122</v>
      </c>
      <c r="I269" s="103" t="s">
        <v>854</v>
      </c>
      <c r="J269" s="103" t="s">
        <v>199</v>
      </c>
      <c r="K269" s="103" t="s">
        <v>199</v>
      </c>
      <c r="L269" s="103" t="s">
        <v>199</v>
      </c>
      <c r="M269" s="103" t="s">
        <v>1229</v>
      </c>
      <c r="N269" s="103" t="s">
        <v>1230</v>
      </c>
      <c r="O269" s="123" t="s">
        <v>1231</v>
      </c>
      <c r="P269" s="103" t="s">
        <v>805</v>
      </c>
      <c r="Q269" s="103" t="s">
        <v>1204</v>
      </c>
      <c r="R269" s="103" t="s">
        <v>99</v>
      </c>
      <c r="S269" s="107">
        <v>45352</v>
      </c>
      <c r="T269" s="107">
        <v>45397</v>
      </c>
      <c r="U269" s="131" t="s">
        <v>512</v>
      </c>
      <c r="V269" s="103"/>
      <c r="W269" s="103"/>
      <c r="X269" s="109">
        <v>0.1</v>
      </c>
      <c r="Y269" s="103" t="s">
        <v>1205</v>
      </c>
      <c r="Z269" s="103" t="s">
        <v>1222</v>
      </c>
      <c r="AA269" s="103" t="s">
        <v>354</v>
      </c>
      <c r="AB269" s="58" t="s">
        <v>199</v>
      </c>
      <c r="AC269" s="58" t="s">
        <v>199</v>
      </c>
      <c r="AD269" s="103" t="s">
        <v>209</v>
      </c>
      <c r="AE269" s="103" t="s">
        <v>199</v>
      </c>
      <c r="AF269" s="103" t="s">
        <v>199</v>
      </c>
      <c r="AG269" s="103" t="s">
        <v>199</v>
      </c>
      <c r="AH269" s="103" t="s">
        <v>199</v>
      </c>
      <c r="AI269" s="103" t="s">
        <v>199</v>
      </c>
      <c r="AJ269" s="103" t="s">
        <v>199</v>
      </c>
      <c r="AK269" s="103" t="s">
        <v>199</v>
      </c>
      <c r="AL269" s="103" t="s">
        <v>199</v>
      </c>
    </row>
    <row r="270" spans="2:38" s="111" customFormat="1" ht="171" hidden="1" x14ac:dyDescent="0.2">
      <c r="B270" s="103" t="s">
        <v>453</v>
      </c>
      <c r="C270" s="104" t="s">
        <v>850</v>
      </c>
      <c r="D270" s="103" t="s">
        <v>1178</v>
      </c>
      <c r="E270" s="67" t="s">
        <v>1129</v>
      </c>
      <c r="F270" s="103" t="s">
        <v>1200</v>
      </c>
      <c r="G270" s="103"/>
      <c r="H270" s="103" t="s">
        <v>1122</v>
      </c>
      <c r="I270" s="103" t="s">
        <v>854</v>
      </c>
      <c r="J270" s="103" t="s">
        <v>199</v>
      </c>
      <c r="K270" s="103" t="s">
        <v>199</v>
      </c>
      <c r="L270" s="103" t="s">
        <v>199</v>
      </c>
      <c r="M270" s="103" t="s">
        <v>1232</v>
      </c>
      <c r="N270" s="103" t="s">
        <v>1233</v>
      </c>
      <c r="O270" s="123" t="s">
        <v>1234</v>
      </c>
      <c r="P270" s="103" t="s">
        <v>805</v>
      </c>
      <c r="Q270" s="103" t="s">
        <v>1204</v>
      </c>
      <c r="R270" s="103" t="s">
        <v>99</v>
      </c>
      <c r="S270" s="107">
        <v>45397</v>
      </c>
      <c r="T270" s="107">
        <v>45412</v>
      </c>
      <c r="U270" s="131" t="s">
        <v>512</v>
      </c>
      <c r="V270" s="103"/>
      <c r="W270" s="103"/>
      <c r="X270" s="109">
        <v>0.1</v>
      </c>
      <c r="Y270" s="103" t="s">
        <v>1205</v>
      </c>
      <c r="Z270" s="103" t="s">
        <v>1222</v>
      </c>
      <c r="AA270" s="103" t="s">
        <v>354</v>
      </c>
      <c r="AB270" s="58" t="s">
        <v>199</v>
      </c>
      <c r="AC270" s="58" t="s">
        <v>199</v>
      </c>
      <c r="AD270" s="103" t="s">
        <v>209</v>
      </c>
      <c r="AE270" s="103" t="s">
        <v>199</v>
      </c>
      <c r="AF270" s="103" t="s">
        <v>199</v>
      </c>
      <c r="AG270" s="103" t="s">
        <v>199</v>
      </c>
      <c r="AH270" s="103" t="s">
        <v>199</v>
      </c>
      <c r="AI270" s="103" t="s">
        <v>199</v>
      </c>
      <c r="AJ270" s="103" t="s">
        <v>199</v>
      </c>
      <c r="AK270" s="103" t="s">
        <v>199</v>
      </c>
      <c r="AL270" s="103" t="s">
        <v>199</v>
      </c>
    </row>
    <row r="271" spans="2:38" s="111" customFormat="1" ht="171" hidden="1" x14ac:dyDescent="0.2">
      <c r="B271" s="103" t="s">
        <v>453</v>
      </c>
      <c r="C271" s="104" t="s">
        <v>850</v>
      </c>
      <c r="D271" s="103" t="s">
        <v>1178</v>
      </c>
      <c r="E271" s="67" t="s">
        <v>1129</v>
      </c>
      <c r="F271" s="103" t="s">
        <v>1247</v>
      </c>
      <c r="G271" s="103"/>
      <c r="H271" s="103" t="s">
        <v>1122</v>
      </c>
      <c r="I271" s="103" t="s">
        <v>854</v>
      </c>
      <c r="J271" s="103" t="s">
        <v>199</v>
      </c>
      <c r="K271" s="103" t="s">
        <v>199</v>
      </c>
      <c r="L271" s="103" t="s">
        <v>199</v>
      </c>
      <c r="M271" s="103" t="s">
        <v>1248</v>
      </c>
      <c r="N271" s="123" t="s">
        <v>1249</v>
      </c>
      <c r="O271" s="123" t="s">
        <v>1250</v>
      </c>
      <c r="P271" s="103" t="s">
        <v>805</v>
      </c>
      <c r="Q271" s="103" t="s">
        <v>1204</v>
      </c>
      <c r="R271" s="103" t="s">
        <v>99</v>
      </c>
      <c r="S271" s="107">
        <v>45337</v>
      </c>
      <c r="T271" s="107">
        <v>45366</v>
      </c>
      <c r="U271" s="131" t="s">
        <v>512</v>
      </c>
      <c r="V271" s="103"/>
      <c r="W271" s="103"/>
      <c r="X271" s="109">
        <v>0.2</v>
      </c>
      <c r="Y271" s="103" t="s">
        <v>1205</v>
      </c>
      <c r="Z271" s="103" t="s">
        <v>354</v>
      </c>
      <c r="AA271" s="58" t="s">
        <v>199</v>
      </c>
      <c r="AB271" s="58" t="s">
        <v>199</v>
      </c>
      <c r="AC271" s="58" t="s">
        <v>199</v>
      </c>
      <c r="AD271" s="103" t="s">
        <v>487</v>
      </c>
      <c r="AE271" s="103" t="s">
        <v>199</v>
      </c>
      <c r="AF271" s="58" t="s">
        <v>199</v>
      </c>
      <c r="AG271" s="103" t="s">
        <v>199</v>
      </c>
      <c r="AH271" s="103" t="s">
        <v>199</v>
      </c>
      <c r="AI271" s="103" t="s">
        <v>199</v>
      </c>
      <c r="AJ271" s="103" t="s">
        <v>199</v>
      </c>
      <c r="AK271" s="103" t="s">
        <v>199</v>
      </c>
      <c r="AL271" s="103" t="s">
        <v>199</v>
      </c>
    </row>
    <row r="272" spans="2:38" s="111" customFormat="1" ht="171" hidden="1" x14ac:dyDescent="0.2">
      <c r="B272" s="103" t="s">
        <v>453</v>
      </c>
      <c r="C272" s="104" t="s">
        <v>850</v>
      </c>
      <c r="D272" s="103" t="s">
        <v>1178</v>
      </c>
      <c r="E272" s="67" t="s">
        <v>1129</v>
      </c>
      <c r="F272" s="103" t="s">
        <v>1247</v>
      </c>
      <c r="G272" s="103"/>
      <c r="H272" s="103" t="s">
        <v>1122</v>
      </c>
      <c r="I272" s="103" t="s">
        <v>854</v>
      </c>
      <c r="J272" s="103" t="s">
        <v>199</v>
      </c>
      <c r="K272" s="103" t="s">
        <v>199</v>
      </c>
      <c r="L272" s="103" t="s">
        <v>199</v>
      </c>
      <c r="M272" s="103" t="s">
        <v>1251</v>
      </c>
      <c r="N272" s="123" t="s">
        <v>1252</v>
      </c>
      <c r="O272" s="123" t="s">
        <v>1253</v>
      </c>
      <c r="P272" s="103" t="s">
        <v>805</v>
      </c>
      <c r="Q272" s="103" t="s">
        <v>1204</v>
      </c>
      <c r="R272" s="103" t="s">
        <v>99</v>
      </c>
      <c r="S272" s="107">
        <v>45366</v>
      </c>
      <c r="T272" s="107">
        <v>45381</v>
      </c>
      <c r="U272" s="131" t="s">
        <v>512</v>
      </c>
      <c r="V272" s="103"/>
      <c r="W272" s="103"/>
      <c r="X272" s="109">
        <v>0.2</v>
      </c>
      <c r="Y272" s="103" t="s">
        <v>1205</v>
      </c>
      <c r="Z272" s="103" t="s">
        <v>354</v>
      </c>
      <c r="AA272" s="58" t="s">
        <v>199</v>
      </c>
      <c r="AB272" s="58" t="s">
        <v>199</v>
      </c>
      <c r="AC272" s="58" t="s">
        <v>199</v>
      </c>
      <c r="AD272" s="103" t="s">
        <v>487</v>
      </c>
      <c r="AE272" s="103" t="s">
        <v>199</v>
      </c>
      <c r="AF272" s="103" t="s">
        <v>199</v>
      </c>
      <c r="AG272" s="103" t="s">
        <v>199</v>
      </c>
      <c r="AH272" s="103" t="s">
        <v>199</v>
      </c>
      <c r="AI272" s="103" t="s">
        <v>199</v>
      </c>
      <c r="AJ272" s="103" t="s">
        <v>199</v>
      </c>
      <c r="AK272" s="103" t="s">
        <v>199</v>
      </c>
      <c r="AL272" s="103" t="s">
        <v>199</v>
      </c>
    </row>
    <row r="273" spans="2:38" s="111" customFormat="1" ht="171" hidden="1" x14ac:dyDescent="0.2">
      <c r="B273" s="103" t="s">
        <v>453</v>
      </c>
      <c r="C273" s="104" t="s">
        <v>850</v>
      </c>
      <c r="D273" s="103" t="s">
        <v>1178</v>
      </c>
      <c r="E273" s="67" t="s">
        <v>1129</v>
      </c>
      <c r="F273" s="103" t="s">
        <v>1247</v>
      </c>
      <c r="G273" s="103"/>
      <c r="H273" s="103" t="s">
        <v>1122</v>
      </c>
      <c r="I273" s="103" t="s">
        <v>854</v>
      </c>
      <c r="J273" s="103" t="s">
        <v>199</v>
      </c>
      <c r="K273" s="103" t="s">
        <v>199</v>
      </c>
      <c r="L273" s="103" t="s">
        <v>199</v>
      </c>
      <c r="M273" s="103" t="s">
        <v>1254</v>
      </c>
      <c r="N273" s="123" t="s">
        <v>1255</v>
      </c>
      <c r="O273" s="123" t="s">
        <v>1256</v>
      </c>
      <c r="P273" s="103" t="s">
        <v>805</v>
      </c>
      <c r="Q273" s="103" t="s">
        <v>1204</v>
      </c>
      <c r="R273" s="103" t="s">
        <v>99</v>
      </c>
      <c r="S273" s="107">
        <v>45381</v>
      </c>
      <c r="T273" s="107">
        <v>45397</v>
      </c>
      <c r="U273" s="131" t="s">
        <v>512</v>
      </c>
      <c r="V273" s="103"/>
      <c r="W273" s="103"/>
      <c r="X273" s="109">
        <v>0.2</v>
      </c>
      <c r="Y273" s="103" t="s">
        <v>1205</v>
      </c>
      <c r="Z273" s="103" t="s">
        <v>354</v>
      </c>
      <c r="AA273" s="58" t="s">
        <v>199</v>
      </c>
      <c r="AB273" s="58" t="s">
        <v>199</v>
      </c>
      <c r="AC273" s="58" t="s">
        <v>199</v>
      </c>
      <c r="AD273" s="103" t="s">
        <v>487</v>
      </c>
      <c r="AE273" s="103" t="s">
        <v>199</v>
      </c>
      <c r="AF273" s="103" t="s">
        <v>199</v>
      </c>
      <c r="AG273" s="103" t="s">
        <v>199</v>
      </c>
      <c r="AH273" s="103" t="s">
        <v>199</v>
      </c>
      <c r="AI273" s="103" t="s">
        <v>199</v>
      </c>
      <c r="AJ273" s="103" t="s">
        <v>199</v>
      </c>
      <c r="AK273" s="103" t="s">
        <v>199</v>
      </c>
      <c r="AL273" s="103" t="s">
        <v>199</v>
      </c>
    </row>
    <row r="274" spans="2:38" s="111" customFormat="1" ht="171" hidden="1" x14ac:dyDescent="0.2">
      <c r="B274" s="103" t="s">
        <v>453</v>
      </c>
      <c r="C274" s="104" t="s">
        <v>850</v>
      </c>
      <c r="D274" s="103" t="s">
        <v>1178</v>
      </c>
      <c r="E274" s="67" t="s">
        <v>1129</v>
      </c>
      <c r="F274" s="103" t="s">
        <v>1247</v>
      </c>
      <c r="G274" s="103"/>
      <c r="H274" s="103" t="s">
        <v>1122</v>
      </c>
      <c r="I274" s="103" t="s">
        <v>854</v>
      </c>
      <c r="J274" s="103" t="s">
        <v>199</v>
      </c>
      <c r="K274" s="103" t="s">
        <v>199</v>
      </c>
      <c r="L274" s="103" t="s">
        <v>199</v>
      </c>
      <c r="M274" s="103" t="s">
        <v>1257</v>
      </c>
      <c r="N274" s="103" t="s">
        <v>1258</v>
      </c>
      <c r="O274" s="123" t="s">
        <v>1259</v>
      </c>
      <c r="P274" s="103" t="s">
        <v>805</v>
      </c>
      <c r="Q274" s="103" t="s">
        <v>1204</v>
      </c>
      <c r="R274" s="103" t="s">
        <v>99</v>
      </c>
      <c r="S274" s="107">
        <v>45444</v>
      </c>
      <c r="T274" s="107">
        <v>45458</v>
      </c>
      <c r="U274" s="131" t="s">
        <v>512</v>
      </c>
      <c r="V274" s="103"/>
      <c r="W274" s="103"/>
      <c r="X274" s="109">
        <v>0.2</v>
      </c>
      <c r="Y274" s="103" t="s">
        <v>1205</v>
      </c>
      <c r="Z274" s="103" t="s">
        <v>354</v>
      </c>
      <c r="AA274" s="58" t="s">
        <v>199</v>
      </c>
      <c r="AB274" s="58" t="s">
        <v>199</v>
      </c>
      <c r="AC274" s="58" t="s">
        <v>199</v>
      </c>
      <c r="AD274" s="103" t="s">
        <v>487</v>
      </c>
      <c r="AE274" s="103" t="s">
        <v>199</v>
      </c>
      <c r="AF274" s="103" t="s">
        <v>199</v>
      </c>
      <c r="AG274" s="103" t="s">
        <v>199</v>
      </c>
      <c r="AH274" s="103" t="s">
        <v>199</v>
      </c>
      <c r="AI274" s="103" t="s">
        <v>199</v>
      </c>
      <c r="AJ274" s="103" t="s">
        <v>199</v>
      </c>
      <c r="AK274" s="103" t="s">
        <v>199</v>
      </c>
      <c r="AL274" s="103" t="s">
        <v>199</v>
      </c>
    </row>
    <row r="275" spans="2:38" s="111" customFormat="1" ht="171" hidden="1" x14ac:dyDescent="0.2">
      <c r="B275" s="103" t="s">
        <v>453</v>
      </c>
      <c r="C275" s="104" t="s">
        <v>850</v>
      </c>
      <c r="D275" s="103" t="s">
        <v>1178</v>
      </c>
      <c r="E275" s="67" t="s">
        <v>1129</v>
      </c>
      <c r="F275" s="103" t="s">
        <v>1247</v>
      </c>
      <c r="G275" s="103"/>
      <c r="H275" s="103" t="s">
        <v>1122</v>
      </c>
      <c r="I275" s="103" t="s">
        <v>854</v>
      </c>
      <c r="J275" s="103" t="s">
        <v>199</v>
      </c>
      <c r="K275" s="103" t="s">
        <v>199</v>
      </c>
      <c r="L275" s="103" t="s">
        <v>199</v>
      </c>
      <c r="M275" s="103" t="s">
        <v>1260</v>
      </c>
      <c r="N275" s="103" t="s">
        <v>1261</v>
      </c>
      <c r="O275" s="123" t="s">
        <v>1262</v>
      </c>
      <c r="P275" s="103" t="s">
        <v>805</v>
      </c>
      <c r="Q275" s="103" t="s">
        <v>1204</v>
      </c>
      <c r="R275" s="103" t="s">
        <v>99</v>
      </c>
      <c r="S275" s="107">
        <v>45458</v>
      </c>
      <c r="T275" s="107">
        <v>45488</v>
      </c>
      <c r="U275" s="131" t="s">
        <v>512</v>
      </c>
      <c r="V275" s="103"/>
      <c r="W275" s="103"/>
      <c r="X275" s="109">
        <v>0.2</v>
      </c>
      <c r="Y275" s="103" t="s">
        <v>1205</v>
      </c>
      <c r="Z275" s="103" t="s">
        <v>354</v>
      </c>
      <c r="AA275" s="58" t="s">
        <v>199</v>
      </c>
      <c r="AB275" s="58" t="s">
        <v>199</v>
      </c>
      <c r="AC275" s="58" t="s">
        <v>199</v>
      </c>
      <c r="AD275" s="103" t="s">
        <v>487</v>
      </c>
      <c r="AE275" s="103" t="s">
        <v>199</v>
      </c>
      <c r="AF275" s="103" t="s">
        <v>199</v>
      </c>
      <c r="AG275" s="103" t="s">
        <v>199</v>
      </c>
      <c r="AH275" s="103" t="s">
        <v>199</v>
      </c>
      <c r="AI275" s="103" t="s">
        <v>199</v>
      </c>
      <c r="AJ275" s="103" t="s">
        <v>199</v>
      </c>
      <c r="AK275" s="103" t="s">
        <v>199</v>
      </c>
      <c r="AL275" s="103" t="s">
        <v>199</v>
      </c>
    </row>
    <row r="276" spans="2:38" s="111" customFormat="1" ht="171" hidden="1" x14ac:dyDescent="0.2">
      <c r="B276" s="103" t="s">
        <v>453</v>
      </c>
      <c r="C276" s="104" t="s">
        <v>850</v>
      </c>
      <c r="D276" s="103" t="s">
        <v>1178</v>
      </c>
      <c r="E276" s="67" t="s">
        <v>1129</v>
      </c>
      <c r="F276" s="103" t="s">
        <v>1263</v>
      </c>
      <c r="G276" s="103"/>
      <c r="H276" s="103" t="s">
        <v>1122</v>
      </c>
      <c r="I276" s="103" t="s">
        <v>854</v>
      </c>
      <c r="J276" s="103" t="s">
        <v>199</v>
      </c>
      <c r="K276" s="103" t="s">
        <v>199</v>
      </c>
      <c r="L276" s="103" t="s">
        <v>199</v>
      </c>
      <c r="M276" s="103" t="s">
        <v>1264</v>
      </c>
      <c r="N276" s="103" t="s">
        <v>1265</v>
      </c>
      <c r="O276" s="123" t="s">
        <v>1266</v>
      </c>
      <c r="P276" s="103" t="s">
        <v>805</v>
      </c>
      <c r="Q276" s="103" t="s">
        <v>1204</v>
      </c>
      <c r="R276" s="103" t="s">
        <v>99</v>
      </c>
      <c r="S276" s="107">
        <v>45474</v>
      </c>
      <c r="T276" s="107">
        <v>45488</v>
      </c>
      <c r="U276" s="131" t="s">
        <v>512</v>
      </c>
      <c r="V276" s="103"/>
      <c r="W276" s="103"/>
      <c r="X276" s="109">
        <v>0.05</v>
      </c>
      <c r="Y276" s="103" t="s">
        <v>1205</v>
      </c>
      <c r="Z276" s="103" t="s">
        <v>354</v>
      </c>
      <c r="AA276" s="58" t="s">
        <v>199</v>
      </c>
      <c r="AB276" s="58" t="s">
        <v>199</v>
      </c>
      <c r="AC276" s="58" t="s">
        <v>199</v>
      </c>
      <c r="AD276" s="103" t="s">
        <v>487</v>
      </c>
      <c r="AE276" s="103" t="s">
        <v>199</v>
      </c>
      <c r="AF276" s="103" t="s">
        <v>199</v>
      </c>
      <c r="AG276" s="103" t="s">
        <v>199</v>
      </c>
      <c r="AH276" s="103" t="s">
        <v>199</v>
      </c>
      <c r="AI276" s="103" t="s">
        <v>199</v>
      </c>
      <c r="AJ276" s="103" t="s">
        <v>199</v>
      </c>
      <c r="AK276" s="103" t="s">
        <v>199</v>
      </c>
      <c r="AL276" s="103" t="s">
        <v>199</v>
      </c>
    </row>
    <row r="277" spans="2:38" s="111" customFormat="1" ht="171" hidden="1" x14ac:dyDescent="0.2">
      <c r="B277" s="103" t="s">
        <v>453</v>
      </c>
      <c r="C277" s="104" t="s">
        <v>850</v>
      </c>
      <c r="D277" s="103" t="s">
        <v>1178</v>
      </c>
      <c r="E277" s="67" t="s">
        <v>1129</v>
      </c>
      <c r="F277" s="103" t="s">
        <v>1263</v>
      </c>
      <c r="G277" s="103"/>
      <c r="H277" s="103" t="s">
        <v>1122</v>
      </c>
      <c r="I277" s="103" t="s">
        <v>854</v>
      </c>
      <c r="J277" s="103" t="s">
        <v>199</v>
      </c>
      <c r="K277" s="103" t="s">
        <v>199</v>
      </c>
      <c r="L277" s="103" t="s">
        <v>199</v>
      </c>
      <c r="M277" s="103" t="s">
        <v>1267</v>
      </c>
      <c r="N277" s="103" t="s">
        <v>1268</v>
      </c>
      <c r="O277" s="123" t="s">
        <v>1269</v>
      </c>
      <c r="P277" s="103" t="s">
        <v>805</v>
      </c>
      <c r="Q277" s="103" t="s">
        <v>1204</v>
      </c>
      <c r="R277" s="103" t="s">
        <v>99</v>
      </c>
      <c r="S277" s="107">
        <v>45488</v>
      </c>
      <c r="T277" s="107">
        <v>45503</v>
      </c>
      <c r="U277" s="131" t="s">
        <v>512</v>
      </c>
      <c r="V277" s="103"/>
      <c r="W277" s="103"/>
      <c r="X277" s="109">
        <v>0.1</v>
      </c>
      <c r="Y277" s="103" t="s">
        <v>1205</v>
      </c>
      <c r="Z277" s="103" t="s">
        <v>1222</v>
      </c>
      <c r="AA277" s="103" t="s">
        <v>354</v>
      </c>
      <c r="AB277" s="58" t="s">
        <v>199</v>
      </c>
      <c r="AC277" s="58" t="s">
        <v>199</v>
      </c>
      <c r="AD277" s="103" t="s">
        <v>487</v>
      </c>
      <c r="AE277" s="103" t="s">
        <v>199</v>
      </c>
      <c r="AF277" s="103" t="s">
        <v>199</v>
      </c>
      <c r="AG277" s="103" t="s">
        <v>199</v>
      </c>
      <c r="AH277" s="103" t="s">
        <v>199</v>
      </c>
      <c r="AI277" s="103" t="s">
        <v>199</v>
      </c>
      <c r="AJ277" s="103" t="s">
        <v>199</v>
      </c>
      <c r="AK277" s="103" t="s">
        <v>199</v>
      </c>
      <c r="AL277" s="103" t="s">
        <v>199</v>
      </c>
    </row>
    <row r="278" spans="2:38" s="111" customFormat="1" ht="171" hidden="1" x14ac:dyDescent="0.2">
      <c r="B278" s="103" t="s">
        <v>453</v>
      </c>
      <c r="C278" s="104" t="s">
        <v>850</v>
      </c>
      <c r="D278" s="103" t="s">
        <v>1178</v>
      </c>
      <c r="E278" s="67" t="s">
        <v>1129</v>
      </c>
      <c r="F278" s="103" t="s">
        <v>1263</v>
      </c>
      <c r="G278" s="103"/>
      <c r="H278" s="103" t="s">
        <v>1122</v>
      </c>
      <c r="I278" s="103" t="s">
        <v>854</v>
      </c>
      <c r="J278" s="103" t="s">
        <v>199</v>
      </c>
      <c r="K278" s="103" t="s">
        <v>199</v>
      </c>
      <c r="L278" s="103" t="s">
        <v>199</v>
      </c>
      <c r="M278" s="103" t="s">
        <v>1270</v>
      </c>
      <c r="N278" s="103" t="s">
        <v>1271</v>
      </c>
      <c r="O278" s="123" t="s">
        <v>1272</v>
      </c>
      <c r="P278" s="103" t="s">
        <v>805</v>
      </c>
      <c r="Q278" s="103" t="s">
        <v>1204</v>
      </c>
      <c r="R278" s="103" t="s">
        <v>99</v>
      </c>
      <c r="S278" s="107">
        <v>45505</v>
      </c>
      <c r="T278" s="107">
        <v>45534</v>
      </c>
      <c r="U278" s="131" t="s">
        <v>512</v>
      </c>
      <c r="V278" s="103"/>
      <c r="W278" s="103"/>
      <c r="X278" s="109">
        <v>0.15</v>
      </c>
      <c r="Y278" s="103" t="s">
        <v>1205</v>
      </c>
      <c r="Z278" s="103" t="s">
        <v>354</v>
      </c>
      <c r="AA278" s="58" t="s">
        <v>199</v>
      </c>
      <c r="AB278" s="58" t="s">
        <v>199</v>
      </c>
      <c r="AC278" s="58" t="s">
        <v>199</v>
      </c>
      <c r="AD278" s="103" t="s">
        <v>487</v>
      </c>
      <c r="AE278" s="103" t="s">
        <v>199</v>
      </c>
      <c r="AF278" s="103" t="s">
        <v>199</v>
      </c>
      <c r="AG278" s="103" t="s">
        <v>199</v>
      </c>
      <c r="AH278" s="103" t="s">
        <v>199</v>
      </c>
      <c r="AI278" s="103" t="s">
        <v>199</v>
      </c>
      <c r="AJ278" s="103" t="s">
        <v>199</v>
      </c>
      <c r="AK278" s="103" t="s">
        <v>199</v>
      </c>
      <c r="AL278" s="103" t="s">
        <v>199</v>
      </c>
    </row>
    <row r="279" spans="2:38" s="111" customFormat="1" ht="171" hidden="1" x14ac:dyDescent="0.2">
      <c r="B279" s="103" t="s">
        <v>453</v>
      </c>
      <c r="C279" s="104" t="s">
        <v>850</v>
      </c>
      <c r="D279" s="103" t="s">
        <v>1178</v>
      </c>
      <c r="E279" s="67" t="s">
        <v>1129</v>
      </c>
      <c r="F279" s="103" t="s">
        <v>1263</v>
      </c>
      <c r="G279" s="103"/>
      <c r="H279" s="103" t="s">
        <v>1122</v>
      </c>
      <c r="I279" s="103" t="s">
        <v>854</v>
      </c>
      <c r="J279" s="103" t="s">
        <v>199</v>
      </c>
      <c r="K279" s="103" t="s">
        <v>199</v>
      </c>
      <c r="L279" s="103" t="s">
        <v>199</v>
      </c>
      <c r="M279" s="103" t="s">
        <v>1273</v>
      </c>
      <c r="N279" s="103" t="s">
        <v>1274</v>
      </c>
      <c r="O279" s="123" t="s">
        <v>1275</v>
      </c>
      <c r="P279" s="103" t="s">
        <v>805</v>
      </c>
      <c r="Q279" s="103" t="s">
        <v>1204</v>
      </c>
      <c r="R279" s="103" t="s">
        <v>99</v>
      </c>
      <c r="S279" s="107">
        <v>45536</v>
      </c>
      <c r="T279" s="107">
        <v>45565</v>
      </c>
      <c r="U279" s="131" t="s">
        <v>512</v>
      </c>
      <c r="V279" s="103"/>
      <c r="W279" s="103"/>
      <c r="X279" s="109">
        <v>0.15</v>
      </c>
      <c r="Y279" s="103" t="s">
        <v>1205</v>
      </c>
      <c r="Z279" s="103" t="s">
        <v>354</v>
      </c>
      <c r="AA279" s="58" t="s">
        <v>199</v>
      </c>
      <c r="AB279" s="58" t="s">
        <v>199</v>
      </c>
      <c r="AC279" s="58" t="s">
        <v>199</v>
      </c>
      <c r="AD279" s="103" t="s">
        <v>487</v>
      </c>
      <c r="AE279" s="103" t="s">
        <v>199</v>
      </c>
      <c r="AF279" s="103" t="s">
        <v>199</v>
      </c>
      <c r="AG279" s="103" t="s">
        <v>199</v>
      </c>
      <c r="AH279" s="103" t="s">
        <v>199</v>
      </c>
      <c r="AI279" s="103" t="s">
        <v>199</v>
      </c>
      <c r="AJ279" s="103" t="s">
        <v>199</v>
      </c>
      <c r="AK279" s="103" t="s">
        <v>199</v>
      </c>
      <c r="AL279" s="103" t="s">
        <v>199</v>
      </c>
    </row>
    <row r="280" spans="2:38" s="111" customFormat="1" ht="171" hidden="1" x14ac:dyDescent="0.2">
      <c r="B280" s="103" t="s">
        <v>453</v>
      </c>
      <c r="C280" s="104" t="s">
        <v>850</v>
      </c>
      <c r="D280" s="103" t="s">
        <v>1178</v>
      </c>
      <c r="E280" s="67" t="s">
        <v>1129</v>
      </c>
      <c r="F280" s="103" t="s">
        <v>1263</v>
      </c>
      <c r="G280" s="103"/>
      <c r="H280" s="103" t="s">
        <v>1122</v>
      </c>
      <c r="I280" s="103" t="s">
        <v>854</v>
      </c>
      <c r="J280" s="103" t="s">
        <v>199</v>
      </c>
      <c r="K280" s="103" t="s">
        <v>199</v>
      </c>
      <c r="L280" s="103" t="s">
        <v>199</v>
      </c>
      <c r="M280" s="103" t="s">
        <v>1276</v>
      </c>
      <c r="N280" s="103" t="s">
        <v>1277</v>
      </c>
      <c r="O280" s="123" t="s">
        <v>1278</v>
      </c>
      <c r="P280" s="103" t="s">
        <v>805</v>
      </c>
      <c r="Q280" s="103" t="s">
        <v>1204</v>
      </c>
      <c r="R280" s="103" t="s">
        <v>99</v>
      </c>
      <c r="S280" s="107">
        <v>45536</v>
      </c>
      <c r="T280" s="107">
        <v>45550</v>
      </c>
      <c r="U280" s="131" t="s">
        <v>512</v>
      </c>
      <c r="V280" s="103"/>
      <c r="W280" s="103"/>
      <c r="X280" s="109">
        <v>0.05</v>
      </c>
      <c r="Y280" s="103" t="s">
        <v>1205</v>
      </c>
      <c r="Z280" s="103" t="s">
        <v>354</v>
      </c>
      <c r="AA280" s="58" t="s">
        <v>199</v>
      </c>
      <c r="AB280" s="58" t="s">
        <v>199</v>
      </c>
      <c r="AC280" s="58" t="s">
        <v>199</v>
      </c>
      <c r="AD280" s="103" t="s">
        <v>487</v>
      </c>
      <c r="AE280" s="103" t="s">
        <v>199</v>
      </c>
      <c r="AF280" s="103" t="s">
        <v>199</v>
      </c>
      <c r="AG280" s="103" t="s">
        <v>199</v>
      </c>
      <c r="AH280" s="103" t="s">
        <v>199</v>
      </c>
      <c r="AI280" s="103" t="s">
        <v>199</v>
      </c>
      <c r="AJ280" s="103" t="s">
        <v>199</v>
      </c>
      <c r="AK280" s="103" t="s">
        <v>199</v>
      </c>
      <c r="AL280" s="103" t="s">
        <v>199</v>
      </c>
    </row>
    <row r="281" spans="2:38" s="111" customFormat="1" ht="171" hidden="1" x14ac:dyDescent="0.2">
      <c r="B281" s="103" t="s">
        <v>453</v>
      </c>
      <c r="C281" s="104" t="s">
        <v>850</v>
      </c>
      <c r="D281" s="103" t="s">
        <v>1178</v>
      </c>
      <c r="E281" s="67" t="s">
        <v>1129</v>
      </c>
      <c r="F281" s="103" t="s">
        <v>1263</v>
      </c>
      <c r="G281" s="103"/>
      <c r="H281" s="103" t="s">
        <v>1122</v>
      </c>
      <c r="I281" s="103" t="s">
        <v>854</v>
      </c>
      <c r="J281" s="103" t="s">
        <v>199</v>
      </c>
      <c r="K281" s="103" t="s">
        <v>199</v>
      </c>
      <c r="L281" s="103" t="s">
        <v>199</v>
      </c>
      <c r="M281" s="103" t="s">
        <v>1279</v>
      </c>
      <c r="N281" s="103" t="s">
        <v>1280</v>
      </c>
      <c r="O281" s="123" t="s">
        <v>1281</v>
      </c>
      <c r="P281" s="103" t="s">
        <v>805</v>
      </c>
      <c r="Q281" s="103" t="s">
        <v>1204</v>
      </c>
      <c r="R281" s="103" t="s">
        <v>99</v>
      </c>
      <c r="S281" s="107">
        <v>45550</v>
      </c>
      <c r="T281" s="107">
        <v>45580</v>
      </c>
      <c r="U281" s="131" t="s">
        <v>512</v>
      </c>
      <c r="V281" s="103"/>
      <c r="W281" s="103"/>
      <c r="X281" s="109">
        <v>0.05</v>
      </c>
      <c r="Y281" s="103" t="s">
        <v>1205</v>
      </c>
      <c r="Z281" s="103" t="s">
        <v>1222</v>
      </c>
      <c r="AA281" s="103" t="s">
        <v>354</v>
      </c>
      <c r="AB281" s="58" t="s">
        <v>199</v>
      </c>
      <c r="AC281" s="58" t="s">
        <v>199</v>
      </c>
      <c r="AD281" s="103" t="s">
        <v>487</v>
      </c>
      <c r="AE281" s="103" t="s">
        <v>199</v>
      </c>
      <c r="AF281" s="103" t="s">
        <v>199</v>
      </c>
      <c r="AG281" s="103" t="s">
        <v>199</v>
      </c>
      <c r="AH281" s="103" t="s">
        <v>199</v>
      </c>
      <c r="AI281" s="103" t="s">
        <v>199</v>
      </c>
      <c r="AJ281" s="103" t="s">
        <v>199</v>
      </c>
      <c r="AK281" s="103" t="s">
        <v>199</v>
      </c>
      <c r="AL281" s="103" t="s">
        <v>199</v>
      </c>
    </row>
    <row r="282" spans="2:38" s="111" customFormat="1" ht="171" hidden="1" x14ac:dyDescent="0.2">
      <c r="B282" s="103" t="s">
        <v>453</v>
      </c>
      <c r="C282" s="104" t="s">
        <v>850</v>
      </c>
      <c r="D282" s="103" t="s">
        <v>1178</v>
      </c>
      <c r="E282" s="67" t="s">
        <v>1129</v>
      </c>
      <c r="F282" s="103" t="s">
        <v>1263</v>
      </c>
      <c r="G282" s="103"/>
      <c r="H282" s="103" t="s">
        <v>1122</v>
      </c>
      <c r="I282" s="103" t="s">
        <v>854</v>
      </c>
      <c r="J282" s="103" t="s">
        <v>199</v>
      </c>
      <c r="K282" s="103" t="s">
        <v>199</v>
      </c>
      <c r="L282" s="103" t="s">
        <v>199</v>
      </c>
      <c r="M282" s="103" t="s">
        <v>1282</v>
      </c>
      <c r="N282" s="103" t="s">
        <v>1283</v>
      </c>
      <c r="O282" s="123" t="s">
        <v>1284</v>
      </c>
      <c r="P282" s="103" t="s">
        <v>805</v>
      </c>
      <c r="Q282" s="103" t="s">
        <v>1204</v>
      </c>
      <c r="R282" s="103" t="s">
        <v>99</v>
      </c>
      <c r="S282" s="107">
        <v>45580</v>
      </c>
      <c r="T282" s="107">
        <v>45595</v>
      </c>
      <c r="U282" s="131" t="s">
        <v>512</v>
      </c>
      <c r="V282" s="103"/>
      <c r="W282" s="103"/>
      <c r="X282" s="109">
        <v>0.1</v>
      </c>
      <c r="Y282" s="103" t="s">
        <v>1205</v>
      </c>
      <c r="Z282" s="103" t="s">
        <v>1222</v>
      </c>
      <c r="AA282" s="103" t="s">
        <v>354</v>
      </c>
      <c r="AB282" s="58" t="s">
        <v>199</v>
      </c>
      <c r="AC282" s="58" t="s">
        <v>199</v>
      </c>
      <c r="AD282" s="103" t="s">
        <v>487</v>
      </c>
      <c r="AE282" s="103" t="s">
        <v>199</v>
      </c>
      <c r="AF282" s="103" t="s">
        <v>199</v>
      </c>
      <c r="AG282" s="103" t="s">
        <v>199</v>
      </c>
      <c r="AH282" s="103" t="s">
        <v>199</v>
      </c>
      <c r="AI282" s="103" t="s">
        <v>199</v>
      </c>
      <c r="AJ282" s="103" t="s">
        <v>199</v>
      </c>
      <c r="AK282" s="103" t="s">
        <v>199</v>
      </c>
      <c r="AL282" s="103" t="s">
        <v>199</v>
      </c>
    </row>
    <row r="283" spans="2:38" s="111" customFormat="1" ht="171" hidden="1" x14ac:dyDescent="0.2">
      <c r="B283" s="103" t="s">
        <v>453</v>
      </c>
      <c r="C283" s="104" t="s">
        <v>850</v>
      </c>
      <c r="D283" s="103" t="s">
        <v>1178</v>
      </c>
      <c r="E283" s="67" t="s">
        <v>1129</v>
      </c>
      <c r="F283" s="103" t="s">
        <v>1263</v>
      </c>
      <c r="G283" s="103"/>
      <c r="H283" s="103" t="s">
        <v>1122</v>
      </c>
      <c r="I283" s="103" t="s">
        <v>854</v>
      </c>
      <c r="J283" s="103" t="s">
        <v>199</v>
      </c>
      <c r="K283" s="103" t="s">
        <v>199</v>
      </c>
      <c r="L283" s="103" t="s">
        <v>199</v>
      </c>
      <c r="M283" s="103" t="s">
        <v>1285</v>
      </c>
      <c r="N283" s="103" t="s">
        <v>1286</v>
      </c>
      <c r="O283" s="123" t="s">
        <v>1287</v>
      </c>
      <c r="P283" s="103" t="s">
        <v>805</v>
      </c>
      <c r="Q283" s="103" t="s">
        <v>1204</v>
      </c>
      <c r="R283" s="103" t="s">
        <v>99</v>
      </c>
      <c r="S283" s="107">
        <v>45566</v>
      </c>
      <c r="T283" s="107">
        <v>45626</v>
      </c>
      <c r="U283" s="131" t="s">
        <v>512</v>
      </c>
      <c r="V283" s="103"/>
      <c r="W283" s="103"/>
      <c r="X283" s="109">
        <v>0.1</v>
      </c>
      <c r="Y283" s="103" t="s">
        <v>1205</v>
      </c>
      <c r="Z283" s="103" t="s">
        <v>1222</v>
      </c>
      <c r="AA283" s="103" t="s">
        <v>354</v>
      </c>
      <c r="AB283" s="58" t="s">
        <v>199</v>
      </c>
      <c r="AC283" s="58" t="s">
        <v>199</v>
      </c>
      <c r="AD283" s="103" t="s">
        <v>487</v>
      </c>
      <c r="AE283" s="103" t="s">
        <v>199</v>
      </c>
      <c r="AF283" s="103" t="s">
        <v>199</v>
      </c>
      <c r="AG283" s="103" t="s">
        <v>199</v>
      </c>
      <c r="AH283" s="103" t="s">
        <v>199</v>
      </c>
      <c r="AI283" s="103" t="s">
        <v>199</v>
      </c>
      <c r="AJ283" s="103" t="s">
        <v>199</v>
      </c>
      <c r="AK283" s="103" t="s">
        <v>199</v>
      </c>
      <c r="AL283" s="103" t="s">
        <v>199</v>
      </c>
    </row>
    <row r="284" spans="2:38" s="111" customFormat="1" ht="171" hidden="1" x14ac:dyDescent="0.2">
      <c r="B284" s="103" t="s">
        <v>453</v>
      </c>
      <c r="C284" s="104" t="s">
        <v>850</v>
      </c>
      <c r="D284" s="103" t="s">
        <v>1178</v>
      </c>
      <c r="E284" s="67" t="s">
        <v>1129</v>
      </c>
      <c r="F284" s="103" t="s">
        <v>1263</v>
      </c>
      <c r="G284" s="103"/>
      <c r="H284" s="103" t="s">
        <v>1122</v>
      </c>
      <c r="I284" s="103" t="s">
        <v>854</v>
      </c>
      <c r="J284" s="103" t="s">
        <v>199</v>
      </c>
      <c r="K284" s="103" t="s">
        <v>199</v>
      </c>
      <c r="L284" s="103" t="s">
        <v>199</v>
      </c>
      <c r="M284" s="103" t="s">
        <v>1288</v>
      </c>
      <c r="N284" s="103" t="s">
        <v>1289</v>
      </c>
      <c r="O284" s="103" t="s">
        <v>1290</v>
      </c>
      <c r="P284" s="103" t="s">
        <v>805</v>
      </c>
      <c r="Q284" s="103" t="s">
        <v>1204</v>
      </c>
      <c r="R284" s="103" t="s">
        <v>99</v>
      </c>
      <c r="S284" s="107">
        <v>45597</v>
      </c>
      <c r="T284" s="107">
        <v>45641</v>
      </c>
      <c r="U284" s="131" t="s">
        <v>512</v>
      </c>
      <c r="V284" s="103"/>
      <c r="W284" s="103"/>
      <c r="X284" s="109">
        <v>0.05</v>
      </c>
      <c r="Y284" s="103" t="s">
        <v>1205</v>
      </c>
      <c r="Z284" s="103" t="s">
        <v>354</v>
      </c>
      <c r="AA284" s="58" t="s">
        <v>199</v>
      </c>
      <c r="AB284" s="58" t="s">
        <v>199</v>
      </c>
      <c r="AC284" s="58" t="s">
        <v>199</v>
      </c>
      <c r="AD284" s="103" t="s">
        <v>487</v>
      </c>
      <c r="AE284" s="103" t="s">
        <v>199</v>
      </c>
      <c r="AF284" s="103" t="s">
        <v>199</v>
      </c>
      <c r="AG284" s="103" t="s">
        <v>199</v>
      </c>
      <c r="AH284" s="103" t="s">
        <v>199</v>
      </c>
      <c r="AI284" s="103" t="s">
        <v>199</v>
      </c>
      <c r="AJ284" s="103" t="s">
        <v>199</v>
      </c>
      <c r="AK284" s="103" t="s">
        <v>199</v>
      </c>
      <c r="AL284" s="103" t="s">
        <v>199</v>
      </c>
    </row>
    <row r="285" spans="2:38" s="111" customFormat="1" ht="171" hidden="1" x14ac:dyDescent="0.2">
      <c r="B285" s="103" t="s">
        <v>453</v>
      </c>
      <c r="C285" s="104" t="s">
        <v>850</v>
      </c>
      <c r="D285" s="103" t="s">
        <v>1178</v>
      </c>
      <c r="E285" s="67" t="s">
        <v>1129</v>
      </c>
      <c r="F285" s="103" t="s">
        <v>1263</v>
      </c>
      <c r="G285" s="103"/>
      <c r="H285" s="103" t="s">
        <v>1122</v>
      </c>
      <c r="I285" s="103" t="s">
        <v>854</v>
      </c>
      <c r="J285" s="103" t="s">
        <v>199</v>
      </c>
      <c r="K285" s="103" t="s">
        <v>199</v>
      </c>
      <c r="L285" s="103" t="s">
        <v>199</v>
      </c>
      <c r="M285" s="103" t="s">
        <v>1291</v>
      </c>
      <c r="N285" s="103" t="s">
        <v>1292</v>
      </c>
      <c r="O285" s="103" t="s">
        <v>1293</v>
      </c>
      <c r="P285" s="103" t="s">
        <v>805</v>
      </c>
      <c r="Q285" s="103" t="s">
        <v>1204</v>
      </c>
      <c r="R285" s="103" t="s">
        <v>99</v>
      </c>
      <c r="S285" s="107">
        <v>45597</v>
      </c>
      <c r="T285" s="107">
        <v>45641</v>
      </c>
      <c r="U285" s="131" t="s">
        <v>512</v>
      </c>
      <c r="V285" s="103"/>
      <c r="W285" s="103"/>
      <c r="X285" s="109">
        <v>0.05</v>
      </c>
      <c r="Y285" s="103" t="s">
        <v>1205</v>
      </c>
      <c r="Z285" s="103" t="s">
        <v>1222</v>
      </c>
      <c r="AA285" s="103" t="s">
        <v>354</v>
      </c>
      <c r="AB285" s="58" t="s">
        <v>199</v>
      </c>
      <c r="AC285" s="58" t="s">
        <v>199</v>
      </c>
      <c r="AD285" s="103" t="s">
        <v>487</v>
      </c>
      <c r="AE285" s="103" t="s">
        <v>199</v>
      </c>
      <c r="AF285" s="103" t="s">
        <v>199</v>
      </c>
      <c r="AG285" s="103" t="s">
        <v>199</v>
      </c>
      <c r="AH285" s="103" t="s">
        <v>199</v>
      </c>
      <c r="AI285" s="103" t="s">
        <v>199</v>
      </c>
      <c r="AJ285" s="103" t="s">
        <v>199</v>
      </c>
      <c r="AK285" s="103" t="s">
        <v>199</v>
      </c>
      <c r="AL285" s="103" t="s">
        <v>199</v>
      </c>
    </row>
    <row r="286" spans="2:38" s="111" customFormat="1" ht="171" hidden="1" x14ac:dyDescent="0.2">
      <c r="B286" s="103" t="s">
        <v>453</v>
      </c>
      <c r="C286" s="104" t="s">
        <v>850</v>
      </c>
      <c r="D286" s="103" t="s">
        <v>1178</v>
      </c>
      <c r="E286" s="67" t="s">
        <v>1129</v>
      </c>
      <c r="F286" s="103" t="s">
        <v>1263</v>
      </c>
      <c r="G286" s="103"/>
      <c r="H286" s="103" t="s">
        <v>1122</v>
      </c>
      <c r="I286" s="103" t="s">
        <v>854</v>
      </c>
      <c r="J286" s="103" t="s">
        <v>199</v>
      </c>
      <c r="K286" s="103" t="s">
        <v>199</v>
      </c>
      <c r="L286" s="103" t="s">
        <v>199</v>
      </c>
      <c r="M286" s="103" t="s">
        <v>1294</v>
      </c>
      <c r="N286" s="103" t="s">
        <v>1295</v>
      </c>
      <c r="O286" s="103" t="s">
        <v>1296</v>
      </c>
      <c r="P286" s="103" t="s">
        <v>805</v>
      </c>
      <c r="Q286" s="103" t="s">
        <v>1297</v>
      </c>
      <c r="R286" s="103" t="s">
        <v>99</v>
      </c>
      <c r="S286" s="107">
        <v>45597</v>
      </c>
      <c r="T286" s="107">
        <v>45641</v>
      </c>
      <c r="U286" s="131" t="s">
        <v>512</v>
      </c>
      <c r="V286" s="103"/>
      <c r="W286" s="103"/>
      <c r="X286" s="109">
        <v>0.1</v>
      </c>
      <c r="Y286" s="103" t="s">
        <v>1205</v>
      </c>
      <c r="Z286" s="103" t="s">
        <v>1215</v>
      </c>
      <c r="AA286" s="103" t="s">
        <v>1222</v>
      </c>
      <c r="AB286" s="103" t="s">
        <v>354</v>
      </c>
      <c r="AC286" s="58" t="s">
        <v>199</v>
      </c>
      <c r="AD286" s="103" t="s">
        <v>487</v>
      </c>
      <c r="AE286" s="103" t="s">
        <v>199</v>
      </c>
      <c r="AF286" s="103" t="s">
        <v>199</v>
      </c>
      <c r="AG286" s="103" t="s">
        <v>199</v>
      </c>
      <c r="AH286" s="103" t="s">
        <v>199</v>
      </c>
      <c r="AI286" s="103" t="s">
        <v>199</v>
      </c>
      <c r="AJ286" s="103" t="s">
        <v>199</v>
      </c>
      <c r="AK286" s="103" t="s">
        <v>199</v>
      </c>
      <c r="AL286" s="103" t="s">
        <v>199</v>
      </c>
    </row>
    <row r="287" spans="2:38" s="111" customFormat="1" ht="171" hidden="1" x14ac:dyDescent="0.2">
      <c r="B287" s="103" t="s">
        <v>453</v>
      </c>
      <c r="C287" s="104" t="s">
        <v>850</v>
      </c>
      <c r="D287" s="103" t="s">
        <v>1178</v>
      </c>
      <c r="E287" s="67" t="s">
        <v>1129</v>
      </c>
      <c r="F287" s="103" t="s">
        <v>1263</v>
      </c>
      <c r="G287" s="103"/>
      <c r="H287" s="103" t="s">
        <v>1122</v>
      </c>
      <c r="I287" s="103" t="s">
        <v>854</v>
      </c>
      <c r="J287" s="103" t="s">
        <v>199</v>
      </c>
      <c r="K287" s="103" t="s">
        <v>199</v>
      </c>
      <c r="L287" s="103" t="s">
        <v>199</v>
      </c>
      <c r="M287" s="103" t="s">
        <v>1298</v>
      </c>
      <c r="N287" s="103" t="s">
        <v>1299</v>
      </c>
      <c r="O287" s="103" t="s">
        <v>1300</v>
      </c>
      <c r="P287" s="103" t="s">
        <v>805</v>
      </c>
      <c r="Q287" s="103" t="s">
        <v>1204</v>
      </c>
      <c r="R287" s="103" t="s">
        <v>99</v>
      </c>
      <c r="S287" s="107">
        <v>45597</v>
      </c>
      <c r="T287" s="107">
        <v>45641</v>
      </c>
      <c r="U287" s="131" t="s">
        <v>512</v>
      </c>
      <c r="V287" s="103"/>
      <c r="W287" s="103"/>
      <c r="X287" s="109">
        <v>0.05</v>
      </c>
      <c r="Y287" s="103" t="s">
        <v>1205</v>
      </c>
      <c r="Z287" s="103" t="s">
        <v>1215</v>
      </c>
      <c r="AA287" s="103" t="s">
        <v>1222</v>
      </c>
      <c r="AB287" s="103" t="s">
        <v>354</v>
      </c>
      <c r="AC287" s="58" t="s">
        <v>199</v>
      </c>
      <c r="AD287" s="103" t="s">
        <v>487</v>
      </c>
      <c r="AE287" s="103" t="s">
        <v>199</v>
      </c>
      <c r="AF287" s="103" t="s">
        <v>199</v>
      </c>
      <c r="AG287" s="103" t="s">
        <v>199</v>
      </c>
      <c r="AH287" s="103" t="s">
        <v>199</v>
      </c>
      <c r="AI287" s="103" t="s">
        <v>199</v>
      </c>
      <c r="AJ287" s="103" t="s">
        <v>199</v>
      </c>
      <c r="AK287" s="103" t="s">
        <v>199</v>
      </c>
      <c r="AL287" s="103" t="s">
        <v>199</v>
      </c>
    </row>
    <row r="288" spans="2:38" s="111" customFormat="1" ht="171" hidden="1" x14ac:dyDescent="0.2">
      <c r="B288" s="103" t="s">
        <v>453</v>
      </c>
      <c r="C288" s="104" t="s">
        <v>850</v>
      </c>
      <c r="D288" s="103" t="s">
        <v>1178</v>
      </c>
      <c r="E288" s="67" t="s">
        <v>1129</v>
      </c>
      <c r="F288" s="103" t="s">
        <v>1301</v>
      </c>
      <c r="G288" s="103"/>
      <c r="H288" s="103" t="s">
        <v>1122</v>
      </c>
      <c r="I288" s="103" t="s">
        <v>199</v>
      </c>
      <c r="J288" s="103" t="s">
        <v>199</v>
      </c>
      <c r="K288" s="103" t="s">
        <v>199</v>
      </c>
      <c r="L288" s="103" t="s">
        <v>199</v>
      </c>
      <c r="M288" s="103" t="s">
        <v>1302</v>
      </c>
      <c r="N288" s="103" t="s">
        <v>1302</v>
      </c>
      <c r="O288" s="103" t="s">
        <v>1303</v>
      </c>
      <c r="P288" s="103" t="s">
        <v>805</v>
      </c>
      <c r="Q288" s="103" t="s">
        <v>1204</v>
      </c>
      <c r="R288" s="103" t="s">
        <v>99</v>
      </c>
      <c r="S288" s="143">
        <v>45352</v>
      </c>
      <c r="T288" s="143">
        <v>45458</v>
      </c>
      <c r="U288" s="107" t="s">
        <v>512</v>
      </c>
      <c r="V288" s="115"/>
      <c r="W288" s="103"/>
      <c r="X288" s="103"/>
      <c r="Y288" s="103" t="s">
        <v>354</v>
      </c>
      <c r="Z288" s="103" t="s">
        <v>1205</v>
      </c>
      <c r="AA288" s="58" t="s">
        <v>199</v>
      </c>
      <c r="AB288" s="58" t="s">
        <v>199</v>
      </c>
      <c r="AC288" s="58" t="s">
        <v>199</v>
      </c>
      <c r="AD288" s="103" t="s">
        <v>487</v>
      </c>
      <c r="AE288" s="103" t="s">
        <v>199</v>
      </c>
      <c r="AF288" s="103" t="s">
        <v>199</v>
      </c>
      <c r="AG288" s="103" t="s">
        <v>199</v>
      </c>
      <c r="AH288" s="103" t="s">
        <v>199</v>
      </c>
      <c r="AI288" s="103" t="s">
        <v>199</v>
      </c>
      <c r="AJ288" s="103" t="s">
        <v>199</v>
      </c>
      <c r="AK288" s="103" t="s">
        <v>199</v>
      </c>
      <c r="AL288" s="103" t="s">
        <v>654</v>
      </c>
    </row>
    <row r="289" spans="2:38" s="111" customFormat="1" ht="171" hidden="1" x14ac:dyDescent="0.2">
      <c r="B289" s="103" t="s">
        <v>453</v>
      </c>
      <c r="C289" s="104" t="s">
        <v>850</v>
      </c>
      <c r="D289" s="103" t="s">
        <v>1178</v>
      </c>
      <c r="E289" s="67" t="s">
        <v>1129</v>
      </c>
      <c r="F289" s="103" t="s">
        <v>1301</v>
      </c>
      <c r="G289" s="103"/>
      <c r="H289" s="103" t="s">
        <v>1122</v>
      </c>
      <c r="I289" s="103" t="s">
        <v>199</v>
      </c>
      <c r="J289" s="103" t="s">
        <v>199</v>
      </c>
      <c r="K289" s="103" t="s">
        <v>199</v>
      </c>
      <c r="L289" s="103" t="s">
        <v>199</v>
      </c>
      <c r="M289" s="103" t="s">
        <v>1304</v>
      </c>
      <c r="N289" s="103" t="s">
        <v>1305</v>
      </c>
      <c r="O289" s="103" t="s">
        <v>1306</v>
      </c>
      <c r="P289" s="103" t="s">
        <v>805</v>
      </c>
      <c r="Q289" s="103" t="s">
        <v>1204</v>
      </c>
      <c r="R289" s="103" t="s">
        <v>99</v>
      </c>
      <c r="S289" s="107">
        <v>45458</v>
      </c>
      <c r="T289" s="107">
        <v>45488</v>
      </c>
      <c r="U289" s="107" t="s">
        <v>512</v>
      </c>
      <c r="V289" s="115"/>
      <c r="W289" s="103"/>
      <c r="X289" s="103"/>
      <c r="Y289" s="103" t="s">
        <v>354</v>
      </c>
      <c r="Z289" s="103" t="s">
        <v>1205</v>
      </c>
      <c r="AA289" s="103" t="s">
        <v>400</v>
      </c>
      <c r="AB289" s="58" t="s">
        <v>199</v>
      </c>
      <c r="AC289" s="58" t="s">
        <v>199</v>
      </c>
      <c r="AD289" s="103" t="s">
        <v>487</v>
      </c>
      <c r="AE289" s="103" t="s">
        <v>199</v>
      </c>
      <c r="AF289" s="103" t="s">
        <v>199</v>
      </c>
      <c r="AG289" s="103" t="s">
        <v>199</v>
      </c>
      <c r="AH289" s="103" t="s">
        <v>199</v>
      </c>
      <c r="AI289" s="103" t="s">
        <v>199</v>
      </c>
      <c r="AJ289" s="103" t="s">
        <v>402</v>
      </c>
      <c r="AK289" s="103" t="s">
        <v>403</v>
      </c>
      <c r="AL289" s="103" t="s">
        <v>654</v>
      </c>
    </row>
    <row r="290" spans="2:38" s="111" customFormat="1" ht="171" hidden="1" x14ac:dyDescent="0.2">
      <c r="B290" s="103" t="s">
        <v>453</v>
      </c>
      <c r="C290" s="104" t="s">
        <v>850</v>
      </c>
      <c r="D290" s="103" t="s">
        <v>1178</v>
      </c>
      <c r="E290" s="67" t="s">
        <v>1129</v>
      </c>
      <c r="F290" s="103" t="s">
        <v>1301</v>
      </c>
      <c r="G290" s="103"/>
      <c r="H290" s="103" t="s">
        <v>1122</v>
      </c>
      <c r="I290" s="103" t="s">
        <v>199</v>
      </c>
      <c r="J290" s="103" t="s">
        <v>199</v>
      </c>
      <c r="K290" s="103" t="s">
        <v>199</v>
      </c>
      <c r="L290" s="103" t="s">
        <v>199</v>
      </c>
      <c r="M290" s="103" t="s">
        <v>1307</v>
      </c>
      <c r="N290" s="103" t="s">
        <v>1308</v>
      </c>
      <c r="O290" s="103" t="s">
        <v>1309</v>
      </c>
      <c r="P290" s="103" t="s">
        <v>805</v>
      </c>
      <c r="Q290" s="103" t="s">
        <v>1204</v>
      </c>
      <c r="R290" s="103" t="s">
        <v>99</v>
      </c>
      <c r="S290" s="121">
        <v>45352</v>
      </c>
      <c r="T290" s="121">
        <v>45046</v>
      </c>
      <c r="U290" s="107" t="s">
        <v>512</v>
      </c>
      <c r="V290" s="115"/>
      <c r="W290" s="103"/>
      <c r="X290" s="103"/>
      <c r="Y290" s="103" t="s">
        <v>354</v>
      </c>
      <c r="Z290" s="103" t="s">
        <v>1205</v>
      </c>
      <c r="AA290" s="103" t="s">
        <v>374</v>
      </c>
      <c r="AB290" s="58" t="s">
        <v>199</v>
      </c>
      <c r="AC290" s="58" t="s">
        <v>199</v>
      </c>
      <c r="AD290" s="103" t="s">
        <v>487</v>
      </c>
      <c r="AE290" s="103" t="s">
        <v>199</v>
      </c>
      <c r="AF290" s="103" t="s">
        <v>199</v>
      </c>
      <c r="AG290" s="103" t="s">
        <v>199</v>
      </c>
      <c r="AH290" s="103" t="s">
        <v>199</v>
      </c>
      <c r="AI290" s="103" t="s">
        <v>199</v>
      </c>
      <c r="AJ290" s="103" t="s">
        <v>199</v>
      </c>
      <c r="AK290" s="103" t="s">
        <v>199</v>
      </c>
      <c r="AL290" s="103" t="s">
        <v>654</v>
      </c>
    </row>
    <row r="291" spans="2:38" s="111" customFormat="1" ht="171" hidden="1" x14ac:dyDescent="0.2">
      <c r="B291" s="103" t="s">
        <v>453</v>
      </c>
      <c r="C291" s="104" t="s">
        <v>850</v>
      </c>
      <c r="D291" s="103" t="s">
        <v>1178</v>
      </c>
      <c r="E291" s="67" t="s">
        <v>1129</v>
      </c>
      <c r="F291" s="103" t="s">
        <v>1310</v>
      </c>
      <c r="G291" s="103"/>
      <c r="H291" s="103" t="s">
        <v>1122</v>
      </c>
      <c r="I291" s="103" t="s">
        <v>854</v>
      </c>
      <c r="J291" s="103" t="s">
        <v>199</v>
      </c>
      <c r="K291" s="103" t="s">
        <v>199</v>
      </c>
      <c r="L291" s="103" t="s">
        <v>199</v>
      </c>
      <c r="M291" s="103" t="s">
        <v>1311</v>
      </c>
      <c r="N291" s="103" t="s">
        <v>1312</v>
      </c>
      <c r="O291" s="106" t="s">
        <v>1313</v>
      </c>
      <c r="P291" s="103" t="s">
        <v>1239</v>
      </c>
      <c r="Q291" s="103" t="s">
        <v>1314</v>
      </c>
      <c r="R291" s="103" t="s">
        <v>99</v>
      </c>
      <c r="S291" s="107">
        <v>45306</v>
      </c>
      <c r="T291" s="107">
        <v>45534</v>
      </c>
      <c r="U291" s="107" t="s">
        <v>512</v>
      </c>
      <c r="V291" s="144"/>
      <c r="W291" s="103"/>
      <c r="X291" s="144">
        <v>0.5</v>
      </c>
      <c r="Y291" s="103" t="s">
        <v>355</v>
      </c>
      <c r="Z291" s="103" t="s">
        <v>199</v>
      </c>
      <c r="AA291" s="103" t="s">
        <v>199</v>
      </c>
      <c r="AB291" s="103" t="s">
        <v>199</v>
      </c>
      <c r="AC291" s="103" t="s">
        <v>199</v>
      </c>
      <c r="AD291" s="103" t="s">
        <v>417</v>
      </c>
      <c r="AE291" s="103" t="s">
        <v>199</v>
      </c>
      <c r="AF291" s="103" t="s">
        <v>199</v>
      </c>
      <c r="AG291" s="103" t="s">
        <v>199</v>
      </c>
      <c r="AH291" s="103" t="s">
        <v>199</v>
      </c>
      <c r="AI291" s="103" t="s">
        <v>199</v>
      </c>
      <c r="AJ291" s="103" t="s">
        <v>199</v>
      </c>
      <c r="AK291" s="103" t="s">
        <v>199</v>
      </c>
      <c r="AL291" s="103" t="s">
        <v>497</v>
      </c>
    </row>
    <row r="292" spans="2:38" s="111" customFormat="1" ht="171" hidden="1" x14ac:dyDescent="0.2">
      <c r="B292" s="103" t="s">
        <v>453</v>
      </c>
      <c r="C292" s="104" t="s">
        <v>850</v>
      </c>
      <c r="D292" s="103" t="s">
        <v>1178</v>
      </c>
      <c r="E292" s="67" t="s">
        <v>1129</v>
      </c>
      <c r="F292" s="103" t="s">
        <v>1310</v>
      </c>
      <c r="G292" s="103"/>
      <c r="H292" s="103" t="s">
        <v>1122</v>
      </c>
      <c r="I292" s="103" t="s">
        <v>854</v>
      </c>
      <c r="J292" s="103" t="s">
        <v>199</v>
      </c>
      <c r="K292" s="103" t="s">
        <v>199</v>
      </c>
      <c r="L292" s="103" t="s">
        <v>199</v>
      </c>
      <c r="M292" s="103" t="s">
        <v>1315</v>
      </c>
      <c r="N292" s="103" t="s">
        <v>1316</v>
      </c>
      <c r="O292" s="106" t="s">
        <v>1317</v>
      </c>
      <c r="P292" s="103" t="s">
        <v>1239</v>
      </c>
      <c r="Q292" s="103"/>
      <c r="R292" s="103" t="s">
        <v>1519</v>
      </c>
      <c r="S292" s="107">
        <v>45306</v>
      </c>
      <c r="T292" s="107">
        <v>45534</v>
      </c>
      <c r="U292" s="107" t="s">
        <v>512</v>
      </c>
      <c r="V292" s="144"/>
      <c r="W292" s="103"/>
      <c r="X292" s="144">
        <v>0.5</v>
      </c>
      <c r="Y292" s="103" t="s">
        <v>355</v>
      </c>
      <c r="Z292" s="103" t="s">
        <v>199</v>
      </c>
      <c r="AA292" s="103" t="s">
        <v>199</v>
      </c>
      <c r="AB292" s="103" t="s">
        <v>199</v>
      </c>
      <c r="AC292" s="103" t="s">
        <v>199</v>
      </c>
      <c r="AD292" s="103" t="s">
        <v>417</v>
      </c>
      <c r="AE292" s="103" t="s">
        <v>199</v>
      </c>
      <c r="AF292" s="103" t="s">
        <v>199</v>
      </c>
      <c r="AG292" s="103" t="s">
        <v>199</v>
      </c>
      <c r="AH292" s="103" t="s">
        <v>199</v>
      </c>
      <c r="AI292" s="103" t="s">
        <v>199</v>
      </c>
      <c r="AJ292" s="103" t="s">
        <v>199</v>
      </c>
      <c r="AK292" s="103" t="s">
        <v>199</v>
      </c>
      <c r="AL292" s="103" t="s">
        <v>497</v>
      </c>
    </row>
    <row r="293" spans="2:38" s="111" customFormat="1" ht="171" hidden="1" x14ac:dyDescent="0.2">
      <c r="B293" s="103" t="s">
        <v>453</v>
      </c>
      <c r="C293" s="104" t="s">
        <v>850</v>
      </c>
      <c r="D293" s="103" t="s">
        <v>1178</v>
      </c>
      <c r="E293" s="67" t="s">
        <v>1129</v>
      </c>
      <c r="F293" s="103" t="s">
        <v>1318</v>
      </c>
      <c r="G293" s="103"/>
      <c r="H293" s="103" t="s">
        <v>1122</v>
      </c>
      <c r="I293" s="103" t="s">
        <v>854</v>
      </c>
      <c r="J293" s="103" t="s">
        <v>199</v>
      </c>
      <c r="K293" s="103" t="s">
        <v>199</v>
      </c>
      <c r="L293" s="103" t="s">
        <v>199</v>
      </c>
      <c r="M293" s="103" t="s">
        <v>1319</v>
      </c>
      <c r="N293" s="103" t="s">
        <v>1320</v>
      </c>
      <c r="O293" s="106" t="s">
        <v>1321</v>
      </c>
      <c r="P293" s="103" t="s">
        <v>1239</v>
      </c>
      <c r="Q293" s="103" t="s">
        <v>1322</v>
      </c>
      <c r="R293" s="103" t="s">
        <v>1519</v>
      </c>
      <c r="S293" s="107">
        <v>45306</v>
      </c>
      <c r="T293" s="107">
        <v>45381</v>
      </c>
      <c r="U293" s="107" t="s">
        <v>512</v>
      </c>
      <c r="V293" s="144"/>
      <c r="W293" s="103"/>
      <c r="X293" s="144">
        <v>1</v>
      </c>
      <c r="Y293" s="103" t="s">
        <v>207</v>
      </c>
      <c r="Z293" s="103" t="s">
        <v>199</v>
      </c>
      <c r="AA293" s="103" t="s">
        <v>199</v>
      </c>
      <c r="AB293" s="103" t="s">
        <v>199</v>
      </c>
      <c r="AC293" s="103" t="s">
        <v>199</v>
      </c>
      <c r="AD293" s="103" t="s">
        <v>417</v>
      </c>
      <c r="AE293" s="103" t="s">
        <v>199</v>
      </c>
      <c r="AF293" s="103" t="s">
        <v>199</v>
      </c>
      <c r="AG293" s="103" t="s">
        <v>199</v>
      </c>
      <c r="AH293" s="103" t="s">
        <v>199</v>
      </c>
      <c r="AI293" s="103" t="s">
        <v>199</v>
      </c>
      <c r="AJ293" s="103" t="s">
        <v>199</v>
      </c>
      <c r="AK293" s="103" t="s">
        <v>199</v>
      </c>
      <c r="AL293" s="103" t="s">
        <v>497</v>
      </c>
    </row>
    <row r="294" spans="2:38" s="111" customFormat="1" ht="185.25" hidden="1" customHeight="1" x14ac:dyDescent="0.2">
      <c r="B294" s="103" t="s">
        <v>453</v>
      </c>
      <c r="C294" s="104" t="s">
        <v>850</v>
      </c>
      <c r="D294" s="103" t="s">
        <v>1235</v>
      </c>
      <c r="E294" s="103" t="s">
        <v>1236</v>
      </c>
      <c r="F294" s="103" t="s">
        <v>1200</v>
      </c>
      <c r="G294" s="103"/>
      <c r="H294" s="103" t="s">
        <v>1122</v>
      </c>
      <c r="I294" s="103" t="s">
        <v>855</v>
      </c>
      <c r="J294" s="103" t="s">
        <v>199</v>
      </c>
      <c r="K294" s="103" t="s">
        <v>199</v>
      </c>
      <c r="L294" s="103" t="s">
        <v>199</v>
      </c>
      <c r="M294" s="103" t="s">
        <v>1237</v>
      </c>
      <c r="N294" s="103" t="s">
        <v>1237</v>
      </c>
      <c r="O294" s="103" t="s">
        <v>1238</v>
      </c>
      <c r="P294" s="103" t="s">
        <v>1239</v>
      </c>
      <c r="Q294" s="103"/>
      <c r="R294" s="103" t="s">
        <v>99</v>
      </c>
      <c r="S294" s="107">
        <v>45306</v>
      </c>
      <c r="T294" s="107">
        <v>45380</v>
      </c>
      <c r="U294" s="107" t="s">
        <v>512</v>
      </c>
      <c r="V294" s="121"/>
      <c r="W294" s="121"/>
      <c r="X294" s="145">
        <v>0.5</v>
      </c>
      <c r="Y294" s="103" t="s">
        <v>355</v>
      </c>
      <c r="Z294" s="103" t="s">
        <v>207</v>
      </c>
      <c r="AA294" s="58" t="s">
        <v>199</v>
      </c>
      <c r="AB294" s="58" t="s">
        <v>199</v>
      </c>
      <c r="AC294" s="58" t="s">
        <v>199</v>
      </c>
      <c r="AD294" s="103" t="s">
        <v>417</v>
      </c>
      <c r="AE294" s="103" t="s">
        <v>199</v>
      </c>
      <c r="AF294" s="103" t="s">
        <v>199</v>
      </c>
      <c r="AG294" s="103" t="s">
        <v>199</v>
      </c>
      <c r="AH294" s="103" t="s">
        <v>199</v>
      </c>
      <c r="AI294" s="103" t="s">
        <v>199</v>
      </c>
      <c r="AJ294" s="103" t="s">
        <v>199</v>
      </c>
      <c r="AK294" s="103" t="s">
        <v>199</v>
      </c>
      <c r="AL294" s="103" t="s">
        <v>497</v>
      </c>
    </row>
    <row r="295" spans="2:38" s="111" customFormat="1" ht="171" hidden="1" x14ac:dyDescent="0.2">
      <c r="B295" s="103" t="s">
        <v>453</v>
      </c>
      <c r="C295" s="104" t="s">
        <v>850</v>
      </c>
      <c r="D295" s="103" t="s">
        <v>1235</v>
      </c>
      <c r="E295" s="103" t="s">
        <v>1236</v>
      </c>
      <c r="F295" s="103" t="s">
        <v>1200</v>
      </c>
      <c r="G295" s="103"/>
      <c r="H295" s="103" t="s">
        <v>1122</v>
      </c>
      <c r="I295" s="103" t="s">
        <v>855</v>
      </c>
      <c r="J295" s="103" t="s">
        <v>199</v>
      </c>
      <c r="K295" s="103" t="s">
        <v>199</v>
      </c>
      <c r="L295" s="103" t="s">
        <v>199</v>
      </c>
      <c r="M295" s="103" t="s">
        <v>1240</v>
      </c>
      <c r="N295" s="103" t="s">
        <v>1241</v>
      </c>
      <c r="O295" s="103" t="s">
        <v>1242</v>
      </c>
      <c r="P295" s="103" t="s">
        <v>1239</v>
      </c>
      <c r="Q295" s="103"/>
      <c r="R295" s="103" t="s">
        <v>1519</v>
      </c>
      <c r="S295" s="107">
        <v>45306</v>
      </c>
      <c r="T295" s="107">
        <v>45641</v>
      </c>
      <c r="U295" s="107" t="s">
        <v>512</v>
      </c>
      <c r="V295" s="121"/>
      <c r="W295" s="121"/>
      <c r="X295" s="145">
        <v>0.5</v>
      </c>
      <c r="Y295" s="103" t="s">
        <v>355</v>
      </c>
      <c r="Z295" s="103" t="s">
        <v>207</v>
      </c>
      <c r="AA295" s="58" t="s">
        <v>199</v>
      </c>
      <c r="AB295" s="58" t="s">
        <v>199</v>
      </c>
      <c r="AC295" s="58" t="s">
        <v>199</v>
      </c>
      <c r="AD295" s="103" t="s">
        <v>417</v>
      </c>
      <c r="AE295" s="103" t="s">
        <v>199</v>
      </c>
      <c r="AF295" s="103" t="s">
        <v>199</v>
      </c>
      <c r="AG295" s="103" t="s">
        <v>199</v>
      </c>
      <c r="AH295" s="103" t="s">
        <v>199</v>
      </c>
      <c r="AI295" s="103" t="s">
        <v>199</v>
      </c>
      <c r="AJ295" s="103" t="s">
        <v>199</v>
      </c>
      <c r="AK295" s="103" t="s">
        <v>199</v>
      </c>
      <c r="AL295" s="103" t="s">
        <v>497</v>
      </c>
    </row>
    <row r="296" spans="2:38" s="111" customFormat="1" ht="171" hidden="1" x14ac:dyDescent="0.2">
      <c r="B296" s="103" t="s">
        <v>453</v>
      </c>
      <c r="C296" s="104" t="s">
        <v>850</v>
      </c>
      <c r="D296" s="103" t="s">
        <v>1235</v>
      </c>
      <c r="E296" s="103" t="s">
        <v>1236</v>
      </c>
      <c r="F296" s="103" t="s">
        <v>1200</v>
      </c>
      <c r="G296" s="103"/>
      <c r="H296" s="103" t="s">
        <v>1122</v>
      </c>
      <c r="I296" s="103" t="s">
        <v>854</v>
      </c>
      <c r="J296" s="103" t="s">
        <v>199</v>
      </c>
      <c r="K296" s="103" t="s">
        <v>199</v>
      </c>
      <c r="L296" s="103" t="s">
        <v>199</v>
      </c>
      <c r="M296" s="103" t="s">
        <v>1243</v>
      </c>
      <c r="N296" s="103" t="s">
        <v>1244</v>
      </c>
      <c r="O296" s="103" t="s">
        <v>1245</v>
      </c>
      <c r="P296" s="103" t="s">
        <v>501</v>
      </c>
      <c r="Q296" s="103" t="s">
        <v>1246</v>
      </c>
      <c r="R296" s="103" t="s">
        <v>99</v>
      </c>
      <c r="S296" s="121">
        <v>45444</v>
      </c>
      <c r="T296" s="121">
        <v>45646</v>
      </c>
      <c r="U296" s="107" t="s">
        <v>512</v>
      </c>
      <c r="V296" s="108"/>
      <c r="W296" s="103"/>
      <c r="X296" s="103"/>
      <c r="Y296" s="103" t="s">
        <v>423</v>
      </c>
      <c r="Z296" s="103" t="s">
        <v>199</v>
      </c>
      <c r="AA296" s="103" t="s">
        <v>199</v>
      </c>
      <c r="AB296" s="103" t="s">
        <v>199</v>
      </c>
      <c r="AC296" s="103" t="s">
        <v>199</v>
      </c>
      <c r="AD296" s="103" t="s">
        <v>209</v>
      </c>
      <c r="AE296" s="103" t="s">
        <v>248</v>
      </c>
      <c r="AF296" s="103" t="s">
        <v>199</v>
      </c>
      <c r="AG296" s="103" t="s">
        <v>199</v>
      </c>
      <c r="AH296" s="103" t="s">
        <v>199</v>
      </c>
      <c r="AI296" s="103" t="s">
        <v>199</v>
      </c>
      <c r="AJ296" s="103" t="s">
        <v>199</v>
      </c>
      <c r="AK296" s="103" t="s">
        <v>199</v>
      </c>
      <c r="AL296" s="103" t="s">
        <v>654</v>
      </c>
    </row>
    <row r="297" spans="2:38" s="111" customFormat="1" ht="171" hidden="1" x14ac:dyDescent="0.2">
      <c r="B297" s="103" t="s">
        <v>453</v>
      </c>
      <c r="C297" s="104" t="s">
        <v>850</v>
      </c>
      <c r="D297" s="103" t="s">
        <v>1235</v>
      </c>
      <c r="E297" s="103" t="s">
        <v>1236</v>
      </c>
      <c r="F297" s="103" t="s">
        <v>1323</v>
      </c>
      <c r="G297" s="103"/>
      <c r="H297" s="103" t="s">
        <v>1122</v>
      </c>
      <c r="I297" s="103" t="s">
        <v>855</v>
      </c>
      <c r="J297" s="103" t="s">
        <v>199</v>
      </c>
      <c r="K297" s="103" t="s">
        <v>199</v>
      </c>
      <c r="L297" s="103" t="s">
        <v>199</v>
      </c>
      <c r="M297" s="103" t="s">
        <v>1324</v>
      </c>
      <c r="N297" s="103" t="s">
        <v>1325</v>
      </c>
      <c r="O297" s="103" t="s">
        <v>1326</v>
      </c>
      <c r="P297" s="103" t="s">
        <v>1239</v>
      </c>
      <c r="Q297" s="103"/>
      <c r="R297" s="103" t="s">
        <v>99</v>
      </c>
      <c r="S297" s="107">
        <v>45306</v>
      </c>
      <c r="T297" s="107">
        <v>45380</v>
      </c>
      <c r="U297" s="107" t="s">
        <v>512</v>
      </c>
      <c r="V297" s="121"/>
      <c r="W297" s="121"/>
      <c r="X297" s="145">
        <v>0.3</v>
      </c>
      <c r="Y297" s="103" t="s">
        <v>207</v>
      </c>
      <c r="Z297" s="103" t="s">
        <v>355</v>
      </c>
      <c r="AA297" s="103" t="s">
        <v>199</v>
      </c>
      <c r="AB297" s="103" t="s">
        <v>199</v>
      </c>
      <c r="AC297" s="58" t="s">
        <v>199</v>
      </c>
      <c r="AD297" s="103" t="s">
        <v>417</v>
      </c>
      <c r="AE297" s="103" t="s">
        <v>199</v>
      </c>
      <c r="AF297" s="103" t="s">
        <v>199</v>
      </c>
      <c r="AG297" s="103" t="s">
        <v>199</v>
      </c>
      <c r="AH297" s="103" t="s">
        <v>199</v>
      </c>
      <c r="AI297" s="103" t="s">
        <v>199</v>
      </c>
      <c r="AJ297" s="103" t="s">
        <v>199</v>
      </c>
      <c r="AK297" s="103" t="s">
        <v>199</v>
      </c>
      <c r="AL297" s="103" t="s">
        <v>497</v>
      </c>
    </row>
    <row r="298" spans="2:38" s="111" customFormat="1" ht="171" hidden="1" x14ac:dyDescent="0.2">
      <c r="B298" s="103" t="s">
        <v>453</v>
      </c>
      <c r="C298" s="104" t="s">
        <v>850</v>
      </c>
      <c r="D298" s="103" t="s">
        <v>1235</v>
      </c>
      <c r="E298" s="103" t="s">
        <v>1236</v>
      </c>
      <c r="F298" s="103" t="s">
        <v>1323</v>
      </c>
      <c r="G298" s="103"/>
      <c r="H298" s="103" t="s">
        <v>1122</v>
      </c>
      <c r="I298" s="103" t="s">
        <v>855</v>
      </c>
      <c r="J298" s="103" t="s">
        <v>199</v>
      </c>
      <c r="K298" s="103" t="s">
        <v>199</v>
      </c>
      <c r="L298" s="103" t="s">
        <v>199</v>
      </c>
      <c r="M298" s="103" t="s">
        <v>1327</v>
      </c>
      <c r="N298" s="103" t="s">
        <v>1328</v>
      </c>
      <c r="O298" s="103" t="s">
        <v>1329</v>
      </c>
      <c r="P298" s="103" t="s">
        <v>1239</v>
      </c>
      <c r="Q298" s="103"/>
      <c r="R298" s="103" t="s">
        <v>99</v>
      </c>
      <c r="S298" s="107">
        <v>45306</v>
      </c>
      <c r="T298" s="107">
        <v>45656</v>
      </c>
      <c r="U298" s="107" t="s">
        <v>512</v>
      </c>
      <c r="V298" s="121"/>
      <c r="W298" s="121"/>
      <c r="X298" s="145">
        <v>0.7</v>
      </c>
      <c r="Y298" s="103" t="s">
        <v>423</v>
      </c>
      <c r="Z298" s="103" t="s">
        <v>355</v>
      </c>
      <c r="AA298" s="103" t="s">
        <v>199</v>
      </c>
      <c r="AB298" s="103" t="s">
        <v>199</v>
      </c>
      <c r="AC298" s="58" t="s">
        <v>199</v>
      </c>
      <c r="AD298" s="103" t="s">
        <v>417</v>
      </c>
      <c r="AE298" s="103" t="s">
        <v>199</v>
      </c>
      <c r="AF298" s="103" t="s">
        <v>199</v>
      </c>
      <c r="AG298" s="103" t="s">
        <v>199</v>
      </c>
      <c r="AH298" s="103" t="s">
        <v>199</v>
      </c>
      <c r="AI298" s="103" t="s">
        <v>199</v>
      </c>
      <c r="AJ298" s="103" t="s">
        <v>199</v>
      </c>
      <c r="AK298" s="103" t="s">
        <v>199</v>
      </c>
      <c r="AL298" s="103" t="s">
        <v>497</v>
      </c>
    </row>
    <row r="299" spans="2:38" s="111" customFormat="1" ht="171" hidden="1" x14ac:dyDescent="0.2">
      <c r="B299" s="103" t="s">
        <v>453</v>
      </c>
      <c r="C299" s="104" t="s">
        <v>850</v>
      </c>
      <c r="D299" s="103" t="s">
        <v>1235</v>
      </c>
      <c r="E299" s="103" t="s">
        <v>1236</v>
      </c>
      <c r="F299" s="103" t="s">
        <v>1330</v>
      </c>
      <c r="G299" s="103"/>
      <c r="H299" s="103" t="s">
        <v>1122</v>
      </c>
      <c r="I299" s="103" t="s">
        <v>855</v>
      </c>
      <c r="J299" s="103" t="s">
        <v>199</v>
      </c>
      <c r="K299" s="103" t="s">
        <v>199</v>
      </c>
      <c r="L299" s="103" t="s">
        <v>199</v>
      </c>
      <c r="M299" s="103" t="s">
        <v>1331</v>
      </c>
      <c r="N299" s="103" t="s">
        <v>1332</v>
      </c>
      <c r="O299" s="103" t="s">
        <v>1330</v>
      </c>
      <c r="P299" s="103" t="s">
        <v>1239</v>
      </c>
      <c r="Q299" s="103"/>
      <c r="R299" s="103" t="s">
        <v>99</v>
      </c>
      <c r="S299" s="107">
        <v>45306</v>
      </c>
      <c r="T299" s="107">
        <v>45380</v>
      </c>
      <c r="U299" s="107" t="s">
        <v>512</v>
      </c>
      <c r="V299" s="121"/>
      <c r="W299" s="121"/>
      <c r="X299" s="145">
        <v>0.3</v>
      </c>
      <c r="Y299" s="103" t="s">
        <v>355</v>
      </c>
      <c r="Z299" s="103" t="s">
        <v>207</v>
      </c>
      <c r="AA299" s="103" t="s">
        <v>199</v>
      </c>
      <c r="AB299" s="103" t="s">
        <v>199</v>
      </c>
      <c r="AC299" s="58" t="s">
        <v>199</v>
      </c>
      <c r="AD299" s="103" t="s">
        <v>417</v>
      </c>
      <c r="AE299" s="103" t="s">
        <v>487</v>
      </c>
      <c r="AF299" s="103" t="s">
        <v>199</v>
      </c>
      <c r="AG299" s="103" t="s">
        <v>199</v>
      </c>
      <c r="AH299" s="103" t="s">
        <v>199</v>
      </c>
      <c r="AI299" s="103" t="s">
        <v>199</v>
      </c>
      <c r="AJ299" s="103" t="s">
        <v>199</v>
      </c>
      <c r="AK299" s="103" t="s">
        <v>199</v>
      </c>
      <c r="AL299" s="103" t="s">
        <v>497</v>
      </c>
    </row>
    <row r="300" spans="2:38" s="111" customFormat="1" ht="171" hidden="1" x14ac:dyDescent="0.2">
      <c r="B300" s="103" t="s">
        <v>453</v>
      </c>
      <c r="C300" s="104" t="s">
        <v>850</v>
      </c>
      <c r="D300" s="103" t="s">
        <v>1235</v>
      </c>
      <c r="E300" s="103" t="s">
        <v>1236</v>
      </c>
      <c r="F300" s="103" t="s">
        <v>1330</v>
      </c>
      <c r="G300" s="103"/>
      <c r="H300" s="103" t="s">
        <v>1122</v>
      </c>
      <c r="I300" s="103" t="s">
        <v>855</v>
      </c>
      <c r="J300" s="103" t="s">
        <v>199</v>
      </c>
      <c r="K300" s="103" t="s">
        <v>199</v>
      </c>
      <c r="L300" s="103" t="s">
        <v>199</v>
      </c>
      <c r="M300" s="103" t="s">
        <v>1333</v>
      </c>
      <c r="N300" s="103" t="s">
        <v>1334</v>
      </c>
      <c r="O300" s="103" t="s">
        <v>1329</v>
      </c>
      <c r="P300" s="103" t="s">
        <v>1239</v>
      </c>
      <c r="Q300" s="103"/>
      <c r="R300" s="103" t="s">
        <v>99</v>
      </c>
      <c r="S300" s="107">
        <v>45383</v>
      </c>
      <c r="T300" s="107">
        <v>45641</v>
      </c>
      <c r="U300" s="107" t="s">
        <v>99</v>
      </c>
      <c r="V300" s="121"/>
      <c r="W300" s="121"/>
      <c r="X300" s="145">
        <v>0.7</v>
      </c>
      <c r="Y300" s="103" t="s">
        <v>355</v>
      </c>
      <c r="Z300" s="103" t="s">
        <v>423</v>
      </c>
      <c r="AA300" s="103" t="s">
        <v>199</v>
      </c>
      <c r="AB300" s="103" t="s">
        <v>199</v>
      </c>
      <c r="AC300" s="58" t="s">
        <v>199</v>
      </c>
      <c r="AD300" s="103" t="s">
        <v>417</v>
      </c>
      <c r="AE300" s="103" t="s">
        <v>199</v>
      </c>
      <c r="AF300" s="103" t="s">
        <v>199</v>
      </c>
      <c r="AG300" s="103" t="s">
        <v>199</v>
      </c>
      <c r="AH300" s="103" t="s">
        <v>199</v>
      </c>
      <c r="AI300" s="103" t="s">
        <v>199</v>
      </c>
      <c r="AJ300" s="103" t="s">
        <v>199</v>
      </c>
      <c r="AK300" s="103" t="s">
        <v>199</v>
      </c>
      <c r="AL300" s="103" t="s">
        <v>497</v>
      </c>
    </row>
    <row r="301" spans="2:38" s="111" customFormat="1" ht="171" hidden="1" x14ac:dyDescent="0.2">
      <c r="B301" s="103" t="s">
        <v>453</v>
      </c>
      <c r="C301" s="104" t="s">
        <v>850</v>
      </c>
      <c r="D301" s="103" t="s">
        <v>1235</v>
      </c>
      <c r="E301" s="103" t="s">
        <v>1236</v>
      </c>
      <c r="F301" s="103" t="s">
        <v>1335</v>
      </c>
      <c r="G301" s="103"/>
      <c r="H301" s="103" t="s">
        <v>1122</v>
      </c>
      <c r="I301" s="103" t="s">
        <v>855</v>
      </c>
      <c r="J301" s="103" t="s">
        <v>199</v>
      </c>
      <c r="K301" s="103" t="s">
        <v>199</v>
      </c>
      <c r="L301" s="103" t="s">
        <v>199</v>
      </c>
      <c r="M301" s="103" t="s">
        <v>1336</v>
      </c>
      <c r="N301" s="103" t="s">
        <v>1337</v>
      </c>
      <c r="O301" s="103" t="s">
        <v>1338</v>
      </c>
      <c r="P301" s="103" t="s">
        <v>1239</v>
      </c>
      <c r="Q301" s="103" t="s">
        <v>1322</v>
      </c>
      <c r="R301" s="103" t="s">
        <v>1519</v>
      </c>
      <c r="S301" s="107">
        <v>45306</v>
      </c>
      <c r="T301" s="107">
        <v>45380</v>
      </c>
      <c r="U301" s="107" t="s">
        <v>512</v>
      </c>
      <c r="V301" s="121"/>
      <c r="W301" s="121"/>
      <c r="X301" s="145">
        <v>1</v>
      </c>
      <c r="Y301" s="103" t="s">
        <v>355</v>
      </c>
      <c r="Z301" s="103" t="s">
        <v>199</v>
      </c>
      <c r="AA301" s="103" t="s">
        <v>199</v>
      </c>
      <c r="AB301" s="103" t="s">
        <v>199</v>
      </c>
      <c r="AC301" s="103" t="s">
        <v>199</v>
      </c>
      <c r="AD301" s="103" t="s">
        <v>417</v>
      </c>
      <c r="AE301" s="103" t="s">
        <v>199</v>
      </c>
      <c r="AF301" s="103" t="s">
        <v>199</v>
      </c>
      <c r="AG301" s="103" t="s">
        <v>199</v>
      </c>
      <c r="AH301" s="103" t="s">
        <v>199</v>
      </c>
      <c r="AI301" s="103" t="s">
        <v>199</v>
      </c>
      <c r="AJ301" s="103" t="s">
        <v>199</v>
      </c>
      <c r="AK301" s="103" t="s">
        <v>199</v>
      </c>
      <c r="AL301" s="103" t="s">
        <v>497</v>
      </c>
    </row>
    <row r="302" spans="2:38" s="111" customFormat="1" ht="171" hidden="1" x14ac:dyDescent="0.2">
      <c r="B302" s="103" t="s">
        <v>453</v>
      </c>
      <c r="C302" s="104" t="s">
        <v>850</v>
      </c>
      <c r="D302" s="103" t="s">
        <v>1235</v>
      </c>
      <c r="E302" s="103" t="s">
        <v>1236</v>
      </c>
      <c r="F302" s="103" t="s">
        <v>1339</v>
      </c>
      <c r="G302" s="103"/>
      <c r="H302" s="103" t="s">
        <v>1122</v>
      </c>
      <c r="I302" s="103" t="s">
        <v>199</v>
      </c>
      <c r="J302" s="103" t="s">
        <v>199</v>
      </c>
      <c r="K302" s="103" t="s">
        <v>199</v>
      </c>
      <c r="L302" s="103" t="s">
        <v>199</v>
      </c>
      <c r="M302" s="103" t="s">
        <v>1340</v>
      </c>
      <c r="N302" s="103" t="s">
        <v>1341</v>
      </c>
      <c r="O302" s="106" t="s">
        <v>1342</v>
      </c>
      <c r="P302" s="103" t="s">
        <v>1239</v>
      </c>
      <c r="Q302" s="103" t="s">
        <v>1343</v>
      </c>
      <c r="R302" s="103" t="s">
        <v>99</v>
      </c>
      <c r="S302" s="107">
        <v>45292</v>
      </c>
      <c r="T302" s="107">
        <v>45473</v>
      </c>
      <c r="U302" s="107" t="s">
        <v>512</v>
      </c>
      <c r="V302" s="108">
        <v>0</v>
      </c>
      <c r="W302" s="103">
        <v>0</v>
      </c>
      <c r="X302" s="103"/>
      <c r="Y302" s="103" t="s">
        <v>355</v>
      </c>
      <c r="Z302" s="103" t="s">
        <v>476</v>
      </c>
      <c r="AA302" s="103" t="s">
        <v>199</v>
      </c>
      <c r="AB302" s="103" t="s">
        <v>199</v>
      </c>
      <c r="AC302" s="103" t="s">
        <v>199</v>
      </c>
      <c r="AD302" s="103" t="s">
        <v>487</v>
      </c>
      <c r="AE302" s="103" t="s">
        <v>513</v>
      </c>
      <c r="AF302" s="103" t="s">
        <v>357</v>
      </c>
      <c r="AG302" s="103" t="s">
        <v>199</v>
      </c>
      <c r="AH302" s="103" t="s">
        <v>199</v>
      </c>
      <c r="AI302" s="103" t="s">
        <v>199</v>
      </c>
      <c r="AJ302" s="103" t="s">
        <v>199</v>
      </c>
      <c r="AK302" s="103" t="s">
        <v>199</v>
      </c>
      <c r="AL302" s="103" t="s">
        <v>654</v>
      </c>
    </row>
    <row r="303" spans="2:38" s="111" customFormat="1" ht="171" hidden="1" x14ac:dyDescent="0.2">
      <c r="B303" s="103" t="s">
        <v>453</v>
      </c>
      <c r="C303" s="104" t="s">
        <v>850</v>
      </c>
      <c r="D303" s="103" t="s">
        <v>1235</v>
      </c>
      <c r="E303" s="103" t="s">
        <v>1236</v>
      </c>
      <c r="F303" s="103" t="s">
        <v>1339</v>
      </c>
      <c r="G303" s="103"/>
      <c r="H303" s="103" t="s">
        <v>1122</v>
      </c>
      <c r="I303" s="103" t="s">
        <v>199</v>
      </c>
      <c r="J303" s="103" t="s">
        <v>199</v>
      </c>
      <c r="K303" s="103" t="s">
        <v>199</v>
      </c>
      <c r="L303" s="103" t="s">
        <v>199</v>
      </c>
      <c r="M303" s="103" t="s">
        <v>1344</v>
      </c>
      <c r="N303" s="103" t="s">
        <v>1345</v>
      </c>
      <c r="O303" s="103" t="s">
        <v>1346</v>
      </c>
      <c r="P303" s="103" t="s">
        <v>1239</v>
      </c>
      <c r="Q303" s="103"/>
      <c r="R303" s="103" t="s">
        <v>99</v>
      </c>
      <c r="S303" s="107">
        <v>45292</v>
      </c>
      <c r="T303" s="107">
        <v>45565</v>
      </c>
      <c r="U303" s="107" t="s">
        <v>99</v>
      </c>
      <c r="V303" s="108">
        <v>0</v>
      </c>
      <c r="W303" s="103">
        <v>0</v>
      </c>
      <c r="X303" s="106"/>
      <c r="Y303" s="103" t="s">
        <v>355</v>
      </c>
      <c r="Z303" s="103" t="s">
        <v>199</v>
      </c>
      <c r="AA303" s="103" t="s">
        <v>199</v>
      </c>
      <c r="AB303" s="103" t="s">
        <v>199</v>
      </c>
      <c r="AC303" s="141" t="s">
        <v>199</v>
      </c>
      <c r="AD303" s="103" t="s">
        <v>357</v>
      </c>
      <c r="AE303" s="103" t="s">
        <v>487</v>
      </c>
      <c r="AF303" s="103" t="s">
        <v>199</v>
      </c>
      <c r="AG303" s="146" t="s">
        <v>199</v>
      </c>
      <c r="AH303" s="146" t="s">
        <v>199</v>
      </c>
      <c r="AI303" s="141" t="s">
        <v>199</v>
      </c>
      <c r="AJ303" s="103" t="s">
        <v>199</v>
      </c>
      <c r="AK303" s="103" t="s">
        <v>199</v>
      </c>
      <c r="AL303" s="103" t="s">
        <v>497</v>
      </c>
    </row>
    <row r="304" spans="2:38" s="111" customFormat="1" ht="171" hidden="1" x14ac:dyDescent="0.2">
      <c r="B304" s="103" t="s">
        <v>453</v>
      </c>
      <c r="C304" s="103" t="s">
        <v>850</v>
      </c>
      <c r="D304" s="103" t="s">
        <v>1235</v>
      </c>
      <c r="E304" s="103" t="s">
        <v>1236</v>
      </c>
      <c r="F304" s="103" t="s">
        <v>1339</v>
      </c>
      <c r="G304" s="103"/>
      <c r="H304" s="103" t="s">
        <v>1122</v>
      </c>
      <c r="I304" s="103" t="s">
        <v>199</v>
      </c>
      <c r="J304" s="103" t="s">
        <v>199</v>
      </c>
      <c r="K304" s="103" t="s">
        <v>199</v>
      </c>
      <c r="L304" s="103" t="s">
        <v>199</v>
      </c>
      <c r="M304" s="103" t="s">
        <v>1347</v>
      </c>
      <c r="N304" s="103" t="s">
        <v>1348</v>
      </c>
      <c r="O304" s="103" t="s">
        <v>1349</v>
      </c>
      <c r="P304" s="103" t="s">
        <v>1239</v>
      </c>
      <c r="Q304" s="103" t="s">
        <v>1350</v>
      </c>
      <c r="R304" s="103" t="s">
        <v>99</v>
      </c>
      <c r="S304" s="107">
        <v>45292</v>
      </c>
      <c r="T304" s="107">
        <v>45657</v>
      </c>
      <c r="U304" s="107" t="s">
        <v>281</v>
      </c>
      <c r="V304" s="108">
        <v>0</v>
      </c>
      <c r="W304" s="103">
        <v>0</v>
      </c>
      <c r="X304" s="106">
        <v>40</v>
      </c>
      <c r="Y304" s="103" t="s">
        <v>355</v>
      </c>
      <c r="Z304" s="103" t="s">
        <v>423</v>
      </c>
      <c r="AA304" s="103" t="s">
        <v>199</v>
      </c>
      <c r="AB304" s="103" t="s">
        <v>199</v>
      </c>
      <c r="AC304" s="141" t="s">
        <v>199</v>
      </c>
      <c r="AD304" s="103" t="s">
        <v>357</v>
      </c>
      <c r="AE304" s="103" t="s">
        <v>487</v>
      </c>
      <c r="AF304" s="103" t="s">
        <v>199</v>
      </c>
      <c r="AG304" s="146" t="s">
        <v>199</v>
      </c>
      <c r="AH304" s="146" t="s">
        <v>199</v>
      </c>
      <c r="AI304" s="141" t="s">
        <v>199</v>
      </c>
      <c r="AJ304" s="103" t="s">
        <v>199</v>
      </c>
      <c r="AK304" s="103" t="s">
        <v>199</v>
      </c>
      <c r="AL304" s="103" t="s">
        <v>497</v>
      </c>
    </row>
    <row r="305" spans="2:38" s="111" customFormat="1" ht="142.5" hidden="1" x14ac:dyDescent="0.2">
      <c r="B305" s="103" t="s">
        <v>193</v>
      </c>
      <c r="C305" s="104" t="s">
        <v>1351</v>
      </c>
      <c r="D305" s="103" t="s">
        <v>1352</v>
      </c>
      <c r="E305" s="147" t="s">
        <v>1353</v>
      </c>
      <c r="F305" s="147" t="s">
        <v>1354</v>
      </c>
      <c r="G305" s="147"/>
      <c r="H305" s="103" t="s">
        <v>1122</v>
      </c>
      <c r="I305" s="103" t="s">
        <v>1355</v>
      </c>
      <c r="J305" s="103" t="s">
        <v>199</v>
      </c>
      <c r="K305" s="103" t="s">
        <v>199</v>
      </c>
      <c r="L305" s="103" t="s">
        <v>199</v>
      </c>
      <c r="M305" s="148" t="s">
        <v>1356</v>
      </c>
      <c r="N305" s="103" t="s">
        <v>1357</v>
      </c>
      <c r="O305" s="106" t="s">
        <v>1358</v>
      </c>
      <c r="P305" s="103" t="s">
        <v>1343</v>
      </c>
      <c r="Q305" s="103" t="s">
        <v>1359</v>
      </c>
      <c r="R305" s="134" t="s">
        <v>99</v>
      </c>
      <c r="S305" s="107">
        <v>45301</v>
      </c>
      <c r="T305" s="107">
        <v>45332</v>
      </c>
      <c r="U305" s="107" t="s">
        <v>0</v>
      </c>
      <c r="V305" s="144"/>
      <c r="W305" s="103"/>
      <c r="X305" s="133">
        <v>0.2</v>
      </c>
      <c r="Y305" s="103" t="s">
        <v>247</v>
      </c>
      <c r="Z305" s="103" t="s">
        <v>199</v>
      </c>
      <c r="AA305" s="103" t="s">
        <v>199</v>
      </c>
      <c r="AB305" s="103" t="s">
        <v>199</v>
      </c>
      <c r="AC305" s="103" t="s">
        <v>199</v>
      </c>
      <c r="AD305" s="103" t="s">
        <v>417</v>
      </c>
      <c r="AE305" s="103" t="s">
        <v>248</v>
      </c>
      <c r="AF305" s="103" t="s">
        <v>487</v>
      </c>
      <c r="AG305" s="103" t="s">
        <v>199</v>
      </c>
      <c r="AH305" s="103" t="s">
        <v>199</v>
      </c>
      <c r="AI305" s="103" t="s">
        <v>199</v>
      </c>
      <c r="AJ305" s="103" t="s">
        <v>199</v>
      </c>
      <c r="AK305" s="103" t="s">
        <v>199</v>
      </c>
      <c r="AL305" s="103" t="s">
        <v>497</v>
      </c>
    </row>
    <row r="306" spans="2:38" s="111" customFormat="1" ht="142.5" hidden="1" x14ac:dyDescent="0.2">
      <c r="B306" s="103" t="s">
        <v>193</v>
      </c>
      <c r="C306" s="104" t="s">
        <v>1351</v>
      </c>
      <c r="D306" s="103" t="s">
        <v>1352</v>
      </c>
      <c r="E306" s="147" t="s">
        <v>1353</v>
      </c>
      <c r="F306" s="147" t="s">
        <v>1354</v>
      </c>
      <c r="G306" s="147"/>
      <c r="H306" s="103" t="s">
        <v>1122</v>
      </c>
      <c r="I306" s="103" t="s">
        <v>1355</v>
      </c>
      <c r="J306" s="103" t="s">
        <v>199</v>
      </c>
      <c r="K306" s="103" t="s">
        <v>199</v>
      </c>
      <c r="L306" s="103" t="s">
        <v>199</v>
      </c>
      <c r="M306" s="148" t="s">
        <v>1360</v>
      </c>
      <c r="N306" s="103" t="s">
        <v>1361</v>
      </c>
      <c r="O306" s="106" t="s">
        <v>1362</v>
      </c>
      <c r="P306" s="103" t="s">
        <v>1239</v>
      </c>
      <c r="Q306" s="103" t="s">
        <v>1363</v>
      </c>
      <c r="R306" s="134" t="s">
        <v>99</v>
      </c>
      <c r="S306" s="107">
        <v>45352</v>
      </c>
      <c r="T306" s="107">
        <v>45442</v>
      </c>
      <c r="U306" s="107" t="s">
        <v>0</v>
      </c>
      <c r="V306" s="144"/>
      <c r="W306" s="103"/>
      <c r="X306" s="133">
        <v>0.8</v>
      </c>
      <c r="Y306" s="103" t="s">
        <v>247</v>
      </c>
      <c r="Z306" s="103" t="s">
        <v>199</v>
      </c>
      <c r="AA306" s="103" t="s">
        <v>199</v>
      </c>
      <c r="AB306" s="103" t="s">
        <v>199</v>
      </c>
      <c r="AC306" s="103" t="s">
        <v>199</v>
      </c>
      <c r="AD306" s="103" t="s">
        <v>417</v>
      </c>
      <c r="AE306" s="103" t="s">
        <v>248</v>
      </c>
      <c r="AF306" s="103" t="s">
        <v>487</v>
      </c>
      <c r="AG306" s="103" t="s">
        <v>199</v>
      </c>
      <c r="AH306" s="103" t="s">
        <v>199</v>
      </c>
      <c r="AI306" s="103" t="s">
        <v>199</v>
      </c>
      <c r="AJ306" s="103" t="s">
        <v>199</v>
      </c>
      <c r="AK306" s="103" t="s">
        <v>199</v>
      </c>
      <c r="AL306" s="103" t="s">
        <v>497</v>
      </c>
    </row>
    <row r="307" spans="2:38" s="111" customFormat="1" ht="142.5" hidden="1" x14ac:dyDescent="0.2">
      <c r="B307" s="103" t="s">
        <v>193</v>
      </c>
      <c r="C307" s="104" t="s">
        <v>1351</v>
      </c>
      <c r="D307" s="103" t="s">
        <v>1352</v>
      </c>
      <c r="E307" s="147" t="s">
        <v>1353</v>
      </c>
      <c r="F307" s="147" t="s">
        <v>1364</v>
      </c>
      <c r="G307" s="147"/>
      <c r="H307" s="103" t="s">
        <v>1122</v>
      </c>
      <c r="I307" s="103" t="s">
        <v>1355</v>
      </c>
      <c r="J307" s="103" t="s">
        <v>199</v>
      </c>
      <c r="K307" s="103" t="s">
        <v>199</v>
      </c>
      <c r="L307" s="103" t="s">
        <v>199</v>
      </c>
      <c r="M307" s="148" t="s">
        <v>1365</v>
      </c>
      <c r="N307" s="103" t="s">
        <v>1366</v>
      </c>
      <c r="O307" s="106" t="s">
        <v>1367</v>
      </c>
      <c r="P307" s="103" t="s">
        <v>1368</v>
      </c>
      <c r="Q307" s="103" t="s">
        <v>1369</v>
      </c>
      <c r="R307" s="103" t="s">
        <v>99</v>
      </c>
      <c r="S307" s="107">
        <v>45514</v>
      </c>
      <c r="T307" s="107">
        <v>45641</v>
      </c>
      <c r="U307" s="107" t="s">
        <v>512</v>
      </c>
      <c r="V307" s="144"/>
      <c r="W307" s="103"/>
      <c r="X307" s="133">
        <v>0.5</v>
      </c>
      <c r="Y307" s="103" t="s">
        <v>207</v>
      </c>
      <c r="Z307" s="103" t="s">
        <v>463</v>
      </c>
      <c r="AA307" s="103" t="s">
        <v>199</v>
      </c>
      <c r="AB307" s="103" t="s">
        <v>199</v>
      </c>
      <c r="AC307" s="58" t="s">
        <v>199</v>
      </c>
      <c r="AD307" s="103" t="s">
        <v>417</v>
      </c>
      <c r="AE307" s="103" t="s">
        <v>487</v>
      </c>
      <c r="AF307" s="103" t="s">
        <v>199</v>
      </c>
      <c r="AG307" s="103" t="s">
        <v>199</v>
      </c>
      <c r="AH307" s="103" t="s">
        <v>199</v>
      </c>
      <c r="AI307" s="103" t="s">
        <v>199</v>
      </c>
      <c r="AJ307" s="103" t="s">
        <v>199</v>
      </c>
      <c r="AK307" s="103" t="s">
        <v>199</v>
      </c>
      <c r="AL307" s="103" t="s">
        <v>497</v>
      </c>
    </row>
    <row r="308" spans="2:38" s="111" customFormat="1" ht="142.5" hidden="1" x14ac:dyDescent="0.2">
      <c r="B308" s="103" t="s">
        <v>193</v>
      </c>
      <c r="C308" s="104" t="s">
        <v>1351</v>
      </c>
      <c r="D308" s="103" t="s">
        <v>1352</v>
      </c>
      <c r="E308" s="147" t="s">
        <v>1353</v>
      </c>
      <c r="F308" s="147" t="s">
        <v>1364</v>
      </c>
      <c r="G308" s="147"/>
      <c r="H308" s="103" t="s">
        <v>1122</v>
      </c>
      <c r="I308" s="103" t="s">
        <v>1355</v>
      </c>
      <c r="J308" s="103" t="s">
        <v>199</v>
      </c>
      <c r="K308" s="103" t="s">
        <v>199</v>
      </c>
      <c r="L308" s="103" t="s">
        <v>199</v>
      </c>
      <c r="M308" s="105" t="s">
        <v>1370</v>
      </c>
      <c r="N308" s="103" t="s">
        <v>1366</v>
      </c>
      <c r="O308" s="106" t="s">
        <v>1371</v>
      </c>
      <c r="P308" s="103" t="s">
        <v>1343</v>
      </c>
      <c r="Q308" s="103" t="s">
        <v>1359</v>
      </c>
      <c r="R308" s="103" t="s">
        <v>99</v>
      </c>
      <c r="S308" s="107">
        <v>45611</v>
      </c>
      <c r="T308" s="107">
        <v>45641</v>
      </c>
      <c r="U308" s="107" t="s">
        <v>512</v>
      </c>
      <c r="V308" s="144"/>
      <c r="W308" s="103"/>
      <c r="X308" s="133">
        <v>0.5</v>
      </c>
      <c r="Y308" s="103" t="s">
        <v>207</v>
      </c>
      <c r="Z308" s="103" t="s">
        <v>463</v>
      </c>
      <c r="AA308" s="103" t="s">
        <v>199</v>
      </c>
      <c r="AB308" s="103" t="s">
        <v>199</v>
      </c>
      <c r="AC308" s="58" t="s">
        <v>199</v>
      </c>
      <c r="AD308" s="103" t="s">
        <v>417</v>
      </c>
      <c r="AE308" s="103" t="s">
        <v>487</v>
      </c>
      <c r="AF308" s="103" t="s">
        <v>199</v>
      </c>
      <c r="AG308" s="103" t="s">
        <v>199</v>
      </c>
      <c r="AH308" s="103" t="s">
        <v>199</v>
      </c>
      <c r="AI308" s="103" t="s">
        <v>199</v>
      </c>
      <c r="AJ308" s="103" t="s">
        <v>199</v>
      </c>
      <c r="AK308" s="103" t="s">
        <v>199</v>
      </c>
      <c r="AL308" s="103" t="s">
        <v>497</v>
      </c>
    </row>
    <row r="309" spans="2:38" s="111" customFormat="1" ht="142.5" hidden="1" x14ac:dyDescent="0.2">
      <c r="B309" s="103" t="s">
        <v>193</v>
      </c>
      <c r="C309" s="104" t="s">
        <v>1351</v>
      </c>
      <c r="D309" s="103" t="s">
        <v>1352</v>
      </c>
      <c r="E309" s="147" t="s">
        <v>1353</v>
      </c>
      <c r="F309" s="147" t="s">
        <v>1364</v>
      </c>
      <c r="G309" s="147"/>
      <c r="H309" s="103" t="s">
        <v>1122</v>
      </c>
      <c r="I309" s="103" t="s">
        <v>1355</v>
      </c>
      <c r="J309" s="103" t="s">
        <v>199</v>
      </c>
      <c r="K309" s="103" t="s">
        <v>199</v>
      </c>
      <c r="L309" s="103" t="s">
        <v>199</v>
      </c>
      <c r="M309" s="105" t="s">
        <v>1372</v>
      </c>
      <c r="N309" s="103" t="s">
        <v>1373</v>
      </c>
      <c r="O309" s="106" t="s">
        <v>1374</v>
      </c>
      <c r="P309" s="103" t="s">
        <v>1239</v>
      </c>
      <c r="Q309" s="103" t="s">
        <v>1363</v>
      </c>
      <c r="R309" s="103" t="s">
        <v>99</v>
      </c>
      <c r="S309" s="107">
        <v>45292</v>
      </c>
      <c r="T309" s="107">
        <v>45565</v>
      </c>
      <c r="U309" s="107" t="s">
        <v>99</v>
      </c>
      <c r="V309" s="108">
        <v>0</v>
      </c>
      <c r="W309" s="103">
        <v>0</v>
      </c>
      <c r="X309" s="103">
        <v>50</v>
      </c>
      <c r="Y309" s="103" t="s">
        <v>207</v>
      </c>
      <c r="Z309" s="103" t="s">
        <v>374</v>
      </c>
      <c r="AA309" s="103" t="s">
        <v>463</v>
      </c>
      <c r="AB309" s="103" t="s">
        <v>199</v>
      </c>
      <c r="AC309" s="58" t="s">
        <v>199</v>
      </c>
      <c r="AD309" s="103" t="s">
        <v>487</v>
      </c>
      <c r="AE309" s="103" t="s">
        <v>199</v>
      </c>
      <c r="AF309" s="103" t="s">
        <v>199</v>
      </c>
      <c r="AG309" s="103" t="s">
        <v>199</v>
      </c>
      <c r="AH309" s="103" t="s">
        <v>199</v>
      </c>
      <c r="AI309" s="103" t="s">
        <v>199</v>
      </c>
      <c r="AJ309" s="103" t="s">
        <v>199</v>
      </c>
      <c r="AK309" s="103" t="s">
        <v>199</v>
      </c>
      <c r="AL309" s="103" t="s">
        <v>497</v>
      </c>
    </row>
    <row r="310" spans="2:38" s="111" customFormat="1" ht="142.5" hidden="1" x14ac:dyDescent="0.2">
      <c r="B310" s="103" t="s">
        <v>193</v>
      </c>
      <c r="C310" s="104" t="s">
        <v>1351</v>
      </c>
      <c r="D310" s="103" t="s">
        <v>1352</v>
      </c>
      <c r="E310" s="147" t="s">
        <v>1353</v>
      </c>
      <c r="F310" s="147" t="s">
        <v>1364</v>
      </c>
      <c r="G310" s="147"/>
      <c r="H310" s="103" t="s">
        <v>1122</v>
      </c>
      <c r="I310" s="103" t="s">
        <v>1355</v>
      </c>
      <c r="J310" s="103" t="s">
        <v>199</v>
      </c>
      <c r="K310" s="103" t="s">
        <v>199</v>
      </c>
      <c r="L310" s="103" t="s">
        <v>199</v>
      </c>
      <c r="M310" s="105" t="s">
        <v>800</v>
      </c>
      <c r="N310" s="103" t="s">
        <v>800</v>
      </c>
      <c r="O310" s="106" t="s">
        <v>490</v>
      </c>
      <c r="P310" s="103" t="s">
        <v>1239</v>
      </c>
      <c r="Q310" s="103" t="s">
        <v>1363</v>
      </c>
      <c r="R310" s="103" t="s">
        <v>99</v>
      </c>
      <c r="S310" s="107">
        <v>45292</v>
      </c>
      <c r="T310" s="107">
        <v>45565</v>
      </c>
      <c r="U310" s="107" t="s">
        <v>99</v>
      </c>
      <c r="V310" s="108">
        <v>0</v>
      </c>
      <c r="W310" s="103">
        <v>0</v>
      </c>
      <c r="X310" s="103">
        <v>50</v>
      </c>
      <c r="Y310" s="103" t="s">
        <v>207</v>
      </c>
      <c r="Z310" s="103" t="s">
        <v>374</v>
      </c>
      <c r="AA310" s="103" t="s">
        <v>463</v>
      </c>
      <c r="AB310" s="103" t="s">
        <v>1375</v>
      </c>
      <c r="AC310" s="58" t="s">
        <v>199</v>
      </c>
      <c r="AD310" s="103" t="s">
        <v>487</v>
      </c>
      <c r="AE310" s="103" t="s">
        <v>199</v>
      </c>
      <c r="AF310" s="103" t="s">
        <v>199</v>
      </c>
      <c r="AG310" s="103" t="s">
        <v>199</v>
      </c>
      <c r="AH310" s="103" t="s">
        <v>199</v>
      </c>
      <c r="AI310" s="103" t="s">
        <v>199</v>
      </c>
      <c r="AJ310" s="103" t="s">
        <v>199</v>
      </c>
      <c r="AK310" s="103" t="s">
        <v>199</v>
      </c>
      <c r="AL310" s="103" t="s">
        <v>497</v>
      </c>
    </row>
    <row r="311" spans="2:38" s="111" customFormat="1" ht="142.5" hidden="1" x14ac:dyDescent="0.2">
      <c r="B311" s="103" t="s">
        <v>193</v>
      </c>
      <c r="C311" s="104" t="s">
        <v>1351</v>
      </c>
      <c r="D311" s="103" t="s">
        <v>1376</v>
      </c>
      <c r="E311" s="103" t="s">
        <v>1377</v>
      </c>
      <c r="F311" s="103" t="s">
        <v>1378</v>
      </c>
      <c r="G311" s="103"/>
      <c r="H311" s="103" t="s">
        <v>1122</v>
      </c>
      <c r="I311" s="103" t="s">
        <v>1355</v>
      </c>
      <c r="J311" s="103" t="s">
        <v>199</v>
      </c>
      <c r="K311" s="103" t="s">
        <v>199</v>
      </c>
      <c r="L311" s="103" t="s">
        <v>199</v>
      </c>
      <c r="M311" s="103" t="s">
        <v>1379</v>
      </c>
      <c r="N311" s="103" t="s">
        <v>1380</v>
      </c>
      <c r="O311" s="103" t="s">
        <v>1381</v>
      </c>
      <c r="P311" s="103" t="s">
        <v>1239</v>
      </c>
      <c r="Q311" s="103" t="s">
        <v>1363</v>
      </c>
      <c r="R311" s="103" t="s">
        <v>99</v>
      </c>
      <c r="S311" s="107">
        <v>45505</v>
      </c>
      <c r="T311" s="107">
        <v>45611</v>
      </c>
      <c r="U311" s="107" t="s">
        <v>512</v>
      </c>
      <c r="V311" s="144"/>
      <c r="W311" s="103"/>
      <c r="X311" s="27">
        <v>1</v>
      </c>
      <c r="Y311" s="103" t="s">
        <v>476</v>
      </c>
      <c r="Z311" s="103" t="s">
        <v>199</v>
      </c>
      <c r="AA311" s="103" t="s">
        <v>199</v>
      </c>
      <c r="AB311" s="103" t="s">
        <v>199</v>
      </c>
      <c r="AC311" s="103" t="s">
        <v>199</v>
      </c>
      <c r="AD311" s="103" t="s">
        <v>417</v>
      </c>
      <c r="AE311" s="103" t="s">
        <v>199</v>
      </c>
      <c r="AF311" s="103" t="s">
        <v>199</v>
      </c>
      <c r="AG311" s="103" t="s">
        <v>199</v>
      </c>
      <c r="AH311" s="103" t="s">
        <v>199</v>
      </c>
      <c r="AI311" s="103" t="s">
        <v>199</v>
      </c>
      <c r="AJ311" s="103" t="s">
        <v>199</v>
      </c>
      <c r="AK311" s="103" t="s">
        <v>199</v>
      </c>
      <c r="AL311" s="103" t="s">
        <v>610</v>
      </c>
    </row>
    <row r="312" spans="2:38" s="111" customFormat="1" ht="142.5" hidden="1" x14ac:dyDescent="0.2">
      <c r="B312" s="103" t="s">
        <v>193</v>
      </c>
      <c r="C312" s="104" t="s">
        <v>1351</v>
      </c>
      <c r="D312" s="103" t="s">
        <v>1382</v>
      </c>
      <c r="E312" s="149" t="s">
        <v>1383</v>
      </c>
      <c r="F312" s="149" t="s">
        <v>1384</v>
      </c>
      <c r="G312" s="149"/>
      <c r="H312" s="103" t="s">
        <v>1122</v>
      </c>
      <c r="I312" s="103" t="s">
        <v>1355</v>
      </c>
      <c r="J312" s="103" t="s">
        <v>199</v>
      </c>
      <c r="K312" s="103" t="s">
        <v>199</v>
      </c>
      <c r="L312" s="103" t="s">
        <v>199</v>
      </c>
      <c r="M312" s="149" t="s">
        <v>1385</v>
      </c>
      <c r="N312" s="103" t="s">
        <v>1386</v>
      </c>
      <c r="O312" s="103" t="s">
        <v>1387</v>
      </c>
      <c r="P312" s="103" t="s">
        <v>1343</v>
      </c>
      <c r="Q312" s="103" t="s">
        <v>1359</v>
      </c>
      <c r="R312" s="103" t="s">
        <v>99</v>
      </c>
      <c r="S312" s="107">
        <v>45301</v>
      </c>
      <c r="T312" s="107">
        <v>45381</v>
      </c>
      <c r="U312" s="107" t="s">
        <v>512</v>
      </c>
      <c r="V312" s="140"/>
      <c r="W312" s="103"/>
      <c r="X312" s="109">
        <v>1</v>
      </c>
      <c r="Y312" s="103" t="s">
        <v>207</v>
      </c>
      <c r="Z312" s="103" t="s">
        <v>199</v>
      </c>
      <c r="AA312" s="103" t="s">
        <v>199</v>
      </c>
      <c r="AB312" s="103" t="s">
        <v>199</v>
      </c>
      <c r="AC312" s="103" t="s">
        <v>199</v>
      </c>
      <c r="AD312" s="103" t="s">
        <v>417</v>
      </c>
      <c r="AE312" s="103" t="s">
        <v>487</v>
      </c>
      <c r="AF312" s="103" t="s">
        <v>199</v>
      </c>
      <c r="AG312" s="103" t="s">
        <v>199</v>
      </c>
      <c r="AH312" s="103" t="s">
        <v>199</v>
      </c>
      <c r="AI312" s="103" t="s">
        <v>199</v>
      </c>
      <c r="AJ312" s="103" t="s">
        <v>199</v>
      </c>
      <c r="AK312" s="103" t="s">
        <v>199</v>
      </c>
      <c r="AL312" s="103" t="s">
        <v>497</v>
      </c>
    </row>
    <row r="313" spans="2:38" s="111" customFormat="1" ht="142.5" hidden="1" x14ac:dyDescent="0.2">
      <c r="B313" s="103" t="s">
        <v>193</v>
      </c>
      <c r="C313" s="104" t="s">
        <v>1351</v>
      </c>
      <c r="D313" s="103" t="s">
        <v>1382</v>
      </c>
      <c r="E313" s="149" t="s">
        <v>1383</v>
      </c>
      <c r="F313" s="149" t="s">
        <v>1388</v>
      </c>
      <c r="G313" s="149"/>
      <c r="H313" s="103" t="s">
        <v>1122</v>
      </c>
      <c r="I313" s="103" t="s">
        <v>1355</v>
      </c>
      <c r="J313" s="103" t="s">
        <v>199</v>
      </c>
      <c r="K313" s="103" t="s">
        <v>199</v>
      </c>
      <c r="L313" s="103" t="s">
        <v>199</v>
      </c>
      <c r="M313" s="149" t="s">
        <v>1389</v>
      </c>
      <c r="N313" s="103" t="s">
        <v>1390</v>
      </c>
      <c r="O313" s="103" t="s">
        <v>1391</v>
      </c>
      <c r="P313" s="103" t="s">
        <v>1239</v>
      </c>
      <c r="Q313" s="103" t="s">
        <v>1363</v>
      </c>
      <c r="R313" s="103" t="s">
        <v>99</v>
      </c>
      <c r="S313" s="121">
        <v>45301</v>
      </c>
      <c r="T313" s="107">
        <v>45381</v>
      </c>
      <c r="U313" s="107" t="s">
        <v>512</v>
      </c>
      <c r="V313" s="115"/>
      <c r="W313" s="103"/>
      <c r="X313" s="133">
        <v>1</v>
      </c>
      <c r="Y313" s="103" t="s">
        <v>207</v>
      </c>
      <c r="Z313" s="103" t="s">
        <v>199</v>
      </c>
      <c r="AA313" s="103" t="s">
        <v>199</v>
      </c>
      <c r="AB313" s="103" t="s">
        <v>199</v>
      </c>
      <c r="AC313" s="58" t="s">
        <v>199</v>
      </c>
      <c r="AD313" s="103" t="s">
        <v>417</v>
      </c>
      <c r="AE313" s="103" t="s">
        <v>487</v>
      </c>
      <c r="AF313" s="103" t="s">
        <v>199</v>
      </c>
      <c r="AG313" s="103" t="s">
        <v>199</v>
      </c>
      <c r="AH313" s="103" t="s">
        <v>199</v>
      </c>
      <c r="AI313" s="103" t="s">
        <v>199</v>
      </c>
      <c r="AJ313" s="103" t="s">
        <v>199</v>
      </c>
      <c r="AK313" s="103" t="s">
        <v>199</v>
      </c>
      <c r="AL313" s="103" t="s">
        <v>497</v>
      </c>
    </row>
    <row r="314" spans="2:38" s="111" customFormat="1" ht="142.5" hidden="1" x14ac:dyDescent="0.2">
      <c r="B314" s="103" t="s">
        <v>193</v>
      </c>
      <c r="C314" s="104" t="s">
        <v>1351</v>
      </c>
      <c r="D314" s="103" t="s">
        <v>1382</v>
      </c>
      <c r="E314" s="149" t="s">
        <v>1383</v>
      </c>
      <c r="F314" s="149" t="s">
        <v>1392</v>
      </c>
      <c r="G314" s="149"/>
      <c r="H314" s="103" t="s">
        <v>1122</v>
      </c>
      <c r="I314" s="103" t="s">
        <v>1355</v>
      </c>
      <c r="J314" s="103" t="s">
        <v>199</v>
      </c>
      <c r="K314" s="103" t="s">
        <v>199</v>
      </c>
      <c r="L314" s="103" t="s">
        <v>199</v>
      </c>
      <c r="M314" s="149" t="s">
        <v>1393</v>
      </c>
      <c r="N314" s="103" t="s">
        <v>1394</v>
      </c>
      <c r="O314" s="103" t="s">
        <v>1395</v>
      </c>
      <c r="P314" s="103" t="s">
        <v>1368</v>
      </c>
      <c r="Q314" s="103" t="s">
        <v>1369</v>
      </c>
      <c r="R314" s="103" t="s">
        <v>99</v>
      </c>
      <c r="S314" s="107">
        <v>45381</v>
      </c>
      <c r="T314" s="121">
        <v>45565</v>
      </c>
      <c r="U314" s="107" t="s">
        <v>512</v>
      </c>
      <c r="V314" s="115"/>
      <c r="W314" s="103"/>
      <c r="X314" s="133">
        <v>1</v>
      </c>
      <c r="Y314" s="103" t="s">
        <v>423</v>
      </c>
      <c r="Z314" s="103" t="s">
        <v>199</v>
      </c>
      <c r="AA314" s="103" t="s">
        <v>199</v>
      </c>
      <c r="AB314" s="103" t="s">
        <v>199</v>
      </c>
      <c r="AC314" s="103" t="s">
        <v>199</v>
      </c>
      <c r="AD314" s="103" t="s">
        <v>417</v>
      </c>
      <c r="AE314" s="103" t="s">
        <v>487</v>
      </c>
      <c r="AF314" s="103" t="s">
        <v>199</v>
      </c>
      <c r="AG314" s="103" t="s">
        <v>199</v>
      </c>
      <c r="AH314" s="103" t="s">
        <v>199</v>
      </c>
      <c r="AI314" s="103" t="s">
        <v>199</v>
      </c>
      <c r="AJ314" s="103" t="s">
        <v>199</v>
      </c>
      <c r="AK314" s="103" t="s">
        <v>199</v>
      </c>
      <c r="AL314" s="103" t="s">
        <v>497</v>
      </c>
    </row>
    <row r="315" spans="2:38" s="111" customFormat="1" ht="327.75" hidden="1" x14ac:dyDescent="0.2">
      <c r="B315" s="103" t="s">
        <v>516</v>
      </c>
      <c r="C315" s="104" t="s">
        <v>517</v>
      </c>
      <c r="D315" s="103" t="s">
        <v>1396</v>
      </c>
      <c r="E315" s="103" t="s">
        <v>1397</v>
      </c>
      <c r="F315" s="103" t="s">
        <v>1398</v>
      </c>
      <c r="G315" s="103"/>
      <c r="H315" s="103" t="s">
        <v>1399</v>
      </c>
      <c r="I315" s="103" t="s">
        <v>199</v>
      </c>
      <c r="J315" s="103" t="s">
        <v>199</v>
      </c>
      <c r="K315" s="103" t="s">
        <v>199</v>
      </c>
      <c r="L315" s="103" t="s">
        <v>199</v>
      </c>
      <c r="M315" s="103" t="s">
        <v>1400</v>
      </c>
      <c r="N315" s="103" t="s">
        <v>1401</v>
      </c>
      <c r="O315" s="106" t="s">
        <v>1402</v>
      </c>
      <c r="P315" s="103" t="s">
        <v>697</v>
      </c>
      <c r="Q315" s="103" t="s">
        <v>1403</v>
      </c>
      <c r="R315" s="103" t="s">
        <v>119</v>
      </c>
      <c r="S315" s="107">
        <v>45292</v>
      </c>
      <c r="T315" s="107">
        <v>45626</v>
      </c>
      <c r="U315" s="107" t="s">
        <v>281</v>
      </c>
      <c r="V315" s="108" t="s">
        <v>199</v>
      </c>
      <c r="W315" s="103" t="s">
        <v>199</v>
      </c>
      <c r="X315" s="133">
        <v>0.4</v>
      </c>
      <c r="Y315" s="103" t="s">
        <v>400</v>
      </c>
      <c r="Z315" s="103" t="s">
        <v>199</v>
      </c>
      <c r="AA315" s="103" t="s">
        <v>199</v>
      </c>
      <c r="AB315" s="103" t="s">
        <v>199</v>
      </c>
      <c r="AC315" s="103" t="s">
        <v>199</v>
      </c>
      <c r="AD315" s="103" t="s">
        <v>364</v>
      </c>
      <c r="AE315" s="103" t="s">
        <v>199</v>
      </c>
      <c r="AF315" s="103" t="s">
        <v>199</v>
      </c>
      <c r="AG315" s="103" t="s">
        <v>199</v>
      </c>
      <c r="AH315" s="103" t="s">
        <v>199</v>
      </c>
      <c r="AI315" s="103" t="s">
        <v>199</v>
      </c>
      <c r="AJ315" s="103" t="s">
        <v>402</v>
      </c>
      <c r="AK315" s="103" t="s">
        <v>403</v>
      </c>
      <c r="AL315" s="103" t="s">
        <v>1404</v>
      </c>
    </row>
    <row r="316" spans="2:38" s="111" customFormat="1" ht="199.5" hidden="1" x14ac:dyDescent="0.2">
      <c r="B316" s="103" t="s">
        <v>516</v>
      </c>
      <c r="C316" s="104" t="s">
        <v>517</v>
      </c>
      <c r="D316" s="103" t="s">
        <v>1396</v>
      </c>
      <c r="E316" s="103" t="s">
        <v>1397</v>
      </c>
      <c r="F316" s="103" t="s">
        <v>1398</v>
      </c>
      <c r="G316" s="103"/>
      <c r="H316" s="103" t="s">
        <v>1399</v>
      </c>
      <c r="I316" s="103" t="s">
        <v>199</v>
      </c>
      <c r="J316" s="103" t="s">
        <v>199</v>
      </c>
      <c r="K316" s="103" t="s">
        <v>199</v>
      </c>
      <c r="L316" s="103" t="s">
        <v>199</v>
      </c>
      <c r="M316" s="103" t="s">
        <v>1405</v>
      </c>
      <c r="N316" s="103" t="s">
        <v>1406</v>
      </c>
      <c r="O316" s="106" t="s">
        <v>1407</v>
      </c>
      <c r="P316" s="103" t="s">
        <v>697</v>
      </c>
      <c r="Q316" s="103" t="s">
        <v>1408</v>
      </c>
      <c r="R316" s="103" t="s">
        <v>119</v>
      </c>
      <c r="S316" s="107">
        <v>45292</v>
      </c>
      <c r="T316" s="107">
        <v>45626</v>
      </c>
      <c r="U316" s="107" t="s">
        <v>119</v>
      </c>
      <c r="V316" s="108" t="s">
        <v>199</v>
      </c>
      <c r="W316" s="103" t="s">
        <v>199</v>
      </c>
      <c r="X316" s="133">
        <v>0.3</v>
      </c>
      <c r="Y316" s="103" t="s">
        <v>1409</v>
      </c>
      <c r="Z316" s="103" t="s">
        <v>199</v>
      </c>
      <c r="AA316" s="103" t="s">
        <v>199</v>
      </c>
      <c r="AB316" s="103" t="s">
        <v>199</v>
      </c>
      <c r="AC316" s="103" t="s">
        <v>199</v>
      </c>
      <c r="AD316" s="103" t="s">
        <v>209</v>
      </c>
      <c r="AE316" s="103" t="s">
        <v>199</v>
      </c>
      <c r="AF316" s="103" t="s">
        <v>199</v>
      </c>
      <c r="AG316" s="103" t="s">
        <v>199</v>
      </c>
      <c r="AH316" s="103" t="s">
        <v>199</v>
      </c>
      <c r="AI316" s="103" t="s">
        <v>199</v>
      </c>
      <c r="AJ316" s="103" t="s">
        <v>199</v>
      </c>
      <c r="AK316" s="103" t="s">
        <v>199</v>
      </c>
      <c r="AL316" s="103" t="s">
        <v>1404</v>
      </c>
    </row>
    <row r="317" spans="2:38" s="111" customFormat="1" ht="199.5" hidden="1" x14ac:dyDescent="0.2">
      <c r="B317" s="103" t="s">
        <v>516</v>
      </c>
      <c r="C317" s="104" t="s">
        <v>517</v>
      </c>
      <c r="D317" s="103" t="s">
        <v>1396</v>
      </c>
      <c r="E317" s="103" t="s">
        <v>1397</v>
      </c>
      <c r="F317" s="103" t="s">
        <v>1398</v>
      </c>
      <c r="G317" s="103"/>
      <c r="H317" s="103" t="s">
        <v>1399</v>
      </c>
      <c r="I317" s="103" t="s">
        <v>199</v>
      </c>
      <c r="J317" s="103" t="s">
        <v>199</v>
      </c>
      <c r="K317" s="103" t="s">
        <v>199</v>
      </c>
      <c r="L317" s="103" t="s">
        <v>199</v>
      </c>
      <c r="M317" s="103" t="s">
        <v>1410</v>
      </c>
      <c r="N317" s="103" t="s">
        <v>1411</v>
      </c>
      <c r="O317" s="106" t="s">
        <v>1412</v>
      </c>
      <c r="P317" s="103" t="s">
        <v>697</v>
      </c>
      <c r="Q317" s="103" t="s">
        <v>1413</v>
      </c>
      <c r="R317" s="103" t="s">
        <v>119</v>
      </c>
      <c r="S317" s="107">
        <v>45292</v>
      </c>
      <c r="T317" s="107">
        <v>45626</v>
      </c>
      <c r="U317" s="107" t="s">
        <v>50</v>
      </c>
      <c r="V317" s="108" t="s">
        <v>199</v>
      </c>
      <c r="W317" s="103" t="s">
        <v>199</v>
      </c>
      <c r="X317" s="133">
        <v>0.3</v>
      </c>
      <c r="Y317" s="103" t="s">
        <v>1409</v>
      </c>
      <c r="Z317" s="103" t="s">
        <v>199</v>
      </c>
      <c r="AA317" s="103" t="s">
        <v>199</v>
      </c>
      <c r="AB317" s="103" t="s">
        <v>199</v>
      </c>
      <c r="AC317" s="103" t="s">
        <v>199</v>
      </c>
      <c r="AD317" s="103" t="s">
        <v>209</v>
      </c>
      <c r="AE317" s="103" t="s">
        <v>199</v>
      </c>
      <c r="AF317" s="103" t="s">
        <v>199</v>
      </c>
      <c r="AG317" s="103" t="s">
        <v>199</v>
      </c>
      <c r="AH317" s="103" t="s">
        <v>199</v>
      </c>
      <c r="AI317" s="103" t="s">
        <v>199</v>
      </c>
      <c r="AJ317" s="103" t="s">
        <v>199</v>
      </c>
      <c r="AK317" s="103" t="s">
        <v>199</v>
      </c>
      <c r="AL317" s="103" t="s">
        <v>1404</v>
      </c>
    </row>
    <row r="318" spans="2:38" s="111" customFormat="1" ht="199.5" hidden="1" x14ac:dyDescent="0.2">
      <c r="B318" s="103" t="s">
        <v>516</v>
      </c>
      <c r="C318" s="104" t="s">
        <v>517</v>
      </c>
      <c r="D318" s="103" t="s">
        <v>1414</v>
      </c>
      <c r="E318" s="103" t="s">
        <v>1415</v>
      </c>
      <c r="F318" s="103" t="s">
        <v>1416</v>
      </c>
      <c r="G318" s="103"/>
      <c r="H318" s="103" t="s">
        <v>281</v>
      </c>
      <c r="I318" s="103" t="s">
        <v>199</v>
      </c>
      <c r="J318" s="103" t="s">
        <v>199</v>
      </c>
      <c r="K318" s="103" t="s">
        <v>199</v>
      </c>
      <c r="L318" s="103" t="s">
        <v>199</v>
      </c>
      <c r="M318" s="103" t="s">
        <v>1417</v>
      </c>
      <c r="N318" s="103" t="s">
        <v>1418</v>
      </c>
      <c r="O318" s="106" t="s">
        <v>1419</v>
      </c>
      <c r="P318" s="103" t="s">
        <v>535</v>
      </c>
      <c r="Q318" s="103" t="s">
        <v>563</v>
      </c>
      <c r="R318" s="103" t="s">
        <v>537</v>
      </c>
      <c r="S318" s="107">
        <v>45323</v>
      </c>
      <c r="T318" s="107">
        <v>45383</v>
      </c>
      <c r="U318" s="107" t="s">
        <v>512</v>
      </c>
      <c r="V318" s="108"/>
      <c r="W318" s="103"/>
      <c r="X318" s="109">
        <v>0.15</v>
      </c>
      <c r="Y318" s="103" t="s">
        <v>476</v>
      </c>
      <c r="Z318" s="103" t="s">
        <v>199</v>
      </c>
      <c r="AA318" s="103" t="s">
        <v>199</v>
      </c>
      <c r="AB318" s="103" t="s">
        <v>199</v>
      </c>
      <c r="AC318" s="103" t="s">
        <v>199</v>
      </c>
      <c r="AD318" s="103" t="s">
        <v>209</v>
      </c>
      <c r="AE318" s="103" t="s">
        <v>199</v>
      </c>
      <c r="AF318" s="103" t="s">
        <v>199</v>
      </c>
      <c r="AG318" s="103" t="s">
        <v>199</v>
      </c>
      <c r="AH318" s="103" t="s">
        <v>199</v>
      </c>
      <c r="AI318" s="103" t="s">
        <v>199</v>
      </c>
      <c r="AJ318" s="103" t="s">
        <v>199</v>
      </c>
      <c r="AK318" s="103" t="s">
        <v>199</v>
      </c>
      <c r="AL318" s="103" t="s">
        <v>538</v>
      </c>
    </row>
    <row r="319" spans="2:38" s="111" customFormat="1" ht="199.5" hidden="1" x14ac:dyDescent="0.2">
      <c r="B319" s="103" t="s">
        <v>516</v>
      </c>
      <c r="C319" s="104" t="s">
        <v>517</v>
      </c>
      <c r="D319" s="103" t="s">
        <v>1414</v>
      </c>
      <c r="E319" s="103" t="s">
        <v>1415</v>
      </c>
      <c r="F319" s="103" t="s">
        <v>1416</v>
      </c>
      <c r="G319" s="103"/>
      <c r="H319" s="103" t="s">
        <v>281</v>
      </c>
      <c r="I319" s="103" t="s">
        <v>199</v>
      </c>
      <c r="J319" s="103" t="s">
        <v>199</v>
      </c>
      <c r="K319" s="103" t="s">
        <v>199</v>
      </c>
      <c r="L319" s="103" t="s">
        <v>199</v>
      </c>
      <c r="M319" s="103" t="s">
        <v>1420</v>
      </c>
      <c r="N319" s="103" t="s">
        <v>1420</v>
      </c>
      <c r="O319" s="106" t="s">
        <v>1421</v>
      </c>
      <c r="P319" s="103" t="s">
        <v>535</v>
      </c>
      <c r="Q319" s="103" t="s">
        <v>563</v>
      </c>
      <c r="R319" s="103" t="s">
        <v>537</v>
      </c>
      <c r="S319" s="107">
        <v>45383</v>
      </c>
      <c r="T319" s="107">
        <v>45413</v>
      </c>
      <c r="U319" s="107" t="s">
        <v>281</v>
      </c>
      <c r="V319" s="108"/>
      <c r="W319" s="103"/>
      <c r="X319" s="109">
        <v>0.35</v>
      </c>
      <c r="Y319" s="103" t="s">
        <v>207</v>
      </c>
      <c r="Z319" s="103" t="s">
        <v>199</v>
      </c>
      <c r="AA319" s="103" t="s">
        <v>199</v>
      </c>
      <c r="AB319" s="103" t="s">
        <v>199</v>
      </c>
      <c r="AC319" s="103" t="s">
        <v>199</v>
      </c>
      <c r="AD319" s="103" t="s">
        <v>209</v>
      </c>
      <c r="AE319" s="103" t="s">
        <v>199</v>
      </c>
      <c r="AF319" s="103" t="s">
        <v>199</v>
      </c>
      <c r="AG319" s="103" t="s">
        <v>199</v>
      </c>
      <c r="AH319" s="103" t="s">
        <v>199</v>
      </c>
      <c r="AI319" s="103" t="s">
        <v>199</v>
      </c>
      <c r="AJ319" s="103" t="s">
        <v>199</v>
      </c>
      <c r="AK319" s="103" t="s">
        <v>199</v>
      </c>
      <c r="AL319" s="103" t="s">
        <v>538</v>
      </c>
    </row>
    <row r="320" spans="2:38" s="111" customFormat="1" ht="199.5" hidden="1" x14ac:dyDescent="0.2">
      <c r="B320" s="103" t="s">
        <v>516</v>
      </c>
      <c r="C320" s="104" t="s">
        <v>517</v>
      </c>
      <c r="D320" s="103" t="s">
        <v>1414</v>
      </c>
      <c r="E320" s="103" t="s">
        <v>1415</v>
      </c>
      <c r="F320" s="103" t="s">
        <v>1416</v>
      </c>
      <c r="G320" s="103"/>
      <c r="H320" s="103" t="s">
        <v>281</v>
      </c>
      <c r="I320" s="103" t="s">
        <v>199</v>
      </c>
      <c r="J320" s="103" t="s">
        <v>199</v>
      </c>
      <c r="K320" s="103" t="s">
        <v>199</v>
      </c>
      <c r="L320" s="103" t="s">
        <v>199</v>
      </c>
      <c r="M320" s="103" t="s">
        <v>1422</v>
      </c>
      <c r="N320" s="103" t="s">
        <v>1422</v>
      </c>
      <c r="O320" s="106" t="s">
        <v>1423</v>
      </c>
      <c r="P320" s="103" t="s">
        <v>535</v>
      </c>
      <c r="Q320" s="103" t="s">
        <v>563</v>
      </c>
      <c r="R320" s="103" t="s">
        <v>537</v>
      </c>
      <c r="S320" s="107">
        <v>45414</v>
      </c>
      <c r="T320" s="107">
        <v>45641</v>
      </c>
      <c r="U320" s="107" t="s">
        <v>512</v>
      </c>
      <c r="V320" s="108"/>
      <c r="W320" s="103"/>
      <c r="X320" s="109">
        <v>0.5</v>
      </c>
      <c r="Y320" s="103" t="s">
        <v>476</v>
      </c>
      <c r="Z320" s="103" t="s">
        <v>199</v>
      </c>
      <c r="AA320" s="103" t="s">
        <v>199</v>
      </c>
      <c r="AB320" s="103" t="s">
        <v>199</v>
      </c>
      <c r="AC320" s="103" t="s">
        <v>199</v>
      </c>
      <c r="AD320" s="103" t="s">
        <v>209</v>
      </c>
      <c r="AE320" s="103" t="s">
        <v>199</v>
      </c>
      <c r="AF320" s="103" t="s">
        <v>199</v>
      </c>
      <c r="AG320" s="103" t="s">
        <v>199</v>
      </c>
      <c r="AH320" s="103" t="s">
        <v>199</v>
      </c>
      <c r="AI320" s="103" t="s">
        <v>199</v>
      </c>
      <c r="AJ320" s="103" t="s">
        <v>199</v>
      </c>
      <c r="AK320" s="103" t="s">
        <v>199</v>
      </c>
      <c r="AL320" s="103" t="s">
        <v>538</v>
      </c>
    </row>
    <row r="321" spans="2:38" s="111" customFormat="1" ht="199.5" hidden="1" x14ac:dyDescent="0.2">
      <c r="B321" s="103" t="s">
        <v>516</v>
      </c>
      <c r="C321" s="104" t="s">
        <v>517</v>
      </c>
      <c r="D321" s="103" t="s">
        <v>1414</v>
      </c>
      <c r="E321" s="103" t="s">
        <v>1415</v>
      </c>
      <c r="F321" s="103" t="s">
        <v>1424</v>
      </c>
      <c r="G321" s="103"/>
      <c r="H321" s="103" t="s">
        <v>281</v>
      </c>
      <c r="I321" s="103" t="s">
        <v>199</v>
      </c>
      <c r="J321" s="103" t="s">
        <v>199</v>
      </c>
      <c r="K321" s="103" t="s">
        <v>199</v>
      </c>
      <c r="L321" s="103" t="s">
        <v>199</v>
      </c>
      <c r="M321" s="103" t="s">
        <v>1425</v>
      </c>
      <c r="N321" s="103" t="s">
        <v>1426</v>
      </c>
      <c r="O321" s="106" t="s">
        <v>1427</v>
      </c>
      <c r="P321" s="103" t="s">
        <v>535</v>
      </c>
      <c r="Q321" s="103" t="s">
        <v>536</v>
      </c>
      <c r="R321" s="103" t="s">
        <v>537</v>
      </c>
      <c r="S321" s="107">
        <v>45323</v>
      </c>
      <c r="T321" s="107">
        <v>45641</v>
      </c>
      <c r="U321" s="107" t="s">
        <v>512</v>
      </c>
      <c r="V321" s="108"/>
      <c r="W321" s="103"/>
      <c r="X321" s="109">
        <v>1</v>
      </c>
      <c r="Y321" s="103" t="s">
        <v>476</v>
      </c>
      <c r="Z321" s="103" t="s">
        <v>199</v>
      </c>
      <c r="AA321" s="103" t="s">
        <v>199</v>
      </c>
      <c r="AB321" s="103" t="s">
        <v>199</v>
      </c>
      <c r="AC321" s="103" t="s">
        <v>199</v>
      </c>
      <c r="AD321" s="103" t="s">
        <v>209</v>
      </c>
      <c r="AE321" s="103" t="s">
        <v>199</v>
      </c>
      <c r="AF321" s="103" t="s">
        <v>199</v>
      </c>
      <c r="AG321" s="103" t="s">
        <v>199</v>
      </c>
      <c r="AH321" s="103" t="s">
        <v>199</v>
      </c>
      <c r="AI321" s="103" t="s">
        <v>199</v>
      </c>
      <c r="AJ321" s="103" t="s">
        <v>199</v>
      </c>
      <c r="AK321" s="103" t="s">
        <v>199</v>
      </c>
      <c r="AL321" s="103" t="s">
        <v>1428</v>
      </c>
    </row>
    <row r="322" spans="2:38" s="111" customFormat="1" ht="199.5" hidden="1" x14ac:dyDescent="0.2">
      <c r="B322" s="103" t="s">
        <v>516</v>
      </c>
      <c r="C322" s="104" t="s">
        <v>517</v>
      </c>
      <c r="D322" s="103" t="s">
        <v>1414</v>
      </c>
      <c r="E322" s="103" t="s">
        <v>1415</v>
      </c>
      <c r="F322" s="103" t="s">
        <v>1429</v>
      </c>
      <c r="G322" s="103"/>
      <c r="H322" s="103" t="s">
        <v>281</v>
      </c>
      <c r="I322" s="103" t="s">
        <v>199</v>
      </c>
      <c r="J322" s="103" t="s">
        <v>199</v>
      </c>
      <c r="K322" s="103" t="s">
        <v>199</v>
      </c>
      <c r="L322" s="103" t="s">
        <v>199</v>
      </c>
      <c r="M322" s="103" t="s">
        <v>1430</v>
      </c>
      <c r="N322" s="103" t="s">
        <v>1431</v>
      </c>
      <c r="O322" s="106" t="s">
        <v>1432</v>
      </c>
      <c r="P322" s="103" t="s">
        <v>535</v>
      </c>
      <c r="Q322" s="103" t="s">
        <v>536</v>
      </c>
      <c r="R322" s="103" t="s">
        <v>537</v>
      </c>
      <c r="S322" s="107">
        <v>45323</v>
      </c>
      <c r="T322" s="107">
        <v>45444</v>
      </c>
      <c r="U322" s="107" t="s">
        <v>281</v>
      </c>
      <c r="V322" s="108"/>
      <c r="W322" s="103"/>
      <c r="X322" s="109">
        <v>0.2</v>
      </c>
      <c r="Y322" s="103" t="s">
        <v>207</v>
      </c>
      <c r="Z322" s="103" t="s">
        <v>199</v>
      </c>
      <c r="AA322" s="103" t="s">
        <v>199</v>
      </c>
      <c r="AB322" s="103" t="s">
        <v>199</v>
      </c>
      <c r="AC322" s="103" t="s">
        <v>199</v>
      </c>
      <c r="AD322" s="103" t="s">
        <v>209</v>
      </c>
      <c r="AE322" s="103" t="s">
        <v>199</v>
      </c>
      <c r="AF322" s="103" t="s">
        <v>199</v>
      </c>
      <c r="AG322" s="103" t="s">
        <v>199</v>
      </c>
      <c r="AH322" s="103" t="s">
        <v>199</v>
      </c>
      <c r="AI322" s="103" t="s">
        <v>199</v>
      </c>
      <c r="AJ322" s="103" t="s">
        <v>199</v>
      </c>
      <c r="AK322" s="103" t="s">
        <v>199</v>
      </c>
      <c r="AL322" s="103" t="s">
        <v>538</v>
      </c>
    </row>
    <row r="323" spans="2:38" s="111" customFormat="1" ht="199.5" hidden="1" x14ac:dyDescent="0.2">
      <c r="B323" s="103" t="s">
        <v>516</v>
      </c>
      <c r="C323" s="104" t="s">
        <v>517</v>
      </c>
      <c r="D323" s="103" t="s">
        <v>1414</v>
      </c>
      <c r="E323" s="103" t="s">
        <v>1415</v>
      </c>
      <c r="F323" s="103" t="s">
        <v>1429</v>
      </c>
      <c r="G323" s="103"/>
      <c r="H323" s="103" t="s">
        <v>281</v>
      </c>
      <c r="I323" s="103" t="s">
        <v>199</v>
      </c>
      <c r="J323" s="103" t="s">
        <v>199</v>
      </c>
      <c r="K323" s="103" t="s">
        <v>199</v>
      </c>
      <c r="L323" s="103" t="s">
        <v>199</v>
      </c>
      <c r="M323" s="103" t="s">
        <v>1433</v>
      </c>
      <c r="N323" s="103" t="s">
        <v>1434</v>
      </c>
      <c r="O323" s="106" t="s">
        <v>1435</v>
      </c>
      <c r="P323" s="103" t="s">
        <v>535</v>
      </c>
      <c r="Q323" s="103" t="s">
        <v>1436</v>
      </c>
      <c r="R323" s="103" t="s">
        <v>537</v>
      </c>
      <c r="S323" s="107">
        <v>45323</v>
      </c>
      <c r="T323" s="107">
        <v>45641</v>
      </c>
      <c r="U323" s="107" t="s">
        <v>512</v>
      </c>
      <c r="V323" s="108"/>
      <c r="W323" s="103"/>
      <c r="X323" s="109">
        <v>0.8</v>
      </c>
      <c r="Y323" s="103" t="s">
        <v>476</v>
      </c>
      <c r="Z323" s="103" t="s">
        <v>199</v>
      </c>
      <c r="AA323" s="103" t="s">
        <v>199</v>
      </c>
      <c r="AB323" s="103" t="s">
        <v>199</v>
      </c>
      <c r="AC323" s="103" t="s">
        <v>199</v>
      </c>
      <c r="AD323" s="103" t="s">
        <v>209</v>
      </c>
      <c r="AE323" s="103" t="s">
        <v>199</v>
      </c>
      <c r="AF323" s="103" t="s">
        <v>199</v>
      </c>
      <c r="AG323" s="103" t="s">
        <v>199</v>
      </c>
      <c r="AH323" s="103" t="s">
        <v>199</v>
      </c>
      <c r="AI323" s="103" t="s">
        <v>199</v>
      </c>
      <c r="AJ323" s="103" t="s">
        <v>199</v>
      </c>
      <c r="AK323" s="103" t="s">
        <v>199</v>
      </c>
      <c r="AL323" s="103" t="s">
        <v>538</v>
      </c>
    </row>
    <row r="324" spans="2:38" s="111" customFormat="1" ht="199.5" hidden="1" x14ac:dyDescent="0.2">
      <c r="B324" s="103" t="s">
        <v>516</v>
      </c>
      <c r="C324" s="104" t="s">
        <v>517</v>
      </c>
      <c r="D324" s="103" t="s">
        <v>1437</v>
      </c>
      <c r="E324" s="103" t="s">
        <v>1438</v>
      </c>
      <c r="F324" s="103" t="s">
        <v>1439</v>
      </c>
      <c r="G324" s="103"/>
      <c r="H324" s="103" t="s">
        <v>281</v>
      </c>
      <c r="I324" s="103" t="s">
        <v>199</v>
      </c>
      <c r="J324" s="103" t="s">
        <v>199</v>
      </c>
      <c r="K324" s="103" t="s">
        <v>199</v>
      </c>
      <c r="L324" s="141" t="s">
        <v>199</v>
      </c>
      <c r="M324" s="103" t="s">
        <v>1440</v>
      </c>
      <c r="N324" s="103" t="s">
        <v>1441</v>
      </c>
      <c r="O324" s="106" t="s">
        <v>1442</v>
      </c>
      <c r="P324" s="103" t="s">
        <v>535</v>
      </c>
      <c r="Q324" s="103" t="s">
        <v>536</v>
      </c>
      <c r="R324" s="103" t="s">
        <v>537</v>
      </c>
      <c r="S324" s="107">
        <v>45323</v>
      </c>
      <c r="T324" s="107">
        <v>45641</v>
      </c>
      <c r="U324" s="107" t="s">
        <v>512</v>
      </c>
      <c r="V324" s="108"/>
      <c r="W324" s="103"/>
      <c r="X324" s="109">
        <v>1</v>
      </c>
      <c r="Y324" s="103" t="s">
        <v>400</v>
      </c>
      <c r="Z324" s="103" t="s">
        <v>199</v>
      </c>
      <c r="AA324" s="103" t="s">
        <v>199</v>
      </c>
      <c r="AB324" s="141" t="s">
        <v>199</v>
      </c>
      <c r="AC324" s="141" t="s">
        <v>199</v>
      </c>
      <c r="AD324" s="103" t="s">
        <v>364</v>
      </c>
      <c r="AE324" s="103" t="s">
        <v>199</v>
      </c>
      <c r="AF324" s="103" t="s">
        <v>199</v>
      </c>
      <c r="AG324" s="146" t="s">
        <v>199</v>
      </c>
      <c r="AH324" s="146" t="s">
        <v>199</v>
      </c>
      <c r="AI324" s="141" t="s">
        <v>199</v>
      </c>
      <c r="AJ324" s="103" t="s">
        <v>402</v>
      </c>
      <c r="AK324" s="103" t="s">
        <v>403</v>
      </c>
      <c r="AL324" s="103" t="s">
        <v>684</v>
      </c>
    </row>
    <row r="325" spans="2:38" s="111" customFormat="1" ht="199.5" hidden="1" x14ac:dyDescent="0.2">
      <c r="B325" s="103" t="s">
        <v>516</v>
      </c>
      <c r="C325" s="104" t="s">
        <v>517</v>
      </c>
      <c r="D325" s="103" t="s">
        <v>1437</v>
      </c>
      <c r="E325" s="103" t="s">
        <v>1438</v>
      </c>
      <c r="F325" s="103" t="s">
        <v>1443</v>
      </c>
      <c r="G325" s="103"/>
      <c r="H325" s="103" t="s">
        <v>281</v>
      </c>
      <c r="I325" s="103" t="s">
        <v>199</v>
      </c>
      <c r="J325" s="103" t="s">
        <v>199</v>
      </c>
      <c r="K325" s="103" t="s">
        <v>199</v>
      </c>
      <c r="L325" s="141" t="s">
        <v>199</v>
      </c>
      <c r="M325" s="103" t="s">
        <v>1444</v>
      </c>
      <c r="N325" s="103" t="s">
        <v>1445</v>
      </c>
      <c r="O325" s="106" t="s">
        <v>1446</v>
      </c>
      <c r="P325" s="103" t="s">
        <v>535</v>
      </c>
      <c r="Q325" s="103" t="s">
        <v>1447</v>
      </c>
      <c r="R325" s="103" t="s">
        <v>537</v>
      </c>
      <c r="S325" s="107">
        <v>45323</v>
      </c>
      <c r="T325" s="107">
        <v>45641</v>
      </c>
      <c r="U325" s="107" t="s">
        <v>281</v>
      </c>
      <c r="V325" s="108"/>
      <c r="W325" s="103"/>
      <c r="X325" s="109">
        <v>1</v>
      </c>
      <c r="Y325" s="103" t="s">
        <v>400</v>
      </c>
      <c r="Z325" s="103" t="s">
        <v>199</v>
      </c>
      <c r="AA325" s="103" t="s">
        <v>199</v>
      </c>
      <c r="AB325" s="141" t="s">
        <v>199</v>
      </c>
      <c r="AC325" s="141" t="s">
        <v>199</v>
      </c>
      <c r="AD325" s="103" t="s">
        <v>364</v>
      </c>
      <c r="AE325" s="103" t="s">
        <v>199</v>
      </c>
      <c r="AF325" s="103" t="s">
        <v>199</v>
      </c>
      <c r="AG325" s="146" t="s">
        <v>199</v>
      </c>
      <c r="AH325" s="146" t="s">
        <v>199</v>
      </c>
      <c r="AI325" s="141" t="s">
        <v>199</v>
      </c>
      <c r="AJ325" s="103" t="s">
        <v>402</v>
      </c>
      <c r="AK325" s="103" t="s">
        <v>403</v>
      </c>
      <c r="AL325" s="103" t="s">
        <v>538</v>
      </c>
    </row>
    <row r="326" spans="2:38" s="111" customFormat="1" ht="171" hidden="1" x14ac:dyDescent="0.2">
      <c r="B326" s="103" t="s">
        <v>453</v>
      </c>
      <c r="C326" s="103" t="s">
        <v>850</v>
      </c>
      <c r="D326" s="103" t="s">
        <v>1448</v>
      </c>
      <c r="E326" s="103" t="s">
        <v>1449</v>
      </c>
      <c r="F326" s="103" t="s">
        <v>1450</v>
      </c>
      <c r="G326" s="103"/>
      <c r="H326" s="103" t="s">
        <v>1451</v>
      </c>
      <c r="I326" s="103" t="s">
        <v>1452</v>
      </c>
      <c r="J326" s="103" t="s">
        <v>1453</v>
      </c>
      <c r="K326" s="103" t="s">
        <v>199</v>
      </c>
      <c r="L326" s="103" t="s">
        <v>199</v>
      </c>
      <c r="M326" s="103" t="s">
        <v>1454</v>
      </c>
      <c r="N326" s="103" t="s">
        <v>1455</v>
      </c>
      <c r="O326" s="106" t="s">
        <v>1456</v>
      </c>
      <c r="P326" s="103" t="s">
        <v>292</v>
      </c>
      <c r="Q326" s="103" t="s">
        <v>1457</v>
      </c>
      <c r="R326" s="103" t="s">
        <v>280</v>
      </c>
      <c r="S326" s="107">
        <v>45292</v>
      </c>
      <c r="T326" s="107">
        <v>45350</v>
      </c>
      <c r="U326" s="107" t="s">
        <v>50</v>
      </c>
      <c r="V326" s="150">
        <v>21360746</v>
      </c>
      <c r="W326" s="106" t="s">
        <v>1458</v>
      </c>
      <c r="X326" s="106">
        <v>20</v>
      </c>
      <c r="Y326" s="103" t="s">
        <v>1459</v>
      </c>
      <c r="Z326" s="103" t="s">
        <v>208</v>
      </c>
      <c r="AA326" s="103" t="s">
        <v>354</v>
      </c>
      <c r="AB326" s="103" t="s">
        <v>199</v>
      </c>
      <c r="AC326" s="141" t="s">
        <v>199</v>
      </c>
      <c r="AD326" s="103" t="s">
        <v>1460</v>
      </c>
      <c r="AE326" s="103" t="s">
        <v>248</v>
      </c>
      <c r="AF326" s="103" t="s">
        <v>199</v>
      </c>
      <c r="AG326" s="146" t="s">
        <v>199</v>
      </c>
      <c r="AH326" s="146" t="s">
        <v>199</v>
      </c>
      <c r="AI326" s="141" t="s">
        <v>199</v>
      </c>
      <c r="AJ326" s="103" t="s">
        <v>199</v>
      </c>
      <c r="AK326" s="103" t="s">
        <v>199</v>
      </c>
      <c r="AL326" s="103" t="s">
        <v>294</v>
      </c>
    </row>
    <row r="327" spans="2:38" s="111" customFormat="1" ht="171" hidden="1" x14ac:dyDescent="0.2">
      <c r="B327" s="103" t="s">
        <v>453</v>
      </c>
      <c r="C327" s="103" t="s">
        <v>850</v>
      </c>
      <c r="D327" s="103" t="s">
        <v>1448</v>
      </c>
      <c r="E327" s="103" t="s">
        <v>1449</v>
      </c>
      <c r="F327" s="103" t="s">
        <v>1450</v>
      </c>
      <c r="G327" s="103"/>
      <c r="H327" s="103" t="s">
        <v>1451</v>
      </c>
      <c r="I327" s="103" t="s">
        <v>1452</v>
      </c>
      <c r="J327" s="103" t="s">
        <v>1453</v>
      </c>
      <c r="K327" s="103" t="s">
        <v>199</v>
      </c>
      <c r="L327" s="103" t="s">
        <v>199</v>
      </c>
      <c r="M327" s="103" t="s">
        <v>1461</v>
      </c>
      <c r="N327" s="103" t="s">
        <v>1462</v>
      </c>
      <c r="O327" s="106" t="s">
        <v>1463</v>
      </c>
      <c r="P327" s="103" t="s">
        <v>1464</v>
      </c>
      <c r="Q327" s="103" t="s">
        <v>1465</v>
      </c>
      <c r="R327" s="107" t="s">
        <v>50</v>
      </c>
      <c r="S327" s="107">
        <v>45292</v>
      </c>
      <c r="T327" s="107">
        <v>45016</v>
      </c>
      <c r="U327" s="103" t="s">
        <v>280</v>
      </c>
      <c r="V327" s="108" t="s">
        <v>199</v>
      </c>
      <c r="W327" s="103" t="s">
        <v>199</v>
      </c>
      <c r="X327" s="106">
        <v>70</v>
      </c>
      <c r="Y327" s="103" t="s">
        <v>1459</v>
      </c>
      <c r="Z327" s="103" t="s">
        <v>208</v>
      </c>
      <c r="AA327" s="103" t="s">
        <v>354</v>
      </c>
      <c r="AB327" s="103" t="s">
        <v>199</v>
      </c>
      <c r="AC327" s="141" t="s">
        <v>199</v>
      </c>
      <c r="AD327" s="103" t="s">
        <v>1460</v>
      </c>
      <c r="AE327" s="103" t="s">
        <v>199</v>
      </c>
      <c r="AF327" s="103" t="s">
        <v>199</v>
      </c>
      <c r="AG327" s="146" t="s">
        <v>199</v>
      </c>
      <c r="AH327" s="146" t="s">
        <v>199</v>
      </c>
      <c r="AI327" s="141" t="s">
        <v>199</v>
      </c>
      <c r="AJ327" s="103" t="s">
        <v>199</v>
      </c>
      <c r="AK327" s="103" t="s">
        <v>199</v>
      </c>
      <c r="AL327" s="103" t="s">
        <v>294</v>
      </c>
    </row>
    <row r="328" spans="2:38" s="111" customFormat="1" ht="171" hidden="1" x14ac:dyDescent="0.2">
      <c r="B328" s="103" t="s">
        <v>453</v>
      </c>
      <c r="C328" s="103" t="s">
        <v>850</v>
      </c>
      <c r="D328" s="103" t="s">
        <v>1448</v>
      </c>
      <c r="E328" s="103" t="s">
        <v>1449</v>
      </c>
      <c r="F328" s="103" t="s">
        <v>1450</v>
      </c>
      <c r="G328" s="103"/>
      <c r="H328" s="103" t="s">
        <v>1451</v>
      </c>
      <c r="I328" s="103" t="s">
        <v>1452</v>
      </c>
      <c r="J328" s="103" t="s">
        <v>1453</v>
      </c>
      <c r="K328" s="103" t="s">
        <v>199</v>
      </c>
      <c r="L328" s="103" t="s">
        <v>199</v>
      </c>
      <c r="M328" s="103" t="s">
        <v>1466</v>
      </c>
      <c r="N328" s="103" t="s">
        <v>1467</v>
      </c>
      <c r="O328" s="106" t="s">
        <v>1468</v>
      </c>
      <c r="P328" s="103" t="s">
        <v>1464</v>
      </c>
      <c r="Q328" s="103" t="s">
        <v>332</v>
      </c>
      <c r="R328" s="107" t="s">
        <v>50</v>
      </c>
      <c r="S328" s="107">
        <v>45383</v>
      </c>
      <c r="T328" s="107">
        <v>45046</v>
      </c>
      <c r="U328" s="103" t="s">
        <v>280</v>
      </c>
      <c r="V328" s="108" t="s">
        <v>199</v>
      </c>
      <c r="W328" s="103" t="s">
        <v>199</v>
      </c>
      <c r="X328" s="106">
        <v>10</v>
      </c>
      <c r="Y328" s="103" t="s">
        <v>208</v>
      </c>
      <c r="Z328" s="103" t="s">
        <v>354</v>
      </c>
      <c r="AA328" s="103" t="s">
        <v>199</v>
      </c>
      <c r="AB328" s="141" t="s">
        <v>199</v>
      </c>
      <c r="AC328" s="141" t="s">
        <v>199</v>
      </c>
      <c r="AD328" s="103" t="s">
        <v>1460</v>
      </c>
      <c r="AE328" s="103" t="s">
        <v>199</v>
      </c>
      <c r="AF328" s="103" t="s">
        <v>199</v>
      </c>
      <c r="AG328" s="146" t="s">
        <v>199</v>
      </c>
      <c r="AH328" s="146" t="s">
        <v>199</v>
      </c>
      <c r="AI328" s="141" t="s">
        <v>199</v>
      </c>
      <c r="AJ328" s="103" t="s">
        <v>199</v>
      </c>
      <c r="AK328" s="103" t="s">
        <v>199</v>
      </c>
      <c r="AL328" s="103" t="s">
        <v>294</v>
      </c>
    </row>
    <row r="329" spans="2:38" s="111" customFormat="1" ht="171" hidden="1" x14ac:dyDescent="0.2">
      <c r="B329" s="103" t="s">
        <v>453</v>
      </c>
      <c r="C329" s="103" t="s">
        <v>850</v>
      </c>
      <c r="D329" s="103" t="s">
        <v>1448</v>
      </c>
      <c r="E329" s="103" t="s">
        <v>1449</v>
      </c>
      <c r="F329" s="103" t="s">
        <v>1469</v>
      </c>
      <c r="G329" s="103"/>
      <c r="H329" s="103" t="s">
        <v>1451</v>
      </c>
      <c r="I329" s="103" t="s">
        <v>1452</v>
      </c>
      <c r="J329" s="103" t="s">
        <v>1453</v>
      </c>
      <c r="K329" s="103" t="s">
        <v>199</v>
      </c>
      <c r="L329" s="103" t="s">
        <v>199</v>
      </c>
      <c r="M329" s="103" t="s">
        <v>1470</v>
      </c>
      <c r="N329" s="103" t="s">
        <v>1471</v>
      </c>
      <c r="O329" s="106" t="s">
        <v>1456</v>
      </c>
      <c r="P329" s="103" t="s">
        <v>292</v>
      </c>
      <c r="Q329" s="103" t="s">
        <v>1457</v>
      </c>
      <c r="R329" s="103" t="s">
        <v>280</v>
      </c>
      <c r="S329" s="107">
        <v>45352</v>
      </c>
      <c r="T329" s="107">
        <v>45596</v>
      </c>
      <c r="U329" s="107" t="s">
        <v>50</v>
      </c>
      <c r="V329" s="150">
        <v>64082238</v>
      </c>
      <c r="W329" s="106" t="s">
        <v>1458</v>
      </c>
      <c r="Y329" s="103" t="s">
        <v>208</v>
      </c>
      <c r="Z329" s="103" t="s">
        <v>354</v>
      </c>
      <c r="AA329" s="103" t="s">
        <v>199</v>
      </c>
      <c r="AB329" s="141" t="s">
        <v>199</v>
      </c>
      <c r="AC329" s="141" t="s">
        <v>199</v>
      </c>
      <c r="AD329" s="103" t="s">
        <v>1460</v>
      </c>
      <c r="AE329" s="103" t="s">
        <v>248</v>
      </c>
      <c r="AF329" s="103" t="s">
        <v>199</v>
      </c>
      <c r="AG329" s="146" t="s">
        <v>199</v>
      </c>
      <c r="AH329" s="146" t="s">
        <v>199</v>
      </c>
      <c r="AI329" s="141" t="s">
        <v>199</v>
      </c>
      <c r="AJ329" s="103" t="s">
        <v>199</v>
      </c>
      <c r="AK329" s="103" t="s">
        <v>199</v>
      </c>
      <c r="AL329" s="103" t="s">
        <v>294</v>
      </c>
    </row>
    <row r="330" spans="2:38" s="111" customFormat="1" ht="171" hidden="1" x14ac:dyDescent="0.2">
      <c r="B330" s="103" t="s">
        <v>453</v>
      </c>
      <c r="C330" s="103" t="s">
        <v>850</v>
      </c>
      <c r="D330" s="103" t="s">
        <v>1448</v>
      </c>
      <c r="E330" s="103" t="s">
        <v>1449</v>
      </c>
      <c r="F330" s="103" t="s">
        <v>1469</v>
      </c>
      <c r="G330" s="103"/>
      <c r="H330" s="103" t="s">
        <v>1451</v>
      </c>
      <c r="I330" s="103" t="s">
        <v>1452</v>
      </c>
      <c r="J330" s="103" t="s">
        <v>1453</v>
      </c>
      <c r="K330" s="103" t="s">
        <v>199</v>
      </c>
      <c r="L330" s="103" t="s">
        <v>199</v>
      </c>
      <c r="M330" s="103" t="s">
        <v>1472</v>
      </c>
      <c r="N330" s="103" t="s">
        <v>1473</v>
      </c>
      <c r="O330" s="106" t="s">
        <v>1474</v>
      </c>
      <c r="P330" s="103" t="s">
        <v>1464</v>
      </c>
      <c r="Q330" s="103" t="s">
        <v>332</v>
      </c>
      <c r="R330" s="107" t="s">
        <v>50</v>
      </c>
      <c r="S330" s="107">
        <v>45597</v>
      </c>
      <c r="T330" s="107">
        <v>45626</v>
      </c>
      <c r="U330" s="103" t="s">
        <v>280</v>
      </c>
      <c r="V330" s="141" t="s">
        <v>199</v>
      </c>
      <c r="W330" s="141" t="s">
        <v>199</v>
      </c>
      <c r="Y330" s="103" t="s">
        <v>208</v>
      </c>
      <c r="Z330" s="103" t="s">
        <v>354</v>
      </c>
      <c r="AA330" s="103" t="s">
        <v>199</v>
      </c>
      <c r="AB330" s="141" t="s">
        <v>199</v>
      </c>
      <c r="AC330" s="141" t="s">
        <v>199</v>
      </c>
      <c r="AD330" s="103" t="s">
        <v>1460</v>
      </c>
      <c r="AE330" s="103" t="s">
        <v>199</v>
      </c>
      <c r="AF330" s="103" t="s">
        <v>199</v>
      </c>
      <c r="AG330" s="146" t="s">
        <v>199</v>
      </c>
      <c r="AH330" s="146" t="s">
        <v>199</v>
      </c>
      <c r="AI330" s="141" t="s">
        <v>199</v>
      </c>
      <c r="AJ330" s="103" t="s">
        <v>199</v>
      </c>
      <c r="AK330" s="103" t="s">
        <v>199</v>
      </c>
      <c r="AL330" s="103" t="s">
        <v>294</v>
      </c>
    </row>
    <row r="331" spans="2:38" s="111" customFormat="1" ht="171" hidden="1" x14ac:dyDescent="0.2">
      <c r="B331" s="103" t="s">
        <v>453</v>
      </c>
      <c r="C331" s="103" t="s">
        <v>850</v>
      </c>
      <c r="D331" s="103" t="s">
        <v>1448</v>
      </c>
      <c r="E331" s="103" t="s">
        <v>1449</v>
      </c>
      <c r="F331" s="103" t="s">
        <v>1475</v>
      </c>
      <c r="G331" s="103"/>
      <c r="H331" s="103" t="s">
        <v>1451</v>
      </c>
      <c r="I331" s="103" t="s">
        <v>1452</v>
      </c>
      <c r="J331" s="103" t="s">
        <v>1453</v>
      </c>
      <c r="K331" s="103" t="s">
        <v>199</v>
      </c>
      <c r="L331" s="103" t="s">
        <v>199</v>
      </c>
      <c r="M331" s="103" t="s">
        <v>1476</v>
      </c>
      <c r="N331" s="103" t="s">
        <v>1477</v>
      </c>
      <c r="O331" s="106" t="s">
        <v>1478</v>
      </c>
      <c r="P331" s="103" t="s">
        <v>292</v>
      </c>
      <c r="Q331" s="103" t="s">
        <v>1479</v>
      </c>
      <c r="R331" s="103" t="s">
        <v>280</v>
      </c>
      <c r="S331" s="107">
        <v>45597</v>
      </c>
      <c r="T331" s="107">
        <v>45611</v>
      </c>
      <c r="U331" s="107" t="s">
        <v>50</v>
      </c>
      <c r="V331" s="151" t="s">
        <v>199</v>
      </c>
      <c r="W331" s="141" t="s">
        <v>199</v>
      </c>
      <c r="Y331" s="103" t="s">
        <v>208</v>
      </c>
      <c r="Z331" s="103" t="s">
        <v>354</v>
      </c>
      <c r="AA331" s="103" t="s">
        <v>199</v>
      </c>
      <c r="AB331" s="141" t="s">
        <v>199</v>
      </c>
      <c r="AC331" s="141" t="s">
        <v>199</v>
      </c>
      <c r="AD331" s="103" t="s">
        <v>1460</v>
      </c>
      <c r="AE331" s="103" t="s">
        <v>199</v>
      </c>
      <c r="AF331" s="103" t="s">
        <v>199</v>
      </c>
      <c r="AG331" s="146" t="s">
        <v>199</v>
      </c>
      <c r="AH331" s="146" t="s">
        <v>199</v>
      </c>
      <c r="AI331" s="141" t="s">
        <v>199</v>
      </c>
      <c r="AJ331" s="103" t="s">
        <v>199</v>
      </c>
      <c r="AK331" s="103" t="s">
        <v>199</v>
      </c>
      <c r="AL331" s="103" t="s">
        <v>294</v>
      </c>
    </row>
    <row r="332" spans="2:38" s="111" customFormat="1" ht="171" hidden="1" x14ac:dyDescent="0.2">
      <c r="B332" s="103" t="s">
        <v>453</v>
      </c>
      <c r="C332" s="103" t="s">
        <v>850</v>
      </c>
      <c r="D332" s="103" t="s">
        <v>1448</v>
      </c>
      <c r="E332" s="103" t="s">
        <v>1449</v>
      </c>
      <c r="F332" s="103" t="s">
        <v>1480</v>
      </c>
      <c r="G332" s="103"/>
      <c r="H332" s="103" t="s">
        <v>1451</v>
      </c>
      <c r="I332" s="103" t="s">
        <v>1452</v>
      </c>
      <c r="J332" s="103" t="s">
        <v>1453</v>
      </c>
      <c r="K332" s="103" t="s">
        <v>199</v>
      </c>
      <c r="L332" s="103" t="s">
        <v>199</v>
      </c>
      <c r="M332" s="103" t="s">
        <v>1481</v>
      </c>
      <c r="N332" s="103" t="s">
        <v>1482</v>
      </c>
      <c r="O332" s="106" t="s">
        <v>1483</v>
      </c>
      <c r="P332" s="103" t="s">
        <v>292</v>
      </c>
      <c r="Q332" s="103" t="s">
        <v>1457</v>
      </c>
      <c r="R332" s="103" t="s">
        <v>280</v>
      </c>
      <c r="S332" s="107">
        <v>45627</v>
      </c>
      <c r="T332" s="107">
        <v>45641</v>
      </c>
      <c r="U332" s="107" t="s">
        <v>50</v>
      </c>
      <c r="V332" s="151" t="s">
        <v>199</v>
      </c>
      <c r="W332" s="141" t="s">
        <v>199</v>
      </c>
      <c r="Y332" s="103" t="s">
        <v>208</v>
      </c>
      <c r="Z332" s="103" t="s">
        <v>354</v>
      </c>
      <c r="AA332" s="103" t="s">
        <v>199</v>
      </c>
      <c r="AB332" s="141" t="s">
        <v>199</v>
      </c>
      <c r="AC332" s="141" t="s">
        <v>199</v>
      </c>
      <c r="AD332" s="103" t="s">
        <v>1460</v>
      </c>
      <c r="AE332" s="103" t="s">
        <v>199</v>
      </c>
      <c r="AF332" s="103" t="s">
        <v>199</v>
      </c>
      <c r="AG332" s="146" t="s">
        <v>199</v>
      </c>
      <c r="AH332" s="146" t="s">
        <v>199</v>
      </c>
      <c r="AI332" s="141" t="s">
        <v>199</v>
      </c>
      <c r="AJ332" s="103" t="s">
        <v>199</v>
      </c>
      <c r="AK332" s="103" t="s">
        <v>199</v>
      </c>
      <c r="AL332" s="103" t="s">
        <v>294</v>
      </c>
    </row>
    <row r="333" spans="2:38" s="111" customFormat="1" ht="171" hidden="1" x14ac:dyDescent="0.2">
      <c r="B333" s="103" t="s">
        <v>453</v>
      </c>
      <c r="C333" s="103" t="s">
        <v>850</v>
      </c>
      <c r="D333" s="103" t="s">
        <v>1448</v>
      </c>
      <c r="E333" s="103" t="s">
        <v>1449</v>
      </c>
      <c r="F333" s="103" t="s">
        <v>1480</v>
      </c>
      <c r="G333" s="103"/>
      <c r="H333" s="103" t="s">
        <v>1451</v>
      </c>
      <c r="I333" s="103" t="s">
        <v>1452</v>
      </c>
      <c r="J333" s="103" t="s">
        <v>1453</v>
      </c>
      <c r="K333" s="103" t="s">
        <v>199</v>
      </c>
      <c r="L333" s="103" t="s">
        <v>199</v>
      </c>
      <c r="M333" s="103" t="s">
        <v>1484</v>
      </c>
      <c r="N333" s="103" t="s">
        <v>1485</v>
      </c>
      <c r="O333" s="106" t="s">
        <v>1486</v>
      </c>
      <c r="P333" s="103" t="s">
        <v>1487</v>
      </c>
      <c r="Q333" s="103" t="s">
        <v>1488</v>
      </c>
      <c r="R333" s="107" t="s">
        <v>50</v>
      </c>
      <c r="S333" s="107">
        <v>45627</v>
      </c>
      <c r="T333" s="107">
        <v>45641</v>
      </c>
      <c r="U333" s="103" t="s">
        <v>280</v>
      </c>
      <c r="V333" s="141" t="s">
        <v>199</v>
      </c>
      <c r="W333" s="141" t="s">
        <v>199</v>
      </c>
      <c r="Y333" s="103" t="s">
        <v>208</v>
      </c>
      <c r="Z333" s="103" t="s">
        <v>354</v>
      </c>
      <c r="AA333" s="103" t="s">
        <v>199</v>
      </c>
      <c r="AB333" s="141" t="s">
        <v>199</v>
      </c>
      <c r="AC333" s="141" t="s">
        <v>199</v>
      </c>
      <c r="AD333" s="103" t="s">
        <v>1460</v>
      </c>
      <c r="AE333" s="103" t="s">
        <v>199</v>
      </c>
      <c r="AF333" s="103" t="s">
        <v>199</v>
      </c>
      <c r="AG333" s="146" t="s">
        <v>199</v>
      </c>
      <c r="AH333" s="146" t="s">
        <v>199</v>
      </c>
      <c r="AI333" s="141" t="s">
        <v>199</v>
      </c>
      <c r="AJ333" s="103" t="s">
        <v>199</v>
      </c>
      <c r="AK333" s="103" t="s">
        <v>199</v>
      </c>
      <c r="AL333" s="103" t="s">
        <v>294</v>
      </c>
    </row>
    <row r="334" spans="2:38" s="111" customFormat="1" ht="142.5" hidden="1" x14ac:dyDescent="0.2">
      <c r="B334" s="103" t="s">
        <v>193</v>
      </c>
      <c r="C334" s="104" t="s">
        <v>1351</v>
      </c>
      <c r="D334" s="103" t="s">
        <v>1489</v>
      </c>
      <c r="E334" s="114" t="s">
        <v>1497</v>
      </c>
      <c r="F334" s="114" t="s">
        <v>1490</v>
      </c>
      <c r="G334" s="114"/>
      <c r="H334" s="103" t="s">
        <v>1451</v>
      </c>
      <c r="I334" s="103" t="s">
        <v>199</v>
      </c>
      <c r="J334" s="103" t="s">
        <v>199</v>
      </c>
      <c r="K334" s="103" t="s">
        <v>199</v>
      </c>
      <c r="L334" s="103" t="s">
        <v>199</v>
      </c>
      <c r="M334" s="114" t="s">
        <v>1491</v>
      </c>
      <c r="N334" s="106" t="s">
        <v>1492</v>
      </c>
      <c r="O334" s="103" t="s">
        <v>1493</v>
      </c>
      <c r="P334" s="103" t="s">
        <v>298</v>
      </c>
      <c r="Q334" s="103"/>
      <c r="R334" s="103" t="s">
        <v>280</v>
      </c>
      <c r="S334" s="107">
        <v>45292</v>
      </c>
      <c r="T334" s="107">
        <v>45626</v>
      </c>
      <c r="U334" s="152" t="s">
        <v>280</v>
      </c>
      <c r="V334" s="150" t="s">
        <v>1494</v>
      </c>
      <c r="W334" s="106" t="s">
        <v>1495</v>
      </c>
      <c r="Y334" s="106" t="s">
        <v>245</v>
      </c>
      <c r="Z334" s="103" t="s">
        <v>1496</v>
      </c>
      <c r="AA334" s="103" t="s">
        <v>199</v>
      </c>
      <c r="AB334" s="141" t="s">
        <v>199</v>
      </c>
      <c r="AC334" s="141" t="s">
        <v>199</v>
      </c>
      <c r="AD334" s="103" t="s">
        <v>487</v>
      </c>
      <c r="AE334" s="103" t="s">
        <v>248</v>
      </c>
      <c r="AF334" s="146" t="s">
        <v>199</v>
      </c>
      <c r="AG334" s="146" t="s">
        <v>199</v>
      </c>
      <c r="AH334" s="141" t="s">
        <v>199</v>
      </c>
      <c r="AI334" s="141" t="s">
        <v>199</v>
      </c>
      <c r="AJ334" s="103" t="s">
        <v>199</v>
      </c>
      <c r="AK334" s="103" t="s">
        <v>199</v>
      </c>
      <c r="AL334" s="103" t="s">
        <v>283</v>
      </c>
    </row>
    <row r="335" spans="2:38" s="111" customFormat="1" ht="142.5" hidden="1" x14ac:dyDescent="0.2">
      <c r="B335" s="103" t="s">
        <v>193</v>
      </c>
      <c r="C335" s="104" t="s">
        <v>1351</v>
      </c>
      <c r="D335" s="103" t="s">
        <v>1489</v>
      </c>
      <c r="E335" s="114" t="s">
        <v>1497</v>
      </c>
      <c r="F335" s="114" t="s">
        <v>1490</v>
      </c>
      <c r="G335" s="114"/>
      <c r="H335" s="103" t="s">
        <v>1451</v>
      </c>
      <c r="I335" s="103" t="s">
        <v>199</v>
      </c>
      <c r="J335" s="103" t="s">
        <v>199</v>
      </c>
      <c r="K335" s="103" t="s">
        <v>199</v>
      </c>
      <c r="L335" s="103" t="s">
        <v>199</v>
      </c>
      <c r="M335" s="114" t="s">
        <v>1498</v>
      </c>
      <c r="N335" s="103" t="s">
        <v>1499</v>
      </c>
      <c r="O335" s="103" t="s">
        <v>1500</v>
      </c>
      <c r="P335" s="103" t="s">
        <v>298</v>
      </c>
      <c r="Q335" s="103"/>
      <c r="R335" s="103" t="s">
        <v>280</v>
      </c>
      <c r="S335" s="107">
        <v>45292</v>
      </c>
      <c r="T335" s="107">
        <v>45412</v>
      </c>
      <c r="U335" s="107" t="s">
        <v>281</v>
      </c>
      <c r="V335" s="150">
        <v>21720848</v>
      </c>
      <c r="W335" s="103">
        <v>165</v>
      </c>
      <c r="X335" s="109"/>
      <c r="Y335" s="103" t="s">
        <v>245</v>
      </c>
      <c r="Z335" s="103" t="s">
        <v>199</v>
      </c>
      <c r="AA335" s="103" t="s">
        <v>199</v>
      </c>
      <c r="AB335" s="103" t="s">
        <v>199</v>
      </c>
      <c r="AC335" s="103" t="s">
        <v>199</v>
      </c>
      <c r="AD335" s="103" t="s">
        <v>828</v>
      </c>
      <c r="AE335" s="103" t="s">
        <v>248</v>
      </c>
      <c r="AF335" s="103" t="s">
        <v>199</v>
      </c>
      <c r="AG335" s="103" t="s">
        <v>199</v>
      </c>
      <c r="AH335" s="103" t="s">
        <v>199</v>
      </c>
      <c r="AI335" s="103" t="s">
        <v>199</v>
      </c>
      <c r="AJ335" s="103" t="s">
        <v>199</v>
      </c>
      <c r="AK335" s="103" t="s">
        <v>199</v>
      </c>
      <c r="AL335" s="103" t="s">
        <v>283</v>
      </c>
    </row>
    <row r="336" spans="2:38" s="111" customFormat="1" ht="142.5" hidden="1" x14ac:dyDescent="0.2">
      <c r="B336" s="103" t="s">
        <v>193</v>
      </c>
      <c r="C336" s="104" t="s">
        <v>1351</v>
      </c>
      <c r="D336" s="103" t="s">
        <v>1489</v>
      </c>
      <c r="E336" s="114" t="s">
        <v>1497</v>
      </c>
      <c r="F336" s="114" t="s">
        <v>1490</v>
      </c>
      <c r="G336" s="114"/>
      <c r="H336" s="103" t="s">
        <v>1451</v>
      </c>
      <c r="I336" s="103" t="s">
        <v>199</v>
      </c>
      <c r="J336" s="103" t="s">
        <v>199</v>
      </c>
      <c r="K336" s="103" t="s">
        <v>199</v>
      </c>
      <c r="L336" s="103" t="s">
        <v>199</v>
      </c>
      <c r="M336" s="114" t="s">
        <v>1501</v>
      </c>
      <c r="N336" s="103" t="s">
        <v>1499</v>
      </c>
      <c r="O336" s="103" t="s">
        <v>1502</v>
      </c>
      <c r="P336" s="103" t="s">
        <v>298</v>
      </c>
      <c r="Q336" s="103"/>
      <c r="R336" s="103" t="s">
        <v>280</v>
      </c>
      <c r="S336" s="107">
        <v>45413</v>
      </c>
      <c r="T336" s="121">
        <v>45535</v>
      </c>
      <c r="U336" s="107" t="s">
        <v>281</v>
      </c>
      <c r="V336" s="150" t="s">
        <v>1503</v>
      </c>
      <c r="W336" s="103">
        <v>165</v>
      </c>
      <c r="X336" s="109"/>
      <c r="Y336" s="103" t="s">
        <v>245</v>
      </c>
      <c r="Z336" s="103" t="s">
        <v>199</v>
      </c>
      <c r="AA336" s="103" t="s">
        <v>199</v>
      </c>
      <c r="AB336" s="103" t="s">
        <v>199</v>
      </c>
      <c r="AC336" s="103" t="s">
        <v>199</v>
      </c>
      <c r="AD336" s="103" t="s">
        <v>828</v>
      </c>
      <c r="AE336" s="103" t="s">
        <v>248</v>
      </c>
      <c r="AF336" s="103" t="s">
        <v>199</v>
      </c>
      <c r="AG336" s="103" t="s">
        <v>199</v>
      </c>
      <c r="AH336" s="103" t="s">
        <v>199</v>
      </c>
      <c r="AI336" s="103" t="s">
        <v>199</v>
      </c>
      <c r="AJ336" s="103" t="s">
        <v>199</v>
      </c>
      <c r="AK336" s="103" t="s">
        <v>199</v>
      </c>
      <c r="AL336" s="103" t="s">
        <v>283</v>
      </c>
    </row>
    <row r="337" spans="2:38" s="111" customFormat="1" ht="142.5" hidden="1" x14ac:dyDescent="0.2">
      <c r="B337" s="103" t="s">
        <v>193</v>
      </c>
      <c r="C337" s="104" t="s">
        <v>1351</v>
      </c>
      <c r="D337" s="103" t="s">
        <v>1489</v>
      </c>
      <c r="E337" s="114" t="s">
        <v>1497</v>
      </c>
      <c r="F337" s="114" t="s">
        <v>1490</v>
      </c>
      <c r="G337" s="114"/>
      <c r="H337" s="103" t="s">
        <v>1451</v>
      </c>
      <c r="I337" s="103" t="s">
        <v>199</v>
      </c>
      <c r="J337" s="103" t="s">
        <v>199</v>
      </c>
      <c r="K337" s="103" t="s">
        <v>199</v>
      </c>
      <c r="L337" s="103" t="s">
        <v>199</v>
      </c>
      <c r="M337" s="114" t="s">
        <v>1504</v>
      </c>
      <c r="N337" s="103" t="s">
        <v>1499</v>
      </c>
      <c r="O337" s="103" t="s">
        <v>1505</v>
      </c>
      <c r="P337" s="103" t="s">
        <v>298</v>
      </c>
      <c r="Q337" s="103"/>
      <c r="R337" s="103" t="s">
        <v>280</v>
      </c>
      <c r="S337" s="107">
        <v>45536</v>
      </c>
      <c r="T337" s="121">
        <v>45626</v>
      </c>
      <c r="U337" s="107" t="s">
        <v>281</v>
      </c>
      <c r="V337" s="108" t="s">
        <v>199</v>
      </c>
      <c r="W337" s="103" t="s">
        <v>199</v>
      </c>
      <c r="X337" s="109"/>
      <c r="Y337" s="103" t="s">
        <v>245</v>
      </c>
      <c r="Z337" s="103" t="s">
        <v>199</v>
      </c>
      <c r="AA337" s="103" t="s">
        <v>199</v>
      </c>
      <c r="AB337" s="103" t="s">
        <v>199</v>
      </c>
      <c r="AC337" s="103" t="s">
        <v>199</v>
      </c>
      <c r="AD337" s="103" t="s">
        <v>828</v>
      </c>
      <c r="AE337" s="103" t="s">
        <v>199</v>
      </c>
      <c r="AF337" s="103" t="s">
        <v>199</v>
      </c>
      <c r="AG337" s="103" t="s">
        <v>199</v>
      </c>
      <c r="AH337" s="103" t="s">
        <v>199</v>
      </c>
      <c r="AI337" s="103" t="s">
        <v>199</v>
      </c>
      <c r="AJ337" s="103" t="s">
        <v>199</v>
      </c>
      <c r="AK337" s="103" t="s">
        <v>199</v>
      </c>
      <c r="AL337" s="103" t="s">
        <v>283</v>
      </c>
    </row>
    <row r="338" spans="2:38" s="111" customFormat="1" x14ac:dyDescent="0.2">
      <c r="AE338" s="153"/>
      <c r="AF338" s="153"/>
      <c r="AG338" s="153"/>
      <c r="AH338" s="153"/>
    </row>
  </sheetData>
  <autoFilter ref="A8:AL337" xr:uid="{00000000-0001-0000-0000-000000000000}">
    <filterColumn colId="8" showButton="0"/>
    <filterColumn colId="9" showButton="0"/>
    <filterColumn colId="10" showButton="0"/>
    <filterColumn colId="17">
      <filters>
        <filter val="Oficina de Control Interno"/>
      </filters>
    </filterColumn>
    <filterColumn colId="24" showButton="0"/>
    <filterColumn colId="25" showButton="0"/>
    <filterColumn colId="26" showButton="0"/>
    <filterColumn colId="27" showButton="0"/>
    <filterColumn colId="29" showButton="0"/>
    <filterColumn colId="30" showButton="0"/>
    <filterColumn colId="31" showButton="0"/>
    <filterColumn colId="32" showButton="0"/>
    <filterColumn colId="33" showButton="0"/>
    <filterColumn colId="35" showButton="0"/>
  </autoFilter>
  <mergeCells count="29">
    <mergeCell ref="AL8:AL9"/>
    <mergeCell ref="V8:V9"/>
    <mergeCell ref="W8:W9"/>
    <mergeCell ref="X8:X9"/>
    <mergeCell ref="Y8:AC9"/>
    <mergeCell ref="AD8:AI9"/>
    <mergeCell ref="AJ8:AK8"/>
    <mergeCell ref="U8:U9"/>
    <mergeCell ref="G8:G9"/>
    <mergeCell ref="H8:H9"/>
    <mergeCell ref="I8:L9"/>
    <mergeCell ref="M8:M9"/>
    <mergeCell ref="N8:N9"/>
    <mergeCell ref="O8:O9"/>
    <mergeCell ref="P8:P9"/>
    <mergeCell ref="Q8:Q9"/>
    <mergeCell ref="R8:R9"/>
    <mergeCell ref="S8:S9"/>
    <mergeCell ref="T8:T9"/>
    <mergeCell ref="B2:B5"/>
    <mergeCell ref="C2:C3"/>
    <mergeCell ref="D2:AJ3"/>
    <mergeCell ref="C4:C5"/>
    <mergeCell ref="D4:AJ5"/>
    <mergeCell ref="B8:B9"/>
    <mergeCell ref="C8:C9"/>
    <mergeCell ref="D8:D9"/>
    <mergeCell ref="E8:E9"/>
    <mergeCell ref="F8:F9"/>
  </mergeCells>
  <conditionalFormatting sqref="AL226:AL227">
    <cfRule type="expression" dxfId="3" priority="1">
      <formula>$AD226&lt;&gt;""</formula>
    </cfRule>
  </conditionalFormatting>
  <dataValidations count="27">
    <dataValidation type="list" allowBlank="1" showInputMessage="1" showErrorMessage="1" sqref="B10:B275 B288:B337" xr:uid="{150099E6-EFD9-4001-B5C1-566800873D1B}">
      <formula1>Perspectiva</formula1>
    </dataValidation>
    <dataValidation allowBlank="1" showInputMessage="1" showErrorMessage="1" prompt="Puede registrar la cantidad de colaboradores que requiera, siempre y cuando cuenten con usuario de Eureka" sqref="Q203:Q207 Q140:Q141 P206:P207" xr:uid="{F11FA914-7677-456A-BE58-F517E516A061}"/>
    <dataValidation type="textLength" operator="lessThanOrEqual" showInputMessage="1" showErrorMessage="1" error="El número máximo de caracteres son 100" prompt="El número máximo de caracteres incluyendo los espacios es de 100" sqref="N79:N93 O125:O126 M125:M126 M79:M122" xr:uid="{C11F0240-FDF6-413F-8215-ACFFE8D13B3E}">
      <formula1>100</formula1>
    </dataValidation>
    <dataValidation type="textLength" operator="lessThanOrEqual" allowBlank="1" showInputMessage="1" showErrorMessage="1" errorTitle="No superar 100 caracteres" error="No superar 100 caracteres" sqref="N79:N93 M79:M114" xr:uid="{7932F278-FC9F-482E-9DD2-BDE8171883B4}">
      <formula1>100</formula1>
    </dataValidation>
    <dataValidation allowBlank="1" showInputMessage="1" showErrorMessage="1" prompt="Elija de la lista los artículos y/o bases del Plan Nacional de Desarrollo 2022 - 2026 a los que se da respuesta con la implementación de la estrategia y la consecución del producto." sqref="I8" xr:uid="{7ACD0201-C1A4-4299-A9D1-311F7F41CF92}"/>
    <dataValidation allowBlank="1" showInputMessage="1" showErrorMessage="1" prompt="Elija de la lista la dependencia que será usuaria del producto que se generará porque lo requiere para el desarrollo de sus actividades, en los casos que aplique." sqref="U8:U9" xr:uid="{B613EC23-8B47-49BF-80D3-E39A63FEDF9B}"/>
    <dataValidation allowBlank="1" showInputMessage="1" showErrorMessage="1" prompt="Si marcó que la actividad pertence al plan 9. Plan Anticorrupción y de atención al ciudadano, debe indicar de las listas a cual componente y subcomponente pertenece la actividad." sqref="AJ8:AK8" xr:uid="{C4C2C149-A154-49E3-8D26-9FD8E8E79DF5}"/>
    <dataValidation type="list" allowBlank="1" showInputMessage="1" showErrorMessage="1" sqref="AJ256:AJ260 AK47:AK48 AJ64:AK67 AK317 AK72:AK75 AJ74:AK75 AJ10:AJ227 AJ240:AJ241 AJ288:AJ337" xr:uid="{917DCDED-62B1-4674-B586-D44F408862F7}">
      <formula1>Componentes</formula1>
    </dataValidation>
    <dataValidation allowBlank="1" showInputMessage="1" showErrorMessage="1" prompt="Elija de la lista la perspectiva sobre la cual va a formular las actividades del plan de acción.  Para mas información puede consultar el Diccionario de Datos y el PEI" sqref="B8:B9" xr:uid="{EE1A3391-6EFE-437A-8D50-B47076C5728E}"/>
    <dataValidation allowBlank="1" showInputMessage="1" showErrorMessage="1" prompt="De acuerdo a la perspectiva seleaccionada, elija de la lista el objetivo estratégico sobre el cual va a formular las actividades del plan de acción.  Para mas información puede consultar el Diccionario de Datos y el PEI" sqref="C8:C9" xr:uid="{BC776757-189F-49DD-B67F-DE39A47D43EE}"/>
    <dataValidation allowBlank="1" showInputMessage="1" showErrorMessage="1" prompt="Teniendo en cuenta el objetivo seleccionado, registre o elija de la lista la estrategia asociada a las actividades del plan de acción.  Para mas información puede consultar el Diccionario de Datos y el PEI" sqref="D8:E9" xr:uid="{98A3C856-A2CA-4F5B-9078-A6D3F97BD5C8}"/>
    <dataValidation allowBlank="1" showInputMessage="1" showErrorMessage="1" prompt="Registre o elija de la lista el producto del Plan Estratégico Institucional que desea obtener. _x000a_Producto es el resultado final del desarrollo de actividades de un proceso, fase o proyecto, el cual debe ser verificable." sqref="F8:G9" xr:uid="{C284D7D4-195B-4964-BF6B-18DC70A416AB}"/>
    <dataValidation allowBlank="1" showInputMessage="1" showErrorMessage="1" prompt="Defina el responsable de la obtención del producto en términos de cargo y dependencia. Debe ser de nivel directivo." sqref="H8:H9" xr:uid="{F532DCD6-51EE-4EBB-85A5-4867CE054ADD}"/>
    <dataValidation allowBlank="1" showInputMessage="1" showErrorMessage="1" prompt="Defina las actividades necesarias para la obtención de los productos. _x000a_Estructura: VERBO en infinitivo + el Objeto + condicion de calidad." sqref="M8:M9" xr:uid="{4BA95014-88AC-4ABF-834D-6B4C226A082F}"/>
    <dataValidation allowBlank="1" showInputMessage="1" showErrorMessage="1" prompt="Detalle de la actividad definida" sqref="N8:N9" xr:uid="{931AB061-1113-4419-8277-21C8115A707E}"/>
    <dataValidation allowBlank="1" showInputMessage="1" showErrorMessage="1" prompt="Soporte de ejecución de la actividad o producto intermedio que contribuye a la obtención del producto final o al cumplimiento de fases intermedias. Ej: Documento elaborado, Actas de reunión firmadas, Listas de asistencia diligenciadas._x000a__x000a_" sqref="O8:O9" xr:uid="{A97BE907-DBBB-44F5-B269-755DB951DBFF}"/>
    <dataValidation allowBlank="1" showInputMessage="1" showErrorMessage="1" prompt="Nombre del colaborador responsable de ejecutar la actividad." sqref="P8:P9" xr:uid="{FA9D688A-05A2-489B-9392-4A6B4F88C56F}"/>
    <dataValidation allowBlank="1" showInputMessage="1" showErrorMessage="1" prompt="Elija de la lista la dependencia a la que hace parte el colaborador responsable de la ejecución de la actividad. " sqref="R8:R9" xr:uid="{3FEA23A7-9BC8-4094-84D4-1BFEF6F363BB}"/>
    <dataValidation allowBlank="1" showInputMessage="1" showErrorMessage="1" prompt="DD-MM-AAAA" sqref="S8:T9" xr:uid="{1CBE1BA3-417B-41BC-B42B-7032F8596A32}"/>
    <dataValidation allowBlank="1" showInputMessage="1" showErrorMessage="1" prompt="Indique los recursos económicos requeridos para el desarrollo de la actividad y asignados en el Plan Anual de Adquisiciones - PAA." sqref="V8:V9" xr:uid="{574901C5-EDEA-46DA-9EF6-E88A6825F7E0}"/>
    <dataValidation allowBlank="1" showInputMessage="1" showErrorMessage="1" prompt="Indique el código de identificación - ID del PAA al que corresponde la adquisición de bienes y/o servicios como contratos de prestación de servicios, sistemas de información, entre otros, necesarios para el desarrollo de la actividad." sqref="W8:W9" xr:uid="{719447AA-824A-453A-B859-245DD7953ED5}"/>
    <dataValidation allowBlank="1" showInputMessage="1" showErrorMessage="1" prompt="Incluya la ponderación de cada actividad que aporta a la consecución del producto, de tal forma que la sumatoria sea 100% para cada producto." sqref="X8:X9" xr:uid="{9599D7AC-689B-4B0C-BF70-B4D91022B0BE}"/>
    <dataValidation allowBlank="1" showInputMessage="1" showErrorMessage="1" prompt="Elija de las listas los planes a los que pertenece la actividad. Puede aplicar entre uno (1) y tres (3) planes. " sqref="AD8" xr:uid="{EA83572D-8550-4A3C-8EC6-29C537222C75}"/>
    <dataValidation allowBlank="1" showInputMessage="1" showErrorMessage="1" prompt="Seleccione la dependencia líder de la ejecución de la actividad" sqref="R8:R9" xr:uid="{F18AB843-2A2F-40A5-A3C2-9BAD0CAEED9F}"/>
    <dataValidation allowBlank="1" showInputMessage="1" showErrorMessage="1" prompt="Índique el proceso responsable de la ejecución de la actividad" sqref="AL8:AL9" xr:uid="{EDA39BE2-5B81-4FB6-80C6-3E9762F10BDD}"/>
    <dataValidation allowBlank="1" showInputMessage="1" showErrorMessage="1" prompt="Nombre de los funcionarios o contratistas asignados para apoyar el desarrollo de la actividad" sqref="Q8:Q9" xr:uid="{6E3C26AB-4786-468D-97F4-B40090AF7152}"/>
    <dataValidation allowBlank="1" showInputMessage="1" showErrorMessage="1" prompt="Elija de las listas las políticas del MIPG a las que contribuye a su cumplimiento con el desarrollo de la actividad. Puede aplicar entre una (1) y tres (3) políticas." sqref="Y8:AC9" xr:uid="{F6B88BB6-4C93-420E-8F4F-73921334694A}"/>
  </dataValidations>
  <hyperlinks>
    <hyperlink ref="M213" r:id="rId1" display="url" xr:uid="{7F98D73C-6125-4DB2-BB24-9FCDB298F786}"/>
  </hyperlinks>
  <pageMargins left="0.7" right="0.7" top="0.75" bottom="0.75" header="0" footer="0"/>
  <pageSetup orientation="portrait" r:id="rId2"/>
  <drawing r:id="rId3"/>
  <legacy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DED7ED-5461-45A8-A5B5-68D78A4AD3A6}">
  <dimension ref="A1:O28"/>
  <sheetViews>
    <sheetView showGridLines="0" topLeftCell="A13" workbookViewId="0">
      <selection activeCell="B26" sqref="B26"/>
    </sheetView>
  </sheetViews>
  <sheetFormatPr baseColWidth="10" defaultColWidth="9.5" defaultRowHeight="24" x14ac:dyDescent="0.45"/>
  <cols>
    <col min="1" max="1" width="45.125" style="325" customWidth="1"/>
    <col min="2" max="2" width="17.625" style="345" customWidth="1"/>
    <col min="3" max="3" width="31.75" style="345" customWidth="1"/>
    <col min="4" max="16384" width="9.5" style="325"/>
  </cols>
  <sheetData>
    <row r="1" spans="1:15" ht="12.6" customHeight="1" x14ac:dyDescent="0.45">
      <c r="A1" s="563"/>
      <c r="B1" s="560" t="s">
        <v>3466</v>
      </c>
      <c r="C1" s="560"/>
      <c r="D1" s="324"/>
      <c r="E1" s="324"/>
      <c r="F1" s="324"/>
      <c r="G1" s="324"/>
      <c r="H1" s="324"/>
      <c r="I1" s="324"/>
      <c r="J1" s="324"/>
      <c r="K1" s="324"/>
      <c r="L1" s="324"/>
      <c r="M1" s="324"/>
      <c r="N1" s="324"/>
      <c r="O1" s="324"/>
    </row>
    <row r="2" spans="1:15" ht="12.6" customHeight="1" x14ac:dyDescent="0.45">
      <c r="A2" s="564"/>
      <c r="B2" s="561"/>
      <c r="C2" s="561"/>
      <c r="D2" s="324"/>
      <c r="E2" s="324"/>
      <c r="F2" s="324"/>
      <c r="G2" s="324"/>
      <c r="H2" s="324"/>
      <c r="I2" s="324"/>
      <c r="J2" s="324"/>
      <c r="K2" s="324"/>
      <c r="L2" s="324"/>
      <c r="M2" s="324"/>
      <c r="N2" s="324"/>
      <c r="O2" s="324"/>
    </row>
    <row r="3" spans="1:15" ht="12.6" customHeight="1" x14ac:dyDescent="0.45">
      <c r="A3" s="564"/>
      <c r="B3" s="561"/>
      <c r="C3" s="561"/>
      <c r="D3" s="324"/>
      <c r="E3" s="324"/>
      <c r="F3" s="324"/>
      <c r="G3" s="324"/>
      <c r="H3" s="324"/>
      <c r="I3" s="324"/>
      <c r="J3" s="324"/>
      <c r="K3" s="324"/>
      <c r="L3" s="324"/>
      <c r="M3" s="324"/>
      <c r="N3" s="324"/>
      <c r="O3" s="324"/>
    </row>
    <row r="4" spans="1:15" ht="12.6" customHeight="1" x14ac:dyDescent="0.45">
      <c r="A4" s="564"/>
      <c r="B4" s="561"/>
      <c r="C4" s="561"/>
      <c r="D4" s="324"/>
      <c r="E4" s="324"/>
      <c r="F4" s="324"/>
      <c r="G4" s="324"/>
      <c r="H4" s="324"/>
      <c r="I4" s="324"/>
      <c r="J4" s="324"/>
      <c r="K4" s="324"/>
      <c r="L4" s="324"/>
      <c r="M4" s="324"/>
      <c r="N4" s="324"/>
      <c r="O4" s="324"/>
    </row>
    <row r="5" spans="1:15" ht="21" customHeight="1" thickBot="1" x14ac:dyDescent="0.5">
      <c r="A5" s="565"/>
      <c r="B5" s="562"/>
      <c r="C5" s="562"/>
      <c r="D5" s="324"/>
      <c r="E5" s="324"/>
      <c r="F5" s="324"/>
      <c r="G5" s="324"/>
      <c r="H5" s="324"/>
      <c r="I5" s="324"/>
      <c r="J5" s="324"/>
      <c r="K5" s="324"/>
      <c r="L5" s="324"/>
      <c r="M5" s="324"/>
      <c r="N5" s="324"/>
      <c r="O5" s="324"/>
    </row>
    <row r="6" spans="1:15" ht="21" customHeight="1" x14ac:dyDescent="0.45">
      <c r="B6" s="326"/>
      <c r="C6" s="326"/>
      <c r="D6" s="324"/>
      <c r="E6" s="324"/>
      <c r="F6" s="324"/>
      <c r="G6" s="324"/>
      <c r="H6" s="324"/>
      <c r="I6" s="324"/>
      <c r="J6" s="324"/>
      <c r="K6" s="324"/>
      <c r="L6" s="324"/>
      <c r="M6" s="324"/>
      <c r="N6" s="324"/>
      <c r="O6" s="324"/>
    </row>
    <row r="7" spans="1:15" ht="21" customHeight="1" x14ac:dyDescent="0.45">
      <c r="A7" s="299" t="s">
        <v>3511</v>
      </c>
      <c r="B7" s="326"/>
      <c r="C7" s="326"/>
      <c r="D7" s="324"/>
      <c r="E7" s="324"/>
      <c r="F7" s="324"/>
      <c r="G7" s="324"/>
      <c r="H7" s="324"/>
      <c r="I7" s="324"/>
      <c r="J7" s="324"/>
      <c r="K7" s="324"/>
      <c r="L7" s="324"/>
      <c r="M7" s="324"/>
      <c r="N7" s="324"/>
      <c r="O7" s="324"/>
    </row>
    <row r="8" spans="1:15" ht="21" customHeight="1" thickBot="1" x14ac:dyDescent="0.5">
      <c r="B8" s="326"/>
      <c r="C8" s="326"/>
      <c r="D8" s="324"/>
      <c r="E8" s="324"/>
      <c r="F8" s="324"/>
      <c r="G8" s="324"/>
      <c r="H8" s="324"/>
      <c r="I8" s="324"/>
      <c r="J8" s="324"/>
      <c r="K8" s="324"/>
      <c r="L8" s="324"/>
      <c r="M8" s="324"/>
      <c r="N8" s="324"/>
      <c r="O8" s="324"/>
    </row>
    <row r="9" spans="1:15" ht="36.75" thickBot="1" x14ac:dyDescent="0.5">
      <c r="A9" s="300" t="s">
        <v>1992</v>
      </c>
      <c r="B9" s="301" t="s">
        <v>2012</v>
      </c>
      <c r="C9" s="302" t="s">
        <v>1994</v>
      </c>
    </row>
    <row r="10" spans="1:15" ht="33" x14ac:dyDescent="0.45">
      <c r="A10" s="327" t="s">
        <v>1991</v>
      </c>
      <c r="B10" s="328" t="s">
        <v>2172</v>
      </c>
      <c r="C10" s="329" t="s">
        <v>0</v>
      </c>
    </row>
    <row r="11" spans="1:15" ht="33" x14ac:dyDescent="0.45">
      <c r="A11" s="330" t="s">
        <v>2013</v>
      </c>
      <c r="B11" s="328" t="s">
        <v>2172</v>
      </c>
      <c r="C11" s="331" t="s">
        <v>0</v>
      </c>
    </row>
    <row r="12" spans="1:15" ht="33" x14ac:dyDescent="0.45">
      <c r="A12" s="332" t="s">
        <v>2014</v>
      </c>
      <c r="B12" s="328" t="s">
        <v>2172</v>
      </c>
      <c r="C12" s="329" t="s">
        <v>0</v>
      </c>
    </row>
    <row r="13" spans="1:15" ht="33" x14ac:dyDescent="0.45">
      <c r="A13" s="330" t="s">
        <v>2015</v>
      </c>
      <c r="B13" s="328">
        <v>1</v>
      </c>
      <c r="C13" s="329" t="s">
        <v>0</v>
      </c>
    </row>
    <row r="14" spans="1:15" ht="33" x14ac:dyDescent="0.45">
      <c r="A14" s="332" t="s">
        <v>2016</v>
      </c>
      <c r="B14" s="333">
        <v>1</v>
      </c>
      <c r="C14" s="329" t="s">
        <v>0</v>
      </c>
    </row>
    <row r="15" spans="1:15" ht="33" x14ac:dyDescent="0.45">
      <c r="A15" s="330" t="s">
        <v>2017</v>
      </c>
      <c r="B15" s="328" t="s">
        <v>2172</v>
      </c>
      <c r="C15" s="329" t="s">
        <v>0</v>
      </c>
    </row>
    <row r="16" spans="1:15" ht="33" x14ac:dyDescent="0.45">
      <c r="A16" s="334" t="s">
        <v>2018</v>
      </c>
      <c r="B16" s="328" t="s">
        <v>2172</v>
      </c>
      <c r="C16" s="329" t="s">
        <v>0</v>
      </c>
    </row>
    <row r="17" spans="1:4" ht="49.5" x14ac:dyDescent="0.45">
      <c r="A17" s="330" t="s">
        <v>2019</v>
      </c>
      <c r="B17" s="405">
        <v>0.9</v>
      </c>
      <c r="C17" s="331" t="s">
        <v>2020</v>
      </c>
    </row>
    <row r="18" spans="1:4" ht="49.5" x14ac:dyDescent="0.45">
      <c r="A18" s="330" t="s">
        <v>2021</v>
      </c>
      <c r="B18" s="406" t="s">
        <v>3512</v>
      </c>
      <c r="C18" s="335" t="s">
        <v>220</v>
      </c>
    </row>
    <row r="19" spans="1:4" ht="49.5" x14ac:dyDescent="0.45">
      <c r="A19" s="330" t="s">
        <v>2022</v>
      </c>
      <c r="B19" s="336">
        <v>1</v>
      </c>
      <c r="C19" s="337" t="s">
        <v>220</v>
      </c>
    </row>
    <row r="20" spans="1:4" ht="49.5" x14ac:dyDescent="0.45">
      <c r="A20" s="330" t="s">
        <v>1614</v>
      </c>
      <c r="B20" s="338">
        <v>1</v>
      </c>
      <c r="C20" s="339" t="s">
        <v>220</v>
      </c>
    </row>
    <row r="21" spans="1:4" ht="33" x14ac:dyDescent="0.45">
      <c r="A21" s="330" t="s">
        <v>3513</v>
      </c>
      <c r="B21" s="336" t="s">
        <v>3485</v>
      </c>
      <c r="C21" s="331" t="s">
        <v>99</v>
      </c>
    </row>
    <row r="22" spans="1:4" ht="33" x14ac:dyDescent="0.45">
      <c r="A22" s="330" t="s">
        <v>3514</v>
      </c>
      <c r="B22" s="336" t="s">
        <v>3515</v>
      </c>
      <c r="C22" s="331" t="s">
        <v>99</v>
      </c>
    </row>
    <row r="23" spans="1:4" ht="24.75" thickBot="1" x14ac:dyDescent="0.5">
      <c r="A23" s="340" t="s">
        <v>2023</v>
      </c>
      <c r="B23" s="341">
        <v>1</v>
      </c>
      <c r="C23" s="342" t="s">
        <v>512</v>
      </c>
    </row>
    <row r="24" spans="1:4" x14ac:dyDescent="0.45">
      <c r="A24" s="343"/>
      <c r="B24" s="344"/>
      <c r="C24" s="343"/>
    </row>
    <row r="25" spans="1:4" x14ac:dyDescent="0.45">
      <c r="B25" s="344"/>
      <c r="C25" s="343"/>
    </row>
    <row r="26" spans="1:4" s="296" customFormat="1" ht="18" x14ac:dyDescent="0.35">
      <c r="A26" s="320" t="s">
        <v>1990</v>
      </c>
      <c r="B26" s="323" t="s">
        <v>3517</v>
      </c>
      <c r="C26" s="321"/>
      <c r="D26" s="319"/>
    </row>
    <row r="27" spans="1:4" ht="5.25" customHeight="1" x14ac:dyDescent="0.45"/>
    <row r="28" spans="1:4" x14ac:dyDescent="0.45">
      <c r="A28" s="322" t="s">
        <v>3471</v>
      </c>
    </row>
  </sheetData>
  <mergeCells count="2">
    <mergeCell ref="B1:C5"/>
    <mergeCell ref="A1:A5"/>
  </mergeCells>
  <pageMargins left="0.7" right="0.7" top="0.75" bottom="0.75" header="0.3" footer="0.3"/>
  <pageSetup orientation="portrait" horizontalDpi="4294967293" verticalDpi="4294967293"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6D1EE9-DDD7-45A1-852A-8E541264AB60}">
  <dimension ref="A1:I50"/>
  <sheetViews>
    <sheetView showGridLines="0" topLeftCell="A27" workbookViewId="0">
      <selection activeCell="B41" sqref="B41"/>
    </sheetView>
  </sheetViews>
  <sheetFormatPr baseColWidth="10" defaultRowHeight="15" x14ac:dyDescent="0.3"/>
  <cols>
    <col min="1" max="1" width="45.875" style="306" customWidth="1"/>
    <col min="2" max="2" width="34.625" style="306" customWidth="1"/>
    <col min="3" max="3" width="28.375" style="306" customWidth="1"/>
    <col min="4" max="16384" width="11" style="306"/>
  </cols>
  <sheetData>
    <row r="1" spans="1:9" s="296" customFormat="1" ht="51" customHeight="1" thickBot="1" x14ac:dyDescent="0.4">
      <c r="A1" s="295"/>
      <c r="B1" s="566" t="s">
        <v>3465</v>
      </c>
      <c r="C1" s="566"/>
    </row>
    <row r="2" spans="1:9" s="296" customFormat="1" ht="15" customHeight="1" x14ac:dyDescent="0.35">
      <c r="A2" s="297"/>
      <c r="B2" s="298"/>
      <c r="C2" s="298"/>
    </row>
    <row r="3" spans="1:9" s="296" customFormat="1" ht="19.5" customHeight="1" x14ac:dyDescent="0.35">
      <c r="A3" s="299" t="s">
        <v>3511</v>
      </c>
      <c r="B3" s="298"/>
      <c r="C3" s="298"/>
    </row>
    <row r="4" spans="1:9" s="296" customFormat="1" ht="18.75" customHeight="1" thickBot="1" x14ac:dyDescent="0.4">
      <c r="A4" s="567"/>
      <c r="B4" s="567"/>
      <c r="C4" s="567"/>
    </row>
    <row r="5" spans="1:9" s="296" customFormat="1" ht="18.75" thickBot="1" x14ac:dyDescent="0.4">
      <c r="A5" s="300" t="s">
        <v>1993</v>
      </c>
      <c r="B5" s="301" t="s">
        <v>1994</v>
      </c>
      <c r="C5" s="302" t="s">
        <v>1995</v>
      </c>
    </row>
    <row r="6" spans="1:9" s="296" customFormat="1" ht="36" x14ac:dyDescent="0.35">
      <c r="A6" s="303" t="s">
        <v>1996</v>
      </c>
      <c r="B6" s="304" t="s">
        <v>0</v>
      </c>
      <c r="C6" s="305">
        <v>1</v>
      </c>
      <c r="D6" s="306"/>
      <c r="E6" s="306"/>
      <c r="F6" s="306"/>
      <c r="G6" s="306"/>
      <c r="H6" s="306"/>
      <c r="I6" s="306"/>
    </row>
    <row r="7" spans="1:9" s="296" customFormat="1" ht="54" x14ac:dyDescent="0.35">
      <c r="A7" s="307" t="s">
        <v>2028</v>
      </c>
      <c r="B7" s="308" t="s">
        <v>99</v>
      </c>
      <c r="C7" s="309">
        <v>1</v>
      </c>
      <c r="D7" s="306"/>
      <c r="E7" s="306"/>
      <c r="F7" s="306"/>
      <c r="G7" s="306"/>
      <c r="H7" s="306"/>
      <c r="I7" s="306"/>
    </row>
    <row r="8" spans="1:9" s="296" customFormat="1" ht="72" x14ac:dyDescent="0.35">
      <c r="A8" s="310" t="s">
        <v>2024</v>
      </c>
      <c r="B8" s="308" t="s">
        <v>133</v>
      </c>
      <c r="C8" s="305">
        <v>1</v>
      </c>
      <c r="D8" s="306"/>
      <c r="E8" s="306"/>
      <c r="F8" s="306"/>
      <c r="G8" s="306"/>
      <c r="H8" s="306"/>
      <c r="I8" s="306"/>
    </row>
    <row r="9" spans="1:9" s="296" customFormat="1" ht="54" x14ac:dyDescent="0.35">
      <c r="A9" s="310" t="s">
        <v>2038</v>
      </c>
      <c r="B9" s="311" t="s">
        <v>0</v>
      </c>
      <c r="C9" s="305">
        <v>1</v>
      </c>
      <c r="D9" s="306"/>
      <c r="E9" s="306"/>
      <c r="F9" s="306"/>
      <c r="G9" s="306"/>
      <c r="H9" s="306"/>
      <c r="I9" s="306"/>
    </row>
    <row r="10" spans="1:9" s="296" customFormat="1" ht="72" x14ac:dyDescent="0.35">
      <c r="A10" s="310" t="s">
        <v>2029</v>
      </c>
      <c r="B10" s="311" t="s">
        <v>0</v>
      </c>
      <c r="C10" s="305" t="s">
        <v>2172</v>
      </c>
      <c r="D10" s="306"/>
      <c r="E10" s="306"/>
      <c r="F10" s="306"/>
      <c r="G10" s="306"/>
      <c r="H10" s="306"/>
      <c r="I10" s="306"/>
    </row>
    <row r="11" spans="1:9" s="296" customFormat="1" ht="54" x14ac:dyDescent="0.35">
      <c r="A11" s="310" t="s">
        <v>1997</v>
      </c>
      <c r="B11" s="308" t="s">
        <v>912</v>
      </c>
      <c r="C11" s="305">
        <v>0</v>
      </c>
      <c r="D11" s="306"/>
      <c r="E11" s="306"/>
      <c r="F11" s="306"/>
      <c r="G11" s="306"/>
      <c r="H11" s="306"/>
      <c r="I11" s="306"/>
    </row>
    <row r="12" spans="1:9" s="296" customFormat="1" ht="108" x14ac:dyDescent="0.35">
      <c r="A12" s="310" t="s">
        <v>1998</v>
      </c>
      <c r="B12" s="308" t="s">
        <v>912</v>
      </c>
      <c r="C12" s="305" t="s">
        <v>2172</v>
      </c>
      <c r="D12" s="306"/>
      <c r="E12" s="306"/>
      <c r="F12" s="306"/>
      <c r="G12" s="306"/>
      <c r="H12" s="306"/>
      <c r="I12" s="306"/>
    </row>
    <row r="13" spans="1:9" s="296" customFormat="1" ht="36" x14ac:dyDescent="0.35">
      <c r="A13" s="310" t="s">
        <v>1999</v>
      </c>
      <c r="B13" s="308" t="s">
        <v>912</v>
      </c>
      <c r="C13" s="312">
        <v>1</v>
      </c>
      <c r="D13" s="306"/>
      <c r="E13" s="306"/>
      <c r="F13" s="306"/>
      <c r="G13" s="306"/>
      <c r="H13" s="306"/>
      <c r="I13" s="306"/>
    </row>
    <row r="14" spans="1:9" s="296" customFormat="1" ht="36" x14ac:dyDescent="0.35">
      <c r="A14" s="310" t="s">
        <v>2000</v>
      </c>
      <c r="B14" s="308" t="s">
        <v>2030</v>
      </c>
      <c r="C14" s="305" t="s">
        <v>2172</v>
      </c>
      <c r="D14" s="306"/>
      <c r="E14" s="306"/>
      <c r="F14" s="306"/>
      <c r="G14" s="306"/>
      <c r="H14" s="306"/>
      <c r="I14" s="306"/>
    </row>
    <row r="15" spans="1:9" s="296" customFormat="1" ht="36" x14ac:dyDescent="0.35">
      <c r="A15" s="310" t="s">
        <v>2001</v>
      </c>
      <c r="B15" s="308" t="s">
        <v>2030</v>
      </c>
      <c r="C15" s="305" t="s">
        <v>2172</v>
      </c>
      <c r="D15" s="306"/>
      <c r="E15" s="306"/>
      <c r="F15" s="306"/>
      <c r="G15" s="306"/>
      <c r="H15" s="306"/>
      <c r="I15" s="306"/>
    </row>
    <row r="16" spans="1:9" s="296" customFormat="1" ht="41.25" customHeight="1" x14ac:dyDescent="0.35">
      <c r="A16" s="310" t="s">
        <v>2002</v>
      </c>
      <c r="B16" s="308" t="s">
        <v>99</v>
      </c>
      <c r="C16" s="305">
        <v>1</v>
      </c>
      <c r="D16" s="306"/>
      <c r="E16" s="306"/>
      <c r="F16" s="306"/>
      <c r="G16" s="306"/>
      <c r="H16" s="306"/>
      <c r="I16" s="306"/>
    </row>
    <row r="17" spans="1:9" s="296" customFormat="1" ht="51" customHeight="1" x14ac:dyDescent="0.35">
      <c r="A17" s="310" t="s">
        <v>2003</v>
      </c>
      <c r="B17" s="308" t="s">
        <v>99</v>
      </c>
      <c r="C17" s="312">
        <v>1</v>
      </c>
      <c r="D17" s="306"/>
      <c r="E17" s="306"/>
      <c r="F17" s="306"/>
      <c r="G17" s="306"/>
      <c r="H17" s="306"/>
      <c r="I17" s="306"/>
    </row>
    <row r="18" spans="1:9" s="296" customFormat="1" ht="54" x14ac:dyDescent="0.35">
      <c r="A18" s="310" t="s">
        <v>2004</v>
      </c>
      <c r="B18" s="308" t="s">
        <v>2025</v>
      </c>
      <c r="C18" s="312">
        <v>1</v>
      </c>
      <c r="D18" s="306"/>
      <c r="E18" s="306"/>
      <c r="F18" s="306"/>
      <c r="G18" s="306"/>
      <c r="H18" s="306"/>
      <c r="I18" s="306"/>
    </row>
    <row r="19" spans="1:9" s="296" customFormat="1" ht="90" x14ac:dyDescent="0.35">
      <c r="A19" s="310" t="s">
        <v>2005</v>
      </c>
      <c r="B19" s="308" t="s">
        <v>72</v>
      </c>
      <c r="C19" s="312">
        <v>0.75</v>
      </c>
      <c r="D19" s="306"/>
      <c r="E19" s="306"/>
      <c r="F19" s="306"/>
      <c r="G19" s="306"/>
      <c r="H19" s="306"/>
      <c r="I19" s="306"/>
    </row>
    <row r="20" spans="1:9" s="296" customFormat="1" ht="54" x14ac:dyDescent="0.35">
      <c r="A20" s="310" t="s">
        <v>2006</v>
      </c>
      <c r="B20" s="308" t="s">
        <v>72</v>
      </c>
      <c r="C20" s="305" t="s">
        <v>2172</v>
      </c>
      <c r="D20" s="306"/>
      <c r="E20" s="306"/>
      <c r="F20" s="306"/>
      <c r="G20" s="306"/>
      <c r="H20" s="306"/>
      <c r="I20" s="306"/>
    </row>
    <row r="21" spans="1:9" s="296" customFormat="1" ht="36" x14ac:dyDescent="0.35">
      <c r="A21" s="310" t="s">
        <v>2007</v>
      </c>
      <c r="B21" s="308" t="s">
        <v>72</v>
      </c>
      <c r="C21" s="312">
        <v>1</v>
      </c>
      <c r="D21" s="306"/>
      <c r="E21" s="306"/>
      <c r="F21" s="306"/>
      <c r="G21" s="306"/>
      <c r="H21" s="306"/>
      <c r="I21" s="306"/>
    </row>
    <row r="22" spans="1:9" s="296" customFormat="1" ht="90" x14ac:dyDescent="0.35">
      <c r="A22" s="310" t="s">
        <v>2036</v>
      </c>
      <c r="B22" s="308" t="s">
        <v>72</v>
      </c>
      <c r="C22" s="305" t="s">
        <v>2172</v>
      </c>
      <c r="D22" s="306"/>
      <c r="E22" s="306"/>
      <c r="F22" s="306"/>
      <c r="G22" s="306"/>
      <c r="H22" s="306"/>
      <c r="I22" s="306"/>
    </row>
    <row r="23" spans="1:9" s="296" customFormat="1" ht="36" x14ac:dyDescent="0.35">
      <c r="A23" s="310" t="s">
        <v>2027</v>
      </c>
      <c r="B23" s="308" t="s">
        <v>84</v>
      </c>
      <c r="C23" s="312" t="s">
        <v>3516</v>
      </c>
      <c r="D23" s="306"/>
      <c r="E23" s="306"/>
      <c r="F23" s="306"/>
      <c r="G23" s="306"/>
      <c r="H23" s="306"/>
      <c r="I23" s="306"/>
    </row>
    <row r="24" spans="1:9" s="296" customFormat="1" ht="54" x14ac:dyDescent="0.35">
      <c r="A24" s="310" t="s">
        <v>2008</v>
      </c>
      <c r="B24" s="308" t="s">
        <v>99</v>
      </c>
      <c r="C24" s="305">
        <v>1</v>
      </c>
      <c r="D24" s="306"/>
      <c r="E24" s="306"/>
      <c r="F24" s="306"/>
      <c r="G24" s="306"/>
      <c r="H24" s="306"/>
      <c r="I24" s="306"/>
    </row>
    <row r="25" spans="1:9" s="296" customFormat="1" ht="36" x14ac:dyDescent="0.35">
      <c r="A25" s="310" t="s">
        <v>2009</v>
      </c>
      <c r="B25" s="308" t="s">
        <v>99</v>
      </c>
      <c r="C25" s="305">
        <v>1</v>
      </c>
      <c r="D25" s="306"/>
      <c r="E25" s="306"/>
      <c r="F25" s="306"/>
      <c r="G25" s="306"/>
      <c r="H25" s="306"/>
      <c r="I25" s="306"/>
    </row>
    <row r="26" spans="1:9" s="296" customFormat="1" ht="54" x14ac:dyDescent="0.35">
      <c r="A26" s="310" t="s">
        <v>2010</v>
      </c>
      <c r="B26" s="308" t="s">
        <v>2025</v>
      </c>
      <c r="C26" s="305">
        <v>1</v>
      </c>
      <c r="D26" s="306"/>
      <c r="E26" s="306"/>
      <c r="F26" s="306"/>
      <c r="G26" s="306"/>
      <c r="H26" s="306"/>
      <c r="I26" s="306"/>
    </row>
    <row r="27" spans="1:9" s="296" customFormat="1" ht="36" x14ac:dyDescent="0.35">
      <c r="A27" s="313" t="s">
        <v>2011</v>
      </c>
      <c r="B27" s="314" t="s">
        <v>99</v>
      </c>
      <c r="C27" s="315">
        <v>1</v>
      </c>
      <c r="D27" s="306"/>
      <c r="E27" s="306"/>
      <c r="F27" s="306"/>
      <c r="G27" s="306"/>
      <c r="H27" s="306"/>
      <c r="I27" s="306"/>
    </row>
    <row r="28" spans="1:9" s="296" customFormat="1" ht="36" x14ac:dyDescent="0.35">
      <c r="A28" s="316" t="s">
        <v>2026</v>
      </c>
      <c r="B28" s="316" t="s">
        <v>281</v>
      </c>
      <c r="C28" s="305">
        <v>0.8</v>
      </c>
      <c r="D28" s="306"/>
      <c r="E28" s="306"/>
      <c r="F28" s="306"/>
      <c r="G28" s="306"/>
      <c r="H28" s="306"/>
      <c r="I28" s="306"/>
    </row>
    <row r="29" spans="1:9" s="296" customFormat="1" ht="18" x14ac:dyDescent="0.35">
      <c r="A29" s="316" t="s">
        <v>2031</v>
      </c>
      <c r="B29" s="316" t="s">
        <v>281</v>
      </c>
      <c r="C29" s="305">
        <v>1</v>
      </c>
      <c r="D29" s="306"/>
      <c r="E29" s="306"/>
      <c r="F29" s="306"/>
      <c r="G29" s="306"/>
      <c r="H29" s="306"/>
      <c r="I29" s="306"/>
    </row>
    <row r="30" spans="1:9" s="296" customFormat="1" ht="36" x14ac:dyDescent="0.35">
      <c r="A30" s="316" t="s">
        <v>2032</v>
      </c>
      <c r="B30" s="316" t="s">
        <v>281</v>
      </c>
      <c r="C30" s="305" t="s">
        <v>2172</v>
      </c>
      <c r="D30" s="306"/>
      <c r="E30" s="306"/>
      <c r="F30" s="306"/>
      <c r="G30" s="306"/>
      <c r="H30" s="306"/>
      <c r="I30" s="306"/>
    </row>
    <row r="31" spans="1:9" s="296" customFormat="1" ht="36" x14ac:dyDescent="0.35">
      <c r="A31" s="316" t="s">
        <v>2033</v>
      </c>
      <c r="B31" s="316" t="s">
        <v>119</v>
      </c>
      <c r="C31" s="305" t="s">
        <v>2172</v>
      </c>
      <c r="D31" s="306"/>
      <c r="E31" s="306"/>
      <c r="F31" s="306"/>
      <c r="G31" s="306"/>
      <c r="H31" s="306"/>
      <c r="I31" s="306"/>
    </row>
    <row r="32" spans="1:9" s="296" customFormat="1" ht="54" x14ac:dyDescent="0.35">
      <c r="A32" s="316" t="s">
        <v>2035</v>
      </c>
      <c r="B32" s="316" t="s">
        <v>281</v>
      </c>
      <c r="C32" s="305">
        <v>1</v>
      </c>
      <c r="D32" s="306"/>
      <c r="E32" s="306"/>
      <c r="F32" s="306"/>
      <c r="G32" s="306"/>
      <c r="H32" s="306"/>
      <c r="I32" s="306"/>
    </row>
    <row r="33" spans="1:9" s="296" customFormat="1" ht="72" x14ac:dyDescent="0.35">
      <c r="A33" s="316" t="s">
        <v>2034</v>
      </c>
      <c r="B33" s="316" t="s">
        <v>281</v>
      </c>
      <c r="C33" s="305" t="s">
        <v>2172</v>
      </c>
      <c r="D33" s="306"/>
      <c r="E33" s="306"/>
      <c r="F33" s="306"/>
      <c r="G33" s="306"/>
      <c r="H33" s="306"/>
      <c r="I33" s="306"/>
    </row>
    <row r="34" spans="1:9" s="296" customFormat="1" ht="18" x14ac:dyDescent="0.35">
      <c r="A34" s="317"/>
      <c r="B34" s="317"/>
      <c r="C34" s="318"/>
      <c r="D34" s="306"/>
      <c r="E34" s="306"/>
      <c r="F34" s="306"/>
      <c r="G34" s="306"/>
      <c r="H34" s="306"/>
      <c r="I34" s="306"/>
    </row>
    <row r="35" spans="1:9" s="296" customFormat="1" ht="18" x14ac:dyDescent="0.35">
      <c r="C35" s="319"/>
    </row>
    <row r="36" spans="1:9" s="296" customFormat="1" ht="25.5" customHeight="1" x14ac:dyDescent="0.35">
      <c r="A36" s="320" t="s">
        <v>1990</v>
      </c>
      <c r="B36" s="323" t="s">
        <v>3518</v>
      </c>
      <c r="C36" s="319"/>
    </row>
    <row r="37" spans="1:9" s="296" customFormat="1" ht="18" x14ac:dyDescent="0.35">
      <c r="A37" s="322" t="s">
        <v>3471</v>
      </c>
      <c r="C37" s="319"/>
    </row>
    <row r="38" spans="1:9" s="296" customFormat="1" ht="18" x14ac:dyDescent="0.35">
      <c r="C38" s="319"/>
    </row>
    <row r="39" spans="1:9" s="296" customFormat="1" ht="18" x14ac:dyDescent="0.35">
      <c r="C39" s="319"/>
    </row>
    <row r="40" spans="1:9" s="296" customFormat="1" ht="18" x14ac:dyDescent="0.35">
      <c r="C40" s="319"/>
    </row>
    <row r="41" spans="1:9" s="296" customFormat="1" ht="18" x14ac:dyDescent="0.35">
      <c r="C41" s="319"/>
    </row>
    <row r="42" spans="1:9" s="296" customFormat="1" ht="18" x14ac:dyDescent="0.35">
      <c r="C42" s="319"/>
    </row>
    <row r="43" spans="1:9" s="296" customFormat="1" ht="18" x14ac:dyDescent="0.35">
      <c r="C43" s="319"/>
    </row>
    <row r="44" spans="1:9" s="296" customFormat="1" ht="18" x14ac:dyDescent="0.35">
      <c r="C44" s="319"/>
    </row>
    <row r="45" spans="1:9" s="296" customFormat="1" ht="18" x14ac:dyDescent="0.35">
      <c r="C45" s="319"/>
    </row>
    <row r="46" spans="1:9" s="296" customFormat="1" ht="18" x14ac:dyDescent="0.35">
      <c r="C46" s="319"/>
    </row>
    <row r="47" spans="1:9" s="296" customFormat="1" ht="18" x14ac:dyDescent="0.35">
      <c r="C47" s="319"/>
    </row>
    <row r="48" spans="1:9" s="296" customFormat="1" ht="18" x14ac:dyDescent="0.35">
      <c r="C48" s="319"/>
    </row>
    <row r="49" spans="3:3" s="296" customFormat="1" ht="18" x14ac:dyDescent="0.35">
      <c r="C49" s="319"/>
    </row>
    <row r="50" spans="3:3" s="296" customFormat="1" ht="18" x14ac:dyDescent="0.35">
      <c r="C50" s="319"/>
    </row>
  </sheetData>
  <mergeCells count="2">
    <mergeCell ref="B1:C1"/>
    <mergeCell ref="A4:C4"/>
  </mergeCells>
  <pageMargins left="0.7" right="0.7" top="0.75" bottom="0.75" header="0.3" footer="0.3"/>
  <pageSetup orientation="portrait" horizontalDpi="4294967293" verticalDpi="4294967293"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6B1939-8C34-4713-AB68-95C16A105F32}">
  <dimension ref="A1"/>
  <sheetViews>
    <sheetView showGridLines="0" zoomScale="90" zoomScaleNormal="90" workbookViewId="0">
      <selection activeCell="R38" sqref="R38"/>
    </sheetView>
  </sheetViews>
  <sheetFormatPr baseColWidth="10" defaultRowHeight="14.25" x14ac:dyDescent="0.2"/>
  <sheetData/>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F995"/>
  <sheetViews>
    <sheetView showGridLines="0" zoomScale="80" zoomScaleNormal="80" workbookViewId="0">
      <pane ySplit="6" topLeftCell="A7" activePane="bottomLeft" state="frozen"/>
      <selection pane="bottomLeft" activeCell="I11" sqref="I11"/>
    </sheetView>
  </sheetViews>
  <sheetFormatPr baseColWidth="10" defaultColWidth="12.625" defaultRowHeight="15" customHeight="1" x14ac:dyDescent="0.3"/>
  <cols>
    <col min="1" max="1" width="4.875" style="280" customWidth="1"/>
    <col min="2" max="2" width="24.375" style="280" customWidth="1"/>
    <col min="3" max="3" width="33.125" style="280" customWidth="1"/>
    <col min="4" max="4" width="71.25" style="280" customWidth="1"/>
    <col min="5" max="5" width="21.75" style="280" customWidth="1"/>
    <col min="6" max="6" width="19.375" style="280" customWidth="1"/>
    <col min="7" max="27" width="9.375" style="280" customWidth="1"/>
    <col min="28" max="16384" width="12.625" style="280"/>
  </cols>
  <sheetData>
    <row r="1" spans="2:6" ht="6.75" customHeight="1" thickBot="1" x14ac:dyDescent="0.35">
      <c r="B1" s="281"/>
    </row>
    <row r="2" spans="2:6" ht="18.75" customHeight="1" x14ac:dyDescent="0.3">
      <c r="B2" s="568"/>
      <c r="C2" s="282" t="s">
        <v>157</v>
      </c>
      <c r="D2" s="283" t="s">
        <v>158</v>
      </c>
      <c r="E2" s="284" t="s">
        <v>159</v>
      </c>
      <c r="F2" s="285" t="s">
        <v>160</v>
      </c>
    </row>
    <row r="3" spans="2:6" ht="18.75" customHeight="1" x14ac:dyDescent="0.3">
      <c r="B3" s="569"/>
      <c r="C3" s="578" t="s">
        <v>162</v>
      </c>
      <c r="D3" s="580" t="s">
        <v>1520</v>
      </c>
      <c r="E3" s="286" t="s">
        <v>161</v>
      </c>
      <c r="F3" s="287">
        <v>6</v>
      </c>
    </row>
    <row r="4" spans="2:6" ht="18.75" customHeight="1" thickBot="1" x14ac:dyDescent="0.35">
      <c r="B4" s="570"/>
      <c r="C4" s="579"/>
      <c r="D4" s="581"/>
      <c r="E4" s="288" t="s">
        <v>164</v>
      </c>
      <c r="F4" s="289">
        <v>45208</v>
      </c>
    </row>
    <row r="5" spans="2:6" ht="7.5" customHeight="1" thickBot="1" x14ac:dyDescent="0.35">
      <c r="B5" s="281"/>
    </row>
    <row r="6" spans="2:6" ht="28.5" customHeight="1" thickBot="1" x14ac:dyDescent="0.35">
      <c r="B6" s="290" t="s">
        <v>1521</v>
      </c>
      <c r="C6" s="571" t="s">
        <v>1522</v>
      </c>
      <c r="D6" s="577"/>
      <c r="E6" s="571" t="s">
        <v>1523</v>
      </c>
      <c r="F6" s="572"/>
    </row>
    <row r="7" spans="2:6" ht="60.75" customHeight="1" x14ac:dyDescent="0.3">
      <c r="B7" s="291" t="s">
        <v>167</v>
      </c>
      <c r="C7" s="582" t="s">
        <v>1524</v>
      </c>
      <c r="D7" s="582"/>
      <c r="E7" s="573" t="s">
        <v>1525</v>
      </c>
      <c r="F7" s="574"/>
    </row>
    <row r="8" spans="2:6" ht="36.75" customHeight="1" x14ac:dyDescent="0.3">
      <c r="B8" s="292" t="s">
        <v>1526</v>
      </c>
      <c r="C8" s="583" t="s">
        <v>1527</v>
      </c>
      <c r="D8" s="583"/>
      <c r="E8" s="575" t="s">
        <v>2037</v>
      </c>
      <c r="F8" s="576"/>
    </row>
    <row r="9" spans="2:6" ht="46.5" customHeight="1" x14ac:dyDescent="0.3">
      <c r="B9" s="292" t="s">
        <v>1528</v>
      </c>
      <c r="C9" s="583" t="s">
        <v>1529</v>
      </c>
      <c r="D9" s="583"/>
      <c r="E9" s="575" t="s">
        <v>2037</v>
      </c>
      <c r="F9" s="576"/>
    </row>
    <row r="10" spans="2:6" ht="177.75" customHeight="1" x14ac:dyDescent="0.3">
      <c r="B10" s="292" t="s">
        <v>1530</v>
      </c>
      <c r="C10" s="583" t="s">
        <v>3467</v>
      </c>
      <c r="D10" s="583"/>
      <c r="E10" s="584" t="s">
        <v>1531</v>
      </c>
      <c r="F10" s="576"/>
    </row>
    <row r="11" spans="2:6" ht="39.75" customHeight="1" x14ac:dyDescent="0.3">
      <c r="B11" s="292" t="s">
        <v>1532</v>
      </c>
      <c r="C11" s="583" t="s">
        <v>1533</v>
      </c>
      <c r="D11" s="583"/>
      <c r="E11" s="584" t="s">
        <v>1531</v>
      </c>
      <c r="F11" s="576"/>
    </row>
    <row r="12" spans="2:6" ht="99.75" customHeight="1" x14ac:dyDescent="0.3">
      <c r="B12" s="292" t="s">
        <v>174</v>
      </c>
      <c r="C12" s="583" t="s">
        <v>3468</v>
      </c>
      <c r="D12" s="583"/>
      <c r="E12" s="584" t="s">
        <v>1534</v>
      </c>
      <c r="F12" s="576"/>
    </row>
    <row r="13" spans="2:6" ht="31.5" customHeight="1" x14ac:dyDescent="0.3">
      <c r="B13" s="292" t="s">
        <v>175</v>
      </c>
      <c r="C13" s="583" t="s">
        <v>1535</v>
      </c>
      <c r="D13" s="583"/>
      <c r="E13" s="584" t="s">
        <v>1534</v>
      </c>
      <c r="F13" s="576"/>
    </row>
    <row r="14" spans="2:6" ht="75" customHeight="1" x14ac:dyDescent="0.3">
      <c r="B14" s="292" t="s">
        <v>176</v>
      </c>
      <c r="C14" s="583" t="s">
        <v>3469</v>
      </c>
      <c r="D14" s="583"/>
      <c r="E14" s="584" t="s">
        <v>1534</v>
      </c>
      <c r="F14" s="576"/>
    </row>
    <row r="15" spans="2:6" ht="63.75" customHeight="1" x14ac:dyDescent="0.3">
      <c r="B15" s="292" t="s">
        <v>177</v>
      </c>
      <c r="C15" s="583" t="s">
        <v>1536</v>
      </c>
      <c r="D15" s="583"/>
      <c r="E15" s="584" t="s">
        <v>1534</v>
      </c>
      <c r="F15" s="576"/>
    </row>
    <row r="16" spans="2:6" ht="63.75" customHeight="1" x14ac:dyDescent="0.3">
      <c r="B16" s="292" t="s">
        <v>178</v>
      </c>
      <c r="C16" s="583" t="s">
        <v>1537</v>
      </c>
      <c r="D16" s="583"/>
      <c r="E16" s="584" t="s">
        <v>1534</v>
      </c>
      <c r="F16" s="576"/>
    </row>
    <row r="17" spans="2:6" ht="63.75" customHeight="1" x14ac:dyDescent="0.3">
      <c r="B17" s="292" t="s">
        <v>179</v>
      </c>
      <c r="C17" s="583" t="s">
        <v>1538</v>
      </c>
      <c r="D17" s="583"/>
      <c r="E17" s="584" t="s">
        <v>1534</v>
      </c>
      <c r="F17" s="576"/>
    </row>
    <row r="18" spans="2:6" ht="37.5" customHeight="1" x14ac:dyDescent="0.3">
      <c r="B18" s="292" t="s">
        <v>180</v>
      </c>
      <c r="C18" s="583" t="s">
        <v>1539</v>
      </c>
      <c r="D18" s="583"/>
      <c r="E18" s="584" t="s">
        <v>1534</v>
      </c>
      <c r="F18" s="576"/>
    </row>
    <row r="19" spans="2:6" ht="54.75" customHeight="1" x14ac:dyDescent="0.3">
      <c r="B19" s="292" t="s">
        <v>181</v>
      </c>
      <c r="C19" s="583" t="s">
        <v>3470</v>
      </c>
      <c r="D19" s="583"/>
      <c r="E19" s="584" t="s">
        <v>1534</v>
      </c>
      <c r="F19" s="576"/>
    </row>
    <row r="20" spans="2:6" ht="39.75" customHeight="1" x14ac:dyDescent="0.3">
      <c r="B20" s="292" t="s">
        <v>1540</v>
      </c>
      <c r="C20" s="583" t="s">
        <v>1541</v>
      </c>
      <c r="D20" s="583"/>
      <c r="E20" s="584" t="s">
        <v>1534</v>
      </c>
      <c r="F20" s="576"/>
    </row>
    <row r="21" spans="2:6" ht="55.5" customHeight="1" x14ac:dyDescent="0.3">
      <c r="B21" s="292" t="s">
        <v>185</v>
      </c>
      <c r="C21" s="583" t="s">
        <v>1542</v>
      </c>
      <c r="D21" s="583"/>
      <c r="E21" s="584" t="s">
        <v>1534</v>
      </c>
      <c r="F21" s="576"/>
    </row>
    <row r="22" spans="2:6" ht="41.25" customHeight="1" thickBot="1" x14ac:dyDescent="0.35">
      <c r="B22" s="294" t="s">
        <v>1543</v>
      </c>
      <c r="C22" s="587" t="s">
        <v>1544</v>
      </c>
      <c r="D22" s="587"/>
      <c r="E22" s="585" t="s">
        <v>1534</v>
      </c>
      <c r="F22" s="586"/>
    </row>
    <row r="23" spans="2:6" ht="15.75" customHeight="1" x14ac:dyDescent="0.3">
      <c r="B23" s="281"/>
    </row>
    <row r="24" spans="2:6" ht="15.75" customHeight="1" x14ac:dyDescent="0.3">
      <c r="B24" s="281"/>
    </row>
    <row r="25" spans="2:6" ht="15.75" customHeight="1" x14ac:dyDescent="0.3">
      <c r="B25" s="281"/>
    </row>
    <row r="26" spans="2:6" ht="15.75" customHeight="1" x14ac:dyDescent="0.3">
      <c r="B26" s="281"/>
    </row>
    <row r="27" spans="2:6" ht="15.75" customHeight="1" x14ac:dyDescent="0.3">
      <c r="B27" s="281"/>
    </row>
    <row r="28" spans="2:6" ht="15.75" customHeight="1" x14ac:dyDescent="0.3">
      <c r="B28" s="281"/>
    </row>
    <row r="29" spans="2:6" ht="15.75" customHeight="1" x14ac:dyDescent="0.3">
      <c r="B29" s="281"/>
    </row>
    <row r="30" spans="2:6" ht="15.75" customHeight="1" x14ac:dyDescent="0.3">
      <c r="B30" s="281"/>
    </row>
    <row r="31" spans="2:6" ht="15.75" customHeight="1" x14ac:dyDescent="0.3">
      <c r="B31" s="281"/>
    </row>
    <row r="32" spans="2:6" ht="15.75" customHeight="1" x14ac:dyDescent="0.3">
      <c r="B32" s="281"/>
    </row>
    <row r="33" spans="2:2" ht="15.75" customHeight="1" x14ac:dyDescent="0.3">
      <c r="B33" s="281"/>
    </row>
    <row r="34" spans="2:2" ht="15.75" customHeight="1" x14ac:dyDescent="0.3">
      <c r="B34" s="281"/>
    </row>
    <row r="35" spans="2:2" ht="15.75" customHeight="1" x14ac:dyDescent="0.3">
      <c r="B35" s="281"/>
    </row>
    <row r="36" spans="2:2" ht="15.75" customHeight="1" x14ac:dyDescent="0.3">
      <c r="B36" s="281"/>
    </row>
    <row r="37" spans="2:2" ht="15.75" customHeight="1" x14ac:dyDescent="0.3">
      <c r="B37" s="281"/>
    </row>
    <row r="38" spans="2:2" ht="15.75" customHeight="1" x14ac:dyDescent="0.3">
      <c r="B38" s="281"/>
    </row>
    <row r="39" spans="2:2" ht="15.75" customHeight="1" x14ac:dyDescent="0.3">
      <c r="B39" s="281"/>
    </row>
    <row r="40" spans="2:2" ht="15.75" customHeight="1" x14ac:dyDescent="0.3">
      <c r="B40" s="281"/>
    </row>
    <row r="41" spans="2:2" ht="15.75" customHeight="1" x14ac:dyDescent="0.3">
      <c r="B41" s="281"/>
    </row>
    <row r="42" spans="2:2" ht="15.75" customHeight="1" x14ac:dyDescent="0.3">
      <c r="B42" s="281"/>
    </row>
    <row r="43" spans="2:2" ht="15.75" customHeight="1" x14ac:dyDescent="0.3">
      <c r="B43" s="281"/>
    </row>
    <row r="44" spans="2:2" ht="15.75" customHeight="1" x14ac:dyDescent="0.3">
      <c r="B44" s="281"/>
    </row>
    <row r="45" spans="2:2" ht="15.75" customHeight="1" x14ac:dyDescent="0.3">
      <c r="B45" s="281"/>
    </row>
    <row r="46" spans="2:2" ht="15.75" customHeight="1" x14ac:dyDescent="0.3">
      <c r="B46" s="281"/>
    </row>
    <row r="47" spans="2:2" ht="15.75" customHeight="1" x14ac:dyDescent="0.3">
      <c r="B47" s="281"/>
    </row>
    <row r="48" spans="2:2" ht="15.75" customHeight="1" x14ac:dyDescent="0.3">
      <c r="B48" s="281"/>
    </row>
    <row r="49" spans="2:2" ht="15.75" customHeight="1" x14ac:dyDescent="0.3">
      <c r="B49" s="281"/>
    </row>
    <row r="50" spans="2:2" ht="15.75" customHeight="1" x14ac:dyDescent="0.3">
      <c r="B50" s="281"/>
    </row>
    <row r="51" spans="2:2" ht="15.75" customHeight="1" x14ac:dyDescent="0.3">
      <c r="B51" s="281"/>
    </row>
    <row r="52" spans="2:2" ht="15.75" customHeight="1" x14ac:dyDescent="0.3">
      <c r="B52" s="281"/>
    </row>
    <row r="53" spans="2:2" ht="15.75" customHeight="1" x14ac:dyDescent="0.3">
      <c r="B53" s="281"/>
    </row>
    <row r="54" spans="2:2" ht="15.75" customHeight="1" x14ac:dyDescent="0.3">
      <c r="B54" s="281"/>
    </row>
    <row r="55" spans="2:2" ht="15.75" customHeight="1" x14ac:dyDescent="0.3">
      <c r="B55" s="281"/>
    </row>
    <row r="56" spans="2:2" ht="15.75" customHeight="1" x14ac:dyDescent="0.3">
      <c r="B56" s="281"/>
    </row>
    <row r="57" spans="2:2" ht="15.75" customHeight="1" x14ac:dyDescent="0.3">
      <c r="B57" s="281"/>
    </row>
    <row r="58" spans="2:2" ht="15.75" customHeight="1" x14ac:dyDescent="0.3">
      <c r="B58" s="281"/>
    </row>
    <row r="59" spans="2:2" ht="15.75" customHeight="1" x14ac:dyDescent="0.3">
      <c r="B59" s="281"/>
    </row>
    <row r="60" spans="2:2" ht="15.75" customHeight="1" x14ac:dyDescent="0.3">
      <c r="B60" s="281"/>
    </row>
    <row r="61" spans="2:2" ht="15.75" customHeight="1" x14ac:dyDescent="0.3">
      <c r="B61" s="281"/>
    </row>
    <row r="62" spans="2:2" ht="15.75" customHeight="1" x14ac:dyDescent="0.3">
      <c r="B62" s="281"/>
    </row>
    <row r="63" spans="2:2" ht="15.75" customHeight="1" x14ac:dyDescent="0.3">
      <c r="B63" s="281"/>
    </row>
    <row r="64" spans="2:2" ht="15.75" customHeight="1" x14ac:dyDescent="0.3">
      <c r="B64" s="281"/>
    </row>
    <row r="65" spans="2:2" ht="15.75" customHeight="1" x14ac:dyDescent="0.3">
      <c r="B65" s="281"/>
    </row>
    <row r="66" spans="2:2" ht="15.75" customHeight="1" x14ac:dyDescent="0.3">
      <c r="B66" s="281"/>
    </row>
    <row r="67" spans="2:2" ht="15.75" customHeight="1" x14ac:dyDescent="0.3">
      <c r="B67" s="281"/>
    </row>
    <row r="68" spans="2:2" ht="15.75" customHeight="1" x14ac:dyDescent="0.3">
      <c r="B68" s="281"/>
    </row>
    <row r="69" spans="2:2" ht="15.75" customHeight="1" x14ac:dyDescent="0.3">
      <c r="B69" s="281"/>
    </row>
    <row r="70" spans="2:2" ht="15.75" customHeight="1" x14ac:dyDescent="0.3">
      <c r="B70" s="281"/>
    </row>
    <row r="71" spans="2:2" ht="15.75" customHeight="1" x14ac:dyDescent="0.3">
      <c r="B71" s="281"/>
    </row>
    <row r="72" spans="2:2" ht="15.75" customHeight="1" x14ac:dyDescent="0.3">
      <c r="B72" s="281"/>
    </row>
    <row r="73" spans="2:2" ht="15.75" customHeight="1" x14ac:dyDescent="0.3">
      <c r="B73" s="281"/>
    </row>
    <row r="74" spans="2:2" ht="15.75" customHeight="1" x14ac:dyDescent="0.3">
      <c r="B74" s="281"/>
    </row>
    <row r="75" spans="2:2" ht="15.75" customHeight="1" x14ac:dyDescent="0.3">
      <c r="B75" s="281"/>
    </row>
    <row r="76" spans="2:2" ht="15.75" customHeight="1" x14ac:dyDescent="0.3">
      <c r="B76" s="281"/>
    </row>
    <row r="77" spans="2:2" ht="15.75" customHeight="1" x14ac:dyDescent="0.3">
      <c r="B77" s="281"/>
    </row>
    <row r="78" spans="2:2" ht="15.75" customHeight="1" x14ac:dyDescent="0.3">
      <c r="B78" s="281"/>
    </row>
    <row r="79" spans="2:2" ht="15.75" customHeight="1" x14ac:dyDescent="0.3">
      <c r="B79" s="281"/>
    </row>
    <row r="80" spans="2:2" ht="15.75" customHeight="1" x14ac:dyDescent="0.3">
      <c r="B80" s="281"/>
    </row>
    <row r="81" spans="2:2" ht="15.75" customHeight="1" x14ac:dyDescent="0.3">
      <c r="B81" s="281"/>
    </row>
    <row r="82" spans="2:2" ht="15.75" customHeight="1" x14ac:dyDescent="0.3">
      <c r="B82" s="281"/>
    </row>
    <row r="83" spans="2:2" ht="15.75" customHeight="1" x14ac:dyDescent="0.3">
      <c r="B83" s="281"/>
    </row>
    <row r="84" spans="2:2" ht="15.75" customHeight="1" x14ac:dyDescent="0.3">
      <c r="B84" s="281"/>
    </row>
    <row r="85" spans="2:2" ht="15.75" customHeight="1" x14ac:dyDescent="0.3">
      <c r="B85" s="281"/>
    </row>
    <row r="86" spans="2:2" ht="15.75" customHeight="1" x14ac:dyDescent="0.3">
      <c r="B86" s="281"/>
    </row>
    <row r="87" spans="2:2" ht="15.75" customHeight="1" x14ac:dyDescent="0.3">
      <c r="B87" s="281"/>
    </row>
    <row r="88" spans="2:2" ht="15.75" customHeight="1" x14ac:dyDescent="0.3">
      <c r="B88" s="281"/>
    </row>
    <row r="89" spans="2:2" ht="15.75" customHeight="1" x14ac:dyDescent="0.3">
      <c r="B89" s="281"/>
    </row>
    <row r="90" spans="2:2" ht="15.75" customHeight="1" x14ac:dyDescent="0.3">
      <c r="B90" s="281"/>
    </row>
    <row r="91" spans="2:2" ht="15.75" customHeight="1" x14ac:dyDescent="0.3">
      <c r="B91" s="281"/>
    </row>
    <row r="92" spans="2:2" ht="15.75" customHeight="1" x14ac:dyDescent="0.3">
      <c r="B92" s="281"/>
    </row>
    <row r="93" spans="2:2" ht="15.75" customHeight="1" x14ac:dyDescent="0.3">
      <c r="B93" s="281"/>
    </row>
    <row r="94" spans="2:2" ht="15.75" customHeight="1" x14ac:dyDescent="0.3">
      <c r="B94" s="281"/>
    </row>
    <row r="95" spans="2:2" ht="15.75" customHeight="1" x14ac:dyDescent="0.3">
      <c r="B95" s="281"/>
    </row>
    <row r="96" spans="2:2" ht="15.75" customHeight="1" x14ac:dyDescent="0.3">
      <c r="B96" s="281"/>
    </row>
    <row r="97" spans="2:2" ht="15.75" customHeight="1" x14ac:dyDescent="0.3">
      <c r="B97" s="281"/>
    </row>
    <row r="98" spans="2:2" ht="15.75" customHeight="1" x14ac:dyDescent="0.3">
      <c r="B98" s="281"/>
    </row>
    <row r="99" spans="2:2" ht="15.75" customHeight="1" x14ac:dyDescent="0.3">
      <c r="B99" s="281"/>
    </row>
    <row r="100" spans="2:2" ht="15.75" customHeight="1" x14ac:dyDescent="0.3">
      <c r="B100" s="281"/>
    </row>
    <row r="101" spans="2:2" ht="15.75" customHeight="1" x14ac:dyDescent="0.3">
      <c r="B101" s="281"/>
    </row>
    <row r="102" spans="2:2" ht="15.75" customHeight="1" x14ac:dyDescent="0.3">
      <c r="B102" s="281"/>
    </row>
    <row r="103" spans="2:2" ht="15.75" customHeight="1" x14ac:dyDescent="0.3">
      <c r="B103" s="281"/>
    </row>
    <row r="104" spans="2:2" ht="15.75" customHeight="1" x14ac:dyDescent="0.3">
      <c r="B104" s="281"/>
    </row>
    <row r="105" spans="2:2" ht="15.75" customHeight="1" x14ac:dyDescent="0.3">
      <c r="B105" s="281"/>
    </row>
    <row r="106" spans="2:2" ht="15.75" customHeight="1" x14ac:dyDescent="0.3">
      <c r="B106" s="281"/>
    </row>
    <row r="107" spans="2:2" ht="15.75" customHeight="1" x14ac:dyDescent="0.3">
      <c r="B107" s="281"/>
    </row>
    <row r="108" spans="2:2" ht="15.75" customHeight="1" x14ac:dyDescent="0.3">
      <c r="B108" s="281"/>
    </row>
    <row r="109" spans="2:2" ht="15.75" customHeight="1" x14ac:dyDescent="0.3">
      <c r="B109" s="281"/>
    </row>
    <row r="110" spans="2:2" ht="15.75" customHeight="1" x14ac:dyDescent="0.3">
      <c r="B110" s="281"/>
    </row>
    <row r="111" spans="2:2" ht="15.75" customHeight="1" x14ac:dyDescent="0.3">
      <c r="B111" s="281"/>
    </row>
    <row r="112" spans="2:2" ht="15.75" customHeight="1" x14ac:dyDescent="0.3">
      <c r="B112" s="281"/>
    </row>
    <row r="113" spans="2:2" ht="15.75" customHeight="1" x14ac:dyDescent="0.3">
      <c r="B113" s="281"/>
    </row>
    <row r="114" spans="2:2" ht="15.75" customHeight="1" x14ac:dyDescent="0.3">
      <c r="B114" s="281"/>
    </row>
    <row r="115" spans="2:2" ht="15.75" customHeight="1" x14ac:dyDescent="0.3">
      <c r="B115" s="281"/>
    </row>
    <row r="116" spans="2:2" ht="15.75" customHeight="1" x14ac:dyDescent="0.3">
      <c r="B116" s="281"/>
    </row>
    <row r="117" spans="2:2" ht="15.75" customHeight="1" x14ac:dyDescent="0.3">
      <c r="B117" s="281"/>
    </row>
    <row r="118" spans="2:2" ht="15.75" customHeight="1" x14ac:dyDescent="0.3">
      <c r="B118" s="281"/>
    </row>
    <row r="119" spans="2:2" ht="15.75" customHeight="1" x14ac:dyDescent="0.3">
      <c r="B119" s="281"/>
    </row>
    <row r="120" spans="2:2" ht="15.75" customHeight="1" x14ac:dyDescent="0.3">
      <c r="B120" s="281"/>
    </row>
    <row r="121" spans="2:2" ht="15.75" customHeight="1" x14ac:dyDescent="0.3">
      <c r="B121" s="281"/>
    </row>
    <row r="122" spans="2:2" ht="15.75" customHeight="1" x14ac:dyDescent="0.3">
      <c r="B122" s="281"/>
    </row>
    <row r="123" spans="2:2" ht="15.75" customHeight="1" x14ac:dyDescent="0.3">
      <c r="B123" s="281"/>
    </row>
    <row r="124" spans="2:2" ht="15.75" customHeight="1" x14ac:dyDescent="0.3">
      <c r="B124" s="281"/>
    </row>
    <row r="125" spans="2:2" ht="15.75" customHeight="1" x14ac:dyDescent="0.3">
      <c r="B125" s="281"/>
    </row>
    <row r="126" spans="2:2" ht="15.75" customHeight="1" x14ac:dyDescent="0.3">
      <c r="B126" s="281"/>
    </row>
    <row r="127" spans="2:2" ht="15.75" customHeight="1" x14ac:dyDescent="0.3">
      <c r="B127" s="281"/>
    </row>
    <row r="128" spans="2:2" ht="15.75" customHeight="1" x14ac:dyDescent="0.3">
      <c r="B128" s="281"/>
    </row>
    <row r="129" spans="2:2" ht="15.75" customHeight="1" x14ac:dyDescent="0.3">
      <c r="B129" s="281"/>
    </row>
    <row r="130" spans="2:2" ht="15.75" customHeight="1" x14ac:dyDescent="0.3">
      <c r="B130" s="281"/>
    </row>
    <row r="131" spans="2:2" ht="15.75" customHeight="1" x14ac:dyDescent="0.3">
      <c r="B131" s="281"/>
    </row>
    <row r="132" spans="2:2" ht="15.75" customHeight="1" x14ac:dyDescent="0.3">
      <c r="B132" s="281"/>
    </row>
    <row r="133" spans="2:2" ht="15.75" customHeight="1" x14ac:dyDescent="0.3">
      <c r="B133" s="281"/>
    </row>
    <row r="134" spans="2:2" ht="15.75" customHeight="1" x14ac:dyDescent="0.3">
      <c r="B134" s="281"/>
    </row>
    <row r="135" spans="2:2" ht="15.75" customHeight="1" x14ac:dyDescent="0.3">
      <c r="B135" s="281"/>
    </row>
    <row r="136" spans="2:2" ht="15.75" customHeight="1" x14ac:dyDescent="0.3">
      <c r="B136" s="281"/>
    </row>
    <row r="137" spans="2:2" ht="15.75" customHeight="1" x14ac:dyDescent="0.3">
      <c r="B137" s="281"/>
    </row>
    <row r="138" spans="2:2" ht="15.75" customHeight="1" x14ac:dyDescent="0.3">
      <c r="B138" s="281"/>
    </row>
    <row r="139" spans="2:2" ht="15.75" customHeight="1" x14ac:dyDescent="0.3">
      <c r="B139" s="281"/>
    </row>
    <row r="140" spans="2:2" ht="15.75" customHeight="1" x14ac:dyDescent="0.3">
      <c r="B140" s="281"/>
    </row>
    <row r="141" spans="2:2" ht="15.75" customHeight="1" x14ac:dyDescent="0.3">
      <c r="B141" s="281"/>
    </row>
    <row r="142" spans="2:2" ht="15.75" customHeight="1" x14ac:dyDescent="0.3">
      <c r="B142" s="281"/>
    </row>
    <row r="143" spans="2:2" ht="15.75" customHeight="1" x14ac:dyDescent="0.3">
      <c r="B143" s="281"/>
    </row>
    <row r="144" spans="2:2" ht="15.75" customHeight="1" x14ac:dyDescent="0.3">
      <c r="B144" s="281"/>
    </row>
    <row r="145" spans="2:2" ht="15.75" customHeight="1" x14ac:dyDescent="0.3">
      <c r="B145" s="281"/>
    </row>
    <row r="146" spans="2:2" ht="15.75" customHeight="1" x14ac:dyDescent="0.3">
      <c r="B146" s="281"/>
    </row>
    <row r="147" spans="2:2" ht="15.75" customHeight="1" x14ac:dyDescent="0.3">
      <c r="B147" s="281"/>
    </row>
    <row r="148" spans="2:2" ht="15.75" customHeight="1" x14ac:dyDescent="0.3">
      <c r="B148" s="281"/>
    </row>
    <row r="149" spans="2:2" ht="15.75" customHeight="1" x14ac:dyDescent="0.3">
      <c r="B149" s="281"/>
    </row>
    <row r="150" spans="2:2" ht="15.75" customHeight="1" x14ac:dyDescent="0.3">
      <c r="B150" s="281"/>
    </row>
    <row r="151" spans="2:2" ht="15.75" customHeight="1" x14ac:dyDescent="0.3">
      <c r="B151" s="281"/>
    </row>
    <row r="152" spans="2:2" ht="15.75" customHeight="1" x14ac:dyDescent="0.3">
      <c r="B152" s="281"/>
    </row>
    <row r="153" spans="2:2" ht="15.75" customHeight="1" x14ac:dyDescent="0.3">
      <c r="B153" s="281"/>
    </row>
    <row r="154" spans="2:2" ht="15.75" customHeight="1" x14ac:dyDescent="0.3">
      <c r="B154" s="281"/>
    </row>
    <row r="155" spans="2:2" ht="15.75" customHeight="1" x14ac:dyDescent="0.3">
      <c r="B155" s="281"/>
    </row>
    <row r="156" spans="2:2" ht="15.75" customHeight="1" x14ac:dyDescent="0.3">
      <c r="B156" s="281"/>
    </row>
    <row r="157" spans="2:2" ht="15.75" customHeight="1" x14ac:dyDescent="0.3">
      <c r="B157" s="281"/>
    </row>
    <row r="158" spans="2:2" ht="15.75" customHeight="1" x14ac:dyDescent="0.3">
      <c r="B158" s="281"/>
    </row>
    <row r="159" spans="2:2" ht="15.75" customHeight="1" x14ac:dyDescent="0.3">
      <c r="B159" s="281"/>
    </row>
    <row r="160" spans="2:2" ht="15.75" customHeight="1" x14ac:dyDescent="0.3">
      <c r="B160" s="281"/>
    </row>
    <row r="161" spans="2:2" ht="15.75" customHeight="1" x14ac:dyDescent="0.3">
      <c r="B161" s="281"/>
    </row>
    <row r="162" spans="2:2" ht="15.75" customHeight="1" x14ac:dyDescent="0.3">
      <c r="B162" s="281"/>
    </row>
    <row r="163" spans="2:2" ht="15.75" customHeight="1" x14ac:dyDescent="0.3">
      <c r="B163" s="281"/>
    </row>
    <row r="164" spans="2:2" ht="15.75" customHeight="1" x14ac:dyDescent="0.3">
      <c r="B164" s="281"/>
    </row>
    <row r="165" spans="2:2" ht="15.75" customHeight="1" x14ac:dyDescent="0.3">
      <c r="B165" s="281"/>
    </row>
    <row r="166" spans="2:2" ht="15.75" customHeight="1" x14ac:dyDescent="0.3">
      <c r="B166" s="281"/>
    </row>
    <row r="167" spans="2:2" ht="15.75" customHeight="1" x14ac:dyDescent="0.3">
      <c r="B167" s="281"/>
    </row>
    <row r="168" spans="2:2" ht="15.75" customHeight="1" x14ac:dyDescent="0.3">
      <c r="B168" s="281"/>
    </row>
    <row r="169" spans="2:2" ht="15.75" customHeight="1" x14ac:dyDescent="0.3">
      <c r="B169" s="281"/>
    </row>
    <row r="170" spans="2:2" ht="15.75" customHeight="1" x14ac:dyDescent="0.3">
      <c r="B170" s="281"/>
    </row>
    <row r="171" spans="2:2" ht="15.75" customHeight="1" x14ac:dyDescent="0.3">
      <c r="B171" s="281"/>
    </row>
    <row r="172" spans="2:2" ht="15.75" customHeight="1" x14ac:dyDescent="0.3">
      <c r="B172" s="281"/>
    </row>
    <row r="173" spans="2:2" ht="15.75" customHeight="1" x14ac:dyDescent="0.3">
      <c r="B173" s="281"/>
    </row>
    <row r="174" spans="2:2" ht="15.75" customHeight="1" x14ac:dyDescent="0.3">
      <c r="B174" s="281"/>
    </row>
    <row r="175" spans="2:2" ht="15.75" customHeight="1" x14ac:dyDescent="0.3">
      <c r="B175" s="281"/>
    </row>
    <row r="176" spans="2:2" ht="15.75" customHeight="1" x14ac:dyDescent="0.3">
      <c r="B176" s="281"/>
    </row>
    <row r="177" spans="2:2" ht="15.75" customHeight="1" x14ac:dyDescent="0.3">
      <c r="B177" s="281"/>
    </row>
    <row r="178" spans="2:2" ht="15.75" customHeight="1" x14ac:dyDescent="0.3">
      <c r="B178" s="281"/>
    </row>
    <row r="179" spans="2:2" ht="15.75" customHeight="1" x14ac:dyDescent="0.3">
      <c r="B179" s="281"/>
    </row>
    <row r="180" spans="2:2" ht="15.75" customHeight="1" x14ac:dyDescent="0.3">
      <c r="B180" s="281"/>
    </row>
    <row r="181" spans="2:2" ht="15.75" customHeight="1" x14ac:dyDescent="0.3">
      <c r="B181" s="281"/>
    </row>
    <row r="182" spans="2:2" ht="15.75" customHeight="1" x14ac:dyDescent="0.3">
      <c r="B182" s="281"/>
    </row>
    <row r="183" spans="2:2" ht="15.75" customHeight="1" x14ac:dyDescent="0.3">
      <c r="B183" s="281"/>
    </row>
    <row r="184" spans="2:2" ht="15.75" customHeight="1" x14ac:dyDescent="0.3">
      <c r="B184" s="281"/>
    </row>
    <row r="185" spans="2:2" ht="15.75" customHeight="1" x14ac:dyDescent="0.3">
      <c r="B185" s="281"/>
    </row>
    <row r="186" spans="2:2" ht="15.75" customHeight="1" x14ac:dyDescent="0.3">
      <c r="B186" s="281"/>
    </row>
    <row r="187" spans="2:2" ht="15.75" customHeight="1" x14ac:dyDescent="0.3">
      <c r="B187" s="281"/>
    </row>
    <row r="188" spans="2:2" ht="15.75" customHeight="1" x14ac:dyDescent="0.3">
      <c r="B188" s="281"/>
    </row>
    <row r="189" spans="2:2" ht="15.75" customHeight="1" x14ac:dyDescent="0.3">
      <c r="B189" s="281"/>
    </row>
    <row r="190" spans="2:2" ht="15.75" customHeight="1" x14ac:dyDescent="0.3">
      <c r="B190" s="281"/>
    </row>
    <row r="191" spans="2:2" ht="15.75" customHeight="1" x14ac:dyDescent="0.3">
      <c r="B191" s="281"/>
    </row>
    <row r="192" spans="2:2" ht="15.75" customHeight="1" x14ac:dyDescent="0.3">
      <c r="B192" s="281"/>
    </row>
    <row r="193" spans="2:2" ht="15.75" customHeight="1" x14ac:dyDescent="0.3">
      <c r="B193" s="281"/>
    </row>
    <row r="194" spans="2:2" ht="15.75" customHeight="1" x14ac:dyDescent="0.3">
      <c r="B194" s="281"/>
    </row>
    <row r="195" spans="2:2" ht="15.75" customHeight="1" x14ac:dyDescent="0.3">
      <c r="B195" s="281"/>
    </row>
    <row r="196" spans="2:2" ht="15.75" customHeight="1" x14ac:dyDescent="0.3">
      <c r="B196" s="281"/>
    </row>
    <row r="197" spans="2:2" ht="15.75" customHeight="1" x14ac:dyDescent="0.3">
      <c r="B197" s="281"/>
    </row>
    <row r="198" spans="2:2" ht="15.75" customHeight="1" x14ac:dyDescent="0.3">
      <c r="B198" s="281"/>
    </row>
    <row r="199" spans="2:2" ht="15.75" customHeight="1" x14ac:dyDescent="0.3">
      <c r="B199" s="281"/>
    </row>
    <row r="200" spans="2:2" ht="15.75" customHeight="1" x14ac:dyDescent="0.3">
      <c r="B200" s="281"/>
    </row>
    <row r="201" spans="2:2" ht="15.75" customHeight="1" x14ac:dyDescent="0.3">
      <c r="B201" s="281"/>
    </row>
    <row r="202" spans="2:2" ht="15.75" customHeight="1" x14ac:dyDescent="0.3">
      <c r="B202" s="281"/>
    </row>
    <row r="203" spans="2:2" ht="15.75" customHeight="1" x14ac:dyDescent="0.3">
      <c r="B203" s="281"/>
    </row>
    <row r="204" spans="2:2" ht="15.75" customHeight="1" x14ac:dyDescent="0.3">
      <c r="B204" s="281"/>
    </row>
    <row r="205" spans="2:2" ht="15.75" customHeight="1" x14ac:dyDescent="0.3">
      <c r="B205" s="281"/>
    </row>
    <row r="206" spans="2:2" ht="15.75" customHeight="1" x14ac:dyDescent="0.3">
      <c r="B206" s="281"/>
    </row>
    <row r="207" spans="2:2" ht="15.75" customHeight="1" x14ac:dyDescent="0.3">
      <c r="B207" s="281"/>
    </row>
    <row r="208" spans="2:2" ht="15.75" customHeight="1" x14ac:dyDescent="0.3">
      <c r="B208" s="281"/>
    </row>
    <row r="209" spans="2:2" ht="15.75" customHeight="1" x14ac:dyDescent="0.3">
      <c r="B209" s="281"/>
    </row>
    <row r="210" spans="2:2" ht="15.75" customHeight="1" x14ac:dyDescent="0.3">
      <c r="B210" s="281"/>
    </row>
    <row r="211" spans="2:2" ht="15.75" customHeight="1" x14ac:dyDescent="0.3">
      <c r="B211" s="281"/>
    </row>
    <row r="212" spans="2:2" ht="15.75" customHeight="1" x14ac:dyDescent="0.3">
      <c r="B212" s="281"/>
    </row>
    <row r="213" spans="2:2" ht="15.75" customHeight="1" x14ac:dyDescent="0.3">
      <c r="B213" s="281"/>
    </row>
    <row r="214" spans="2:2" ht="15.75" customHeight="1" x14ac:dyDescent="0.3">
      <c r="B214" s="281"/>
    </row>
    <row r="215" spans="2:2" ht="15.75" customHeight="1" x14ac:dyDescent="0.3">
      <c r="B215" s="281"/>
    </row>
    <row r="216" spans="2:2" ht="15.75" customHeight="1" x14ac:dyDescent="0.3">
      <c r="B216" s="281"/>
    </row>
    <row r="217" spans="2:2" ht="15.75" customHeight="1" x14ac:dyDescent="0.3">
      <c r="B217" s="281"/>
    </row>
    <row r="218" spans="2:2" ht="15.75" customHeight="1" x14ac:dyDescent="0.3">
      <c r="B218" s="281"/>
    </row>
    <row r="219" spans="2:2" ht="15.75" customHeight="1" x14ac:dyDescent="0.3">
      <c r="B219" s="281"/>
    </row>
    <row r="220" spans="2:2" ht="15.75" customHeight="1" x14ac:dyDescent="0.3">
      <c r="B220" s="281"/>
    </row>
    <row r="221" spans="2:2" ht="15.75" customHeight="1" x14ac:dyDescent="0.3">
      <c r="B221" s="281"/>
    </row>
    <row r="222" spans="2:2" ht="15.75" customHeight="1" x14ac:dyDescent="0.3">
      <c r="B222" s="281"/>
    </row>
    <row r="223" spans="2:2" ht="15.75" customHeight="1" x14ac:dyDescent="0.3">
      <c r="B223" s="281"/>
    </row>
    <row r="224" spans="2:2" ht="15.75" customHeight="1" x14ac:dyDescent="0.3">
      <c r="B224" s="281"/>
    </row>
    <row r="225" spans="2:2" ht="15.75" customHeight="1" x14ac:dyDescent="0.3">
      <c r="B225" s="281"/>
    </row>
    <row r="226" spans="2:2" ht="15.75" customHeight="1" x14ac:dyDescent="0.3">
      <c r="B226" s="281"/>
    </row>
    <row r="227" spans="2:2" ht="15.75" customHeight="1" x14ac:dyDescent="0.3">
      <c r="B227" s="281"/>
    </row>
    <row r="228" spans="2:2" ht="15.75" customHeight="1" x14ac:dyDescent="0.3">
      <c r="B228" s="281"/>
    </row>
    <row r="229" spans="2:2" ht="15.75" customHeight="1" x14ac:dyDescent="0.3">
      <c r="B229" s="281"/>
    </row>
    <row r="230" spans="2:2" ht="15.75" customHeight="1" x14ac:dyDescent="0.3">
      <c r="B230" s="281"/>
    </row>
    <row r="231" spans="2:2" ht="15.75" customHeight="1" x14ac:dyDescent="0.3">
      <c r="B231" s="281"/>
    </row>
    <row r="232" spans="2:2" ht="15.75" customHeight="1" x14ac:dyDescent="0.3">
      <c r="B232" s="281"/>
    </row>
    <row r="233" spans="2:2" ht="15.75" customHeight="1" x14ac:dyDescent="0.3">
      <c r="B233" s="281"/>
    </row>
    <row r="234" spans="2:2" ht="15.75" customHeight="1" x14ac:dyDescent="0.3">
      <c r="B234" s="281"/>
    </row>
    <row r="235" spans="2:2" ht="15.75" customHeight="1" x14ac:dyDescent="0.3">
      <c r="B235" s="281"/>
    </row>
    <row r="236" spans="2:2" ht="15.75" customHeight="1" x14ac:dyDescent="0.3">
      <c r="B236" s="281"/>
    </row>
    <row r="237" spans="2:2" ht="15.75" customHeight="1" x14ac:dyDescent="0.3">
      <c r="B237" s="281"/>
    </row>
    <row r="238" spans="2:2" ht="15.75" customHeight="1" x14ac:dyDescent="0.3">
      <c r="B238" s="281"/>
    </row>
    <row r="239" spans="2:2" ht="15.75" customHeight="1" x14ac:dyDescent="0.3">
      <c r="B239" s="281"/>
    </row>
    <row r="240" spans="2:2" ht="15.75" customHeight="1" x14ac:dyDescent="0.3">
      <c r="B240" s="281"/>
    </row>
    <row r="241" spans="2:2" ht="15.75" customHeight="1" x14ac:dyDescent="0.3">
      <c r="B241" s="281"/>
    </row>
    <row r="242" spans="2:2" ht="15.75" customHeight="1" x14ac:dyDescent="0.3">
      <c r="B242" s="281"/>
    </row>
    <row r="243" spans="2:2" ht="15.75" customHeight="1" x14ac:dyDescent="0.3">
      <c r="B243" s="281"/>
    </row>
    <row r="244" spans="2:2" ht="15.75" customHeight="1" x14ac:dyDescent="0.3">
      <c r="B244" s="281"/>
    </row>
    <row r="245" spans="2:2" ht="15.75" customHeight="1" x14ac:dyDescent="0.3">
      <c r="B245" s="281"/>
    </row>
    <row r="246" spans="2:2" ht="15.75" customHeight="1" x14ac:dyDescent="0.3">
      <c r="B246" s="281"/>
    </row>
    <row r="247" spans="2:2" ht="15.75" customHeight="1" x14ac:dyDescent="0.3">
      <c r="B247" s="281"/>
    </row>
    <row r="248" spans="2:2" ht="15.75" customHeight="1" x14ac:dyDescent="0.3">
      <c r="B248" s="281"/>
    </row>
    <row r="249" spans="2:2" ht="15.75" customHeight="1" x14ac:dyDescent="0.3">
      <c r="B249" s="281"/>
    </row>
    <row r="250" spans="2:2" ht="15.75" customHeight="1" x14ac:dyDescent="0.3">
      <c r="B250" s="281"/>
    </row>
    <row r="251" spans="2:2" ht="15.75" customHeight="1" x14ac:dyDescent="0.3">
      <c r="B251" s="281"/>
    </row>
    <row r="252" spans="2:2" ht="15.75" customHeight="1" x14ac:dyDescent="0.3">
      <c r="B252" s="281"/>
    </row>
    <row r="253" spans="2:2" ht="15.75" customHeight="1" x14ac:dyDescent="0.3">
      <c r="B253" s="281"/>
    </row>
    <row r="254" spans="2:2" ht="15.75" customHeight="1" x14ac:dyDescent="0.3">
      <c r="B254" s="281"/>
    </row>
    <row r="255" spans="2:2" ht="15.75" customHeight="1" x14ac:dyDescent="0.3">
      <c r="B255" s="281"/>
    </row>
    <row r="256" spans="2:2" ht="15.75" customHeight="1" x14ac:dyDescent="0.3">
      <c r="B256" s="281"/>
    </row>
    <row r="257" spans="2:2" ht="15.75" customHeight="1" x14ac:dyDescent="0.3">
      <c r="B257" s="281"/>
    </row>
    <row r="258" spans="2:2" ht="15.75" customHeight="1" x14ac:dyDescent="0.3">
      <c r="B258" s="281"/>
    </row>
    <row r="259" spans="2:2" ht="15.75" customHeight="1" x14ac:dyDescent="0.3">
      <c r="B259" s="281"/>
    </row>
    <row r="260" spans="2:2" ht="15.75" customHeight="1" x14ac:dyDescent="0.3">
      <c r="B260" s="281"/>
    </row>
    <row r="261" spans="2:2" ht="15.75" customHeight="1" x14ac:dyDescent="0.3">
      <c r="B261" s="281"/>
    </row>
    <row r="262" spans="2:2" ht="15.75" customHeight="1" x14ac:dyDescent="0.3">
      <c r="B262" s="281"/>
    </row>
    <row r="263" spans="2:2" ht="15.75" customHeight="1" x14ac:dyDescent="0.3">
      <c r="B263" s="281"/>
    </row>
    <row r="264" spans="2:2" ht="15.75" customHeight="1" x14ac:dyDescent="0.3">
      <c r="B264" s="281"/>
    </row>
    <row r="265" spans="2:2" ht="15.75" customHeight="1" x14ac:dyDescent="0.3">
      <c r="B265" s="281"/>
    </row>
    <row r="266" spans="2:2" ht="15.75" customHeight="1" x14ac:dyDescent="0.3">
      <c r="B266" s="281"/>
    </row>
    <row r="267" spans="2:2" ht="15.75" customHeight="1" x14ac:dyDescent="0.3">
      <c r="B267" s="281"/>
    </row>
    <row r="268" spans="2:2" ht="15.75" customHeight="1" x14ac:dyDescent="0.3">
      <c r="B268" s="281"/>
    </row>
    <row r="269" spans="2:2" ht="15.75" customHeight="1" x14ac:dyDescent="0.3">
      <c r="B269" s="281"/>
    </row>
    <row r="270" spans="2:2" ht="15.75" customHeight="1" x14ac:dyDescent="0.3">
      <c r="B270" s="281"/>
    </row>
    <row r="271" spans="2:2" ht="15.75" customHeight="1" x14ac:dyDescent="0.3">
      <c r="B271" s="281"/>
    </row>
    <row r="272" spans="2:2" ht="15.75" customHeight="1" x14ac:dyDescent="0.3">
      <c r="B272" s="281"/>
    </row>
    <row r="273" spans="2:2" ht="15.75" customHeight="1" x14ac:dyDescent="0.3">
      <c r="B273" s="281"/>
    </row>
    <row r="274" spans="2:2" ht="15.75" customHeight="1" x14ac:dyDescent="0.3">
      <c r="B274" s="281"/>
    </row>
    <row r="275" spans="2:2" ht="15.75" customHeight="1" x14ac:dyDescent="0.3">
      <c r="B275" s="281"/>
    </row>
    <row r="276" spans="2:2" ht="15.75" customHeight="1" x14ac:dyDescent="0.3">
      <c r="B276" s="281"/>
    </row>
    <row r="277" spans="2:2" ht="15.75" customHeight="1" x14ac:dyDescent="0.3">
      <c r="B277" s="281"/>
    </row>
    <row r="278" spans="2:2" ht="15.75" customHeight="1" x14ac:dyDescent="0.3">
      <c r="B278" s="281"/>
    </row>
    <row r="279" spans="2:2" ht="15.75" customHeight="1" x14ac:dyDescent="0.3">
      <c r="B279" s="281"/>
    </row>
    <row r="280" spans="2:2" ht="15.75" customHeight="1" x14ac:dyDescent="0.3">
      <c r="B280" s="281"/>
    </row>
    <row r="281" spans="2:2" ht="15.75" customHeight="1" x14ac:dyDescent="0.3">
      <c r="B281" s="281"/>
    </row>
    <row r="282" spans="2:2" ht="15.75" customHeight="1" x14ac:dyDescent="0.3">
      <c r="B282" s="281"/>
    </row>
    <row r="283" spans="2:2" ht="15.75" customHeight="1" x14ac:dyDescent="0.3">
      <c r="B283" s="281"/>
    </row>
    <row r="284" spans="2:2" ht="15.75" customHeight="1" x14ac:dyDescent="0.3">
      <c r="B284" s="281"/>
    </row>
    <row r="285" spans="2:2" ht="15.75" customHeight="1" x14ac:dyDescent="0.3">
      <c r="B285" s="281"/>
    </row>
    <row r="286" spans="2:2" ht="15.75" customHeight="1" x14ac:dyDescent="0.3">
      <c r="B286" s="281"/>
    </row>
    <row r="287" spans="2:2" ht="15.75" customHeight="1" x14ac:dyDescent="0.3">
      <c r="B287" s="281"/>
    </row>
    <row r="288" spans="2:2" ht="15.75" customHeight="1" x14ac:dyDescent="0.3">
      <c r="B288" s="281"/>
    </row>
    <row r="289" spans="2:2" ht="15.75" customHeight="1" x14ac:dyDescent="0.3">
      <c r="B289" s="281"/>
    </row>
    <row r="290" spans="2:2" ht="15.75" customHeight="1" x14ac:dyDescent="0.3">
      <c r="B290" s="281"/>
    </row>
    <row r="291" spans="2:2" ht="15.75" customHeight="1" x14ac:dyDescent="0.3">
      <c r="B291" s="281"/>
    </row>
    <row r="292" spans="2:2" ht="15.75" customHeight="1" x14ac:dyDescent="0.3">
      <c r="B292" s="281"/>
    </row>
    <row r="293" spans="2:2" ht="15.75" customHeight="1" x14ac:dyDescent="0.3">
      <c r="B293" s="281"/>
    </row>
    <row r="294" spans="2:2" ht="15.75" customHeight="1" x14ac:dyDescent="0.3">
      <c r="B294" s="281"/>
    </row>
    <row r="295" spans="2:2" ht="15.75" customHeight="1" x14ac:dyDescent="0.3">
      <c r="B295" s="281"/>
    </row>
    <row r="296" spans="2:2" ht="15.75" customHeight="1" x14ac:dyDescent="0.3">
      <c r="B296" s="281"/>
    </row>
    <row r="297" spans="2:2" ht="15.75" customHeight="1" x14ac:dyDescent="0.3">
      <c r="B297" s="281"/>
    </row>
    <row r="298" spans="2:2" ht="15.75" customHeight="1" x14ac:dyDescent="0.3">
      <c r="B298" s="281"/>
    </row>
    <row r="299" spans="2:2" ht="15.75" customHeight="1" x14ac:dyDescent="0.3">
      <c r="B299" s="281"/>
    </row>
    <row r="300" spans="2:2" ht="15.75" customHeight="1" x14ac:dyDescent="0.3">
      <c r="B300" s="281"/>
    </row>
    <row r="301" spans="2:2" ht="15.75" customHeight="1" x14ac:dyDescent="0.3">
      <c r="B301" s="281"/>
    </row>
    <row r="302" spans="2:2" ht="15.75" customHeight="1" x14ac:dyDescent="0.3">
      <c r="B302" s="281"/>
    </row>
    <row r="303" spans="2:2" ht="15.75" customHeight="1" x14ac:dyDescent="0.3">
      <c r="B303" s="281"/>
    </row>
    <row r="304" spans="2:2" ht="15.75" customHeight="1" x14ac:dyDescent="0.3">
      <c r="B304" s="281"/>
    </row>
    <row r="305" spans="2:2" ht="15.75" customHeight="1" x14ac:dyDescent="0.3">
      <c r="B305" s="281"/>
    </row>
    <row r="306" spans="2:2" ht="15.75" customHeight="1" x14ac:dyDescent="0.3">
      <c r="B306" s="281"/>
    </row>
    <row r="307" spans="2:2" ht="15.75" customHeight="1" x14ac:dyDescent="0.3">
      <c r="B307" s="281"/>
    </row>
    <row r="308" spans="2:2" ht="15.75" customHeight="1" x14ac:dyDescent="0.3">
      <c r="B308" s="281"/>
    </row>
    <row r="309" spans="2:2" ht="15.75" customHeight="1" x14ac:dyDescent="0.3">
      <c r="B309" s="281"/>
    </row>
    <row r="310" spans="2:2" ht="15.75" customHeight="1" x14ac:dyDescent="0.3">
      <c r="B310" s="281"/>
    </row>
    <row r="311" spans="2:2" ht="15.75" customHeight="1" x14ac:dyDescent="0.3">
      <c r="B311" s="281"/>
    </row>
    <row r="312" spans="2:2" ht="15.75" customHeight="1" x14ac:dyDescent="0.3">
      <c r="B312" s="281"/>
    </row>
    <row r="313" spans="2:2" ht="15.75" customHeight="1" x14ac:dyDescent="0.3">
      <c r="B313" s="281"/>
    </row>
    <row r="314" spans="2:2" ht="15.75" customHeight="1" x14ac:dyDescent="0.3">
      <c r="B314" s="281"/>
    </row>
    <row r="315" spans="2:2" ht="15.75" customHeight="1" x14ac:dyDescent="0.3">
      <c r="B315" s="281"/>
    </row>
    <row r="316" spans="2:2" ht="15.75" customHeight="1" x14ac:dyDescent="0.3">
      <c r="B316" s="281"/>
    </row>
    <row r="317" spans="2:2" ht="15.75" customHeight="1" x14ac:dyDescent="0.3">
      <c r="B317" s="281"/>
    </row>
    <row r="318" spans="2:2" ht="15.75" customHeight="1" x14ac:dyDescent="0.3">
      <c r="B318" s="281"/>
    </row>
    <row r="319" spans="2:2" ht="15.75" customHeight="1" x14ac:dyDescent="0.3">
      <c r="B319" s="281"/>
    </row>
    <row r="320" spans="2:2" ht="15.75" customHeight="1" x14ac:dyDescent="0.3">
      <c r="B320" s="281"/>
    </row>
    <row r="321" spans="2:2" ht="15.75" customHeight="1" x14ac:dyDescent="0.3">
      <c r="B321" s="281"/>
    </row>
    <row r="322" spans="2:2" ht="15.75" customHeight="1" x14ac:dyDescent="0.3">
      <c r="B322" s="281"/>
    </row>
    <row r="323" spans="2:2" ht="15.75" customHeight="1" x14ac:dyDescent="0.3">
      <c r="B323" s="281"/>
    </row>
    <row r="324" spans="2:2" ht="15.75" customHeight="1" x14ac:dyDescent="0.3">
      <c r="B324" s="281"/>
    </row>
    <row r="325" spans="2:2" ht="15.75" customHeight="1" x14ac:dyDescent="0.3">
      <c r="B325" s="281"/>
    </row>
    <row r="326" spans="2:2" ht="15.75" customHeight="1" x14ac:dyDescent="0.3">
      <c r="B326" s="281"/>
    </row>
    <row r="327" spans="2:2" ht="15.75" customHeight="1" x14ac:dyDescent="0.3">
      <c r="B327" s="281"/>
    </row>
    <row r="328" spans="2:2" ht="15.75" customHeight="1" x14ac:dyDescent="0.3">
      <c r="B328" s="281"/>
    </row>
    <row r="329" spans="2:2" ht="15.75" customHeight="1" x14ac:dyDescent="0.3">
      <c r="B329" s="281"/>
    </row>
    <row r="330" spans="2:2" ht="15.75" customHeight="1" x14ac:dyDescent="0.3">
      <c r="B330" s="281"/>
    </row>
    <row r="331" spans="2:2" ht="15.75" customHeight="1" x14ac:dyDescent="0.3">
      <c r="B331" s="281"/>
    </row>
    <row r="332" spans="2:2" ht="15.75" customHeight="1" x14ac:dyDescent="0.3">
      <c r="B332" s="281"/>
    </row>
    <row r="333" spans="2:2" ht="15.75" customHeight="1" x14ac:dyDescent="0.3">
      <c r="B333" s="281"/>
    </row>
    <row r="334" spans="2:2" ht="15.75" customHeight="1" x14ac:dyDescent="0.3">
      <c r="B334" s="281"/>
    </row>
    <row r="335" spans="2:2" ht="15.75" customHeight="1" x14ac:dyDescent="0.3">
      <c r="B335" s="281"/>
    </row>
    <row r="336" spans="2:2" ht="15.75" customHeight="1" x14ac:dyDescent="0.3">
      <c r="B336" s="281"/>
    </row>
    <row r="337" spans="2:2" ht="15.75" customHeight="1" x14ac:dyDescent="0.3">
      <c r="B337" s="281"/>
    </row>
    <row r="338" spans="2:2" ht="15.75" customHeight="1" x14ac:dyDescent="0.3">
      <c r="B338" s="281"/>
    </row>
    <row r="339" spans="2:2" ht="15.75" customHeight="1" x14ac:dyDescent="0.3">
      <c r="B339" s="281"/>
    </row>
    <row r="340" spans="2:2" ht="15.75" customHeight="1" x14ac:dyDescent="0.3">
      <c r="B340" s="281"/>
    </row>
    <row r="341" spans="2:2" ht="15.75" customHeight="1" x14ac:dyDescent="0.3">
      <c r="B341" s="281"/>
    </row>
    <row r="342" spans="2:2" ht="15.75" customHeight="1" x14ac:dyDescent="0.3">
      <c r="B342" s="281"/>
    </row>
    <row r="343" spans="2:2" ht="15.75" customHeight="1" x14ac:dyDescent="0.3">
      <c r="B343" s="281"/>
    </row>
    <row r="344" spans="2:2" ht="15.75" customHeight="1" x14ac:dyDescent="0.3">
      <c r="B344" s="281"/>
    </row>
    <row r="345" spans="2:2" ht="15.75" customHeight="1" x14ac:dyDescent="0.3">
      <c r="B345" s="281"/>
    </row>
    <row r="346" spans="2:2" ht="15.75" customHeight="1" x14ac:dyDescent="0.3">
      <c r="B346" s="281"/>
    </row>
    <row r="347" spans="2:2" ht="15.75" customHeight="1" x14ac:dyDescent="0.3">
      <c r="B347" s="281"/>
    </row>
    <row r="348" spans="2:2" ht="15.75" customHeight="1" x14ac:dyDescent="0.3">
      <c r="B348" s="281"/>
    </row>
    <row r="349" spans="2:2" ht="15.75" customHeight="1" x14ac:dyDescent="0.3">
      <c r="B349" s="281"/>
    </row>
    <row r="350" spans="2:2" ht="15.75" customHeight="1" x14ac:dyDescent="0.3">
      <c r="B350" s="281"/>
    </row>
    <row r="351" spans="2:2" ht="15.75" customHeight="1" x14ac:dyDescent="0.3">
      <c r="B351" s="281"/>
    </row>
    <row r="352" spans="2:2" ht="15.75" customHeight="1" x14ac:dyDescent="0.3">
      <c r="B352" s="281"/>
    </row>
    <row r="353" spans="2:2" ht="15.75" customHeight="1" x14ac:dyDescent="0.3">
      <c r="B353" s="281"/>
    </row>
    <row r="354" spans="2:2" ht="15.75" customHeight="1" x14ac:dyDescent="0.3">
      <c r="B354" s="281"/>
    </row>
    <row r="355" spans="2:2" ht="15.75" customHeight="1" x14ac:dyDescent="0.3">
      <c r="B355" s="281"/>
    </row>
    <row r="356" spans="2:2" ht="15.75" customHeight="1" x14ac:dyDescent="0.3">
      <c r="B356" s="281"/>
    </row>
    <row r="357" spans="2:2" ht="15.75" customHeight="1" x14ac:dyDescent="0.3">
      <c r="B357" s="281"/>
    </row>
    <row r="358" spans="2:2" ht="15.75" customHeight="1" x14ac:dyDescent="0.3">
      <c r="B358" s="281"/>
    </row>
    <row r="359" spans="2:2" ht="15.75" customHeight="1" x14ac:dyDescent="0.3">
      <c r="B359" s="281"/>
    </row>
    <row r="360" spans="2:2" ht="15.75" customHeight="1" x14ac:dyDescent="0.3">
      <c r="B360" s="281"/>
    </row>
    <row r="361" spans="2:2" ht="15.75" customHeight="1" x14ac:dyDescent="0.3">
      <c r="B361" s="281"/>
    </row>
    <row r="362" spans="2:2" ht="15.75" customHeight="1" x14ac:dyDescent="0.3">
      <c r="B362" s="281"/>
    </row>
    <row r="363" spans="2:2" ht="15.75" customHeight="1" x14ac:dyDescent="0.3">
      <c r="B363" s="281"/>
    </row>
    <row r="364" spans="2:2" ht="15.75" customHeight="1" x14ac:dyDescent="0.3">
      <c r="B364" s="281"/>
    </row>
    <row r="365" spans="2:2" ht="15.75" customHeight="1" x14ac:dyDescent="0.3">
      <c r="B365" s="281"/>
    </row>
    <row r="366" spans="2:2" ht="15.75" customHeight="1" x14ac:dyDescent="0.3">
      <c r="B366" s="281"/>
    </row>
    <row r="367" spans="2:2" ht="15.75" customHeight="1" x14ac:dyDescent="0.3">
      <c r="B367" s="281"/>
    </row>
    <row r="368" spans="2:2" ht="15.75" customHeight="1" x14ac:dyDescent="0.3">
      <c r="B368" s="281"/>
    </row>
    <row r="369" spans="2:2" ht="15.75" customHeight="1" x14ac:dyDescent="0.3">
      <c r="B369" s="281"/>
    </row>
    <row r="370" spans="2:2" ht="15.75" customHeight="1" x14ac:dyDescent="0.3">
      <c r="B370" s="281"/>
    </row>
    <row r="371" spans="2:2" ht="15.75" customHeight="1" x14ac:dyDescent="0.3">
      <c r="B371" s="281"/>
    </row>
    <row r="372" spans="2:2" ht="15.75" customHeight="1" x14ac:dyDescent="0.3">
      <c r="B372" s="281"/>
    </row>
    <row r="373" spans="2:2" ht="15.75" customHeight="1" x14ac:dyDescent="0.3">
      <c r="B373" s="281"/>
    </row>
    <row r="374" spans="2:2" ht="15.75" customHeight="1" x14ac:dyDescent="0.3">
      <c r="B374" s="281"/>
    </row>
    <row r="375" spans="2:2" ht="15.75" customHeight="1" x14ac:dyDescent="0.3">
      <c r="B375" s="281"/>
    </row>
    <row r="376" spans="2:2" ht="15.75" customHeight="1" x14ac:dyDescent="0.3">
      <c r="B376" s="281"/>
    </row>
    <row r="377" spans="2:2" ht="15.75" customHeight="1" x14ac:dyDescent="0.3">
      <c r="B377" s="281"/>
    </row>
    <row r="378" spans="2:2" ht="15.75" customHeight="1" x14ac:dyDescent="0.3">
      <c r="B378" s="281"/>
    </row>
    <row r="379" spans="2:2" ht="15.75" customHeight="1" x14ac:dyDescent="0.3">
      <c r="B379" s="281"/>
    </row>
    <row r="380" spans="2:2" ht="15.75" customHeight="1" x14ac:dyDescent="0.3">
      <c r="B380" s="281"/>
    </row>
    <row r="381" spans="2:2" ht="15.75" customHeight="1" x14ac:dyDescent="0.3">
      <c r="B381" s="281"/>
    </row>
    <row r="382" spans="2:2" ht="15.75" customHeight="1" x14ac:dyDescent="0.3">
      <c r="B382" s="281"/>
    </row>
    <row r="383" spans="2:2" ht="15.75" customHeight="1" x14ac:dyDescent="0.3">
      <c r="B383" s="281"/>
    </row>
    <row r="384" spans="2:2" ht="15.75" customHeight="1" x14ac:dyDescent="0.3">
      <c r="B384" s="281"/>
    </row>
    <row r="385" spans="2:2" ht="15.75" customHeight="1" x14ac:dyDescent="0.3">
      <c r="B385" s="281"/>
    </row>
    <row r="386" spans="2:2" ht="15.75" customHeight="1" x14ac:dyDescent="0.3">
      <c r="B386" s="281"/>
    </row>
    <row r="387" spans="2:2" ht="15.75" customHeight="1" x14ac:dyDescent="0.3">
      <c r="B387" s="281"/>
    </row>
    <row r="388" spans="2:2" ht="15.75" customHeight="1" x14ac:dyDescent="0.3">
      <c r="B388" s="281"/>
    </row>
    <row r="389" spans="2:2" ht="15.75" customHeight="1" x14ac:dyDescent="0.3">
      <c r="B389" s="281"/>
    </row>
    <row r="390" spans="2:2" ht="15.75" customHeight="1" x14ac:dyDescent="0.3">
      <c r="B390" s="281"/>
    </row>
    <row r="391" spans="2:2" ht="15.75" customHeight="1" x14ac:dyDescent="0.3">
      <c r="B391" s="281"/>
    </row>
    <row r="392" spans="2:2" ht="15.75" customHeight="1" x14ac:dyDescent="0.3">
      <c r="B392" s="281"/>
    </row>
    <row r="393" spans="2:2" ht="15.75" customHeight="1" x14ac:dyDescent="0.3">
      <c r="B393" s="281"/>
    </row>
    <row r="394" spans="2:2" ht="15.75" customHeight="1" x14ac:dyDescent="0.3">
      <c r="B394" s="281"/>
    </row>
    <row r="395" spans="2:2" ht="15.75" customHeight="1" x14ac:dyDescent="0.3">
      <c r="B395" s="281"/>
    </row>
    <row r="396" spans="2:2" ht="15.75" customHeight="1" x14ac:dyDescent="0.3">
      <c r="B396" s="281"/>
    </row>
    <row r="397" spans="2:2" ht="15.75" customHeight="1" x14ac:dyDescent="0.3">
      <c r="B397" s="281"/>
    </row>
    <row r="398" spans="2:2" ht="15.75" customHeight="1" x14ac:dyDescent="0.3">
      <c r="B398" s="281"/>
    </row>
    <row r="399" spans="2:2" ht="15.75" customHeight="1" x14ac:dyDescent="0.3">
      <c r="B399" s="281"/>
    </row>
    <row r="400" spans="2:2" ht="15.75" customHeight="1" x14ac:dyDescent="0.3">
      <c r="B400" s="281"/>
    </row>
    <row r="401" spans="2:2" ht="15.75" customHeight="1" x14ac:dyDescent="0.3">
      <c r="B401" s="281"/>
    </row>
    <row r="402" spans="2:2" ht="15.75" customHeight="1" x14ac:dyDescent="0.3">
      <c r="B402" s="281"/>
    </row>
    <row r="403" spans="2:2" ht="15.75" customHeight="1" x14ac:dyDescent="0.3">
      <c r="B403" s="281"/>
    </row>
    <row r="404" spans="2:2" ht="15.75" customHeight="1" x14ac:dyDescent="0.3">
      <c r="B404" s="281"/>
    </row>
    <row r="405" spans="2:2" ht="15.75" customHeight="1" x14ac:dyDescent="0.3">
      <c r="B405" s="281"/>
    </row>
    <row r="406" spans="2:2" ht="15.75" customHeight="1" x14ac:dyDescent="0.3">
      <c r="B406" s="281"/>
    </row>
    <row r="407" spans="2:2" ht="15.75" customHeight="1" x14ac:dyDescent="0.3">
      <c r="B407" s="281"/>
    </row>
    <row r="408" spans="2:2" ht="15.75" customHeight="1" x14ac:dyDescent="0.3">
      <c r="B408" s="281"/>
    </row>
    <row r="409" spans="2:2" ht="15.75" customHeight="1" x14ac:dyDescent="0.3">
      <c r="B409" s="281"/>
    </row>
    <row r="410" spans="2:2" ht="15.75" customHeight="1" x14ac:dyDescent="0.3">
      <c r="B410" s="281"/>
    </row>
    <row r="411" spans="2:2" ht="15.75" customHeight="1" x14ac:dyDescent="0.3">
      <c r="B411" s="281"/>
    </row>
    <row r="412" spans="2:2" ht="15.75" customHeight="1" x14ac:dyDescent="0.3">
      <c r="B412" s="281"/>
    </row>
    <row r="413" spans="2:2" ht="15.75" customHeight="1" x14ac:dyDescent="0.3">
      <c r="B413" s="281"/>
    </row>
    <row r="414" spans="2:2" ht="15.75" customHeight="1" x14ac:dyDescent="0.3">
      <c r="B414" s="281"/>
    </row>
    <row r="415" spans="2:2" ht="15.75" customHeight="1" x14ac:dyDescent="0.3">
      <c r="B415" s="281"/>
    </row>
    <row r="416" spans="2:2" ht="15.75" customHeight="1" x14ac:dyDescent="0.3">
      <c r="B416" s="281"/>
    </row>
    <row r="417" spans="2:2" ht="15.75" customHeight="1" x14ac:dyDescent="0.3">
      <c r="B417" s="281"/>
    </row>
    <row r="418" spans="2:2" ht="15.75" customHeight="1" x14ac:dyDescent="0.3">
      <c r="B418" s="281"/>
    </row>
    <row r="419" spans="2:2" ht="15.75" customHeight="1" x14ac:dyDescent="0.3">
      <c r="B419" s="281"/>
    </row>
    <row r="420" spans="2:2" ht="15.75" customHeight="1" x14ac:dyDescent="0.3">
      <c r="B420" s="281"/>
    </row>
    <row r="421" spans="2:2" ht="15.75" customHeight="1" x14ac:dyDescent="0.3">
      <c r="B421" s="281"/>
    </row>
    <row r="422" spans="2:2" ht="15.75" customHeight="1" x14ac:dyDescent="0.3">
      <c r="B422" s="281"/>
    </row>
    <row r="423" spans="2:2" ht="15.75" customHeight="1" x14ac:dyDescent="0.3">
      <c r="B423" s="281"/>
    </row>
    <row r="424" spans="2:2" ht="15.75" customHeight="1" x14ac:dyDescent="0.3">
      <c r="B424" s="281"/>
    </row>
    <row r="425" spans="2:2" ht="15.75" customHeight="1" x14ac:dyDescent="0.3">
      <c r="B425" s="281"/>
    </row>
    <row r="426" spans="2:2" ht="15.75" customHeight="1" x14ac:dyDescent="0.3">
      <c r="B426" s="281"/>
    </row>
    <row r="427" spans="2:2" ht="15.75" customHeight="1" x14ac:dyDescent="0.3">
      <c r="B427" s="281"/>
    </row>
    <row r="428" spans="2:2" ht="15.75" customHeight="1" x14ac:dyDescent="0.3">
      <c r="B428" s="281"/>
    </row>
    <row r="429" spans="2:2" ht="15.75" customHeight="1" x14ac:dyDescent="0.3">
      <c r="B429" s="281"/>
    </row>
    <row r="430" spans="2:2" ht="15.75" customHeight="1" x14ac:dyDescent="0.3">
      <c r="B430" s="281"/>
    </row>
    <row r="431" spans="2:2" ht="15.75" customHeight="1" x14ac:dyDescent="0.3">
      <c r="B431" s="281"/>
    </row>
    <row r="432" spans="2:2" ht="15.75" customHeight="1" x14ac:dyDescent="0.3">
      <c r="B432" s="281"/>
    </row>
    <row r="433" spans="2:2" ht="15.75" customHeight="1" x14ac:dyDescent="0.3">
      <c r="B433" s="281"/>
    </row>
    <row r="434" spans="2:2" ht="15.75" customHeight="1" x14ac:dyDescent="0.3">
      <c r="B434" s="281"/>
    </row>
    <row r="435" spans="2:2" ht="15.75" customHeight="1" x14ac:dyDescent="0.3">
      <c r="B435" s="281"/>
    </row>
    <row r="436" spans="2:2" ht="15.75" customHeight="1" x14ac:dyDescent="0.3">
      <c r="B436" s="281"/>
    </row>
    <row r="437" spans="2:2" ht="15.75" customHeight="1" x14ac:dyDescent="0.3">
      <c r="B437" s="281"/>
    </row>
    <row r="438" spans="2:2" ht="15.75" customHeight="1" x14ac:dyDescent="0.3">
      <c r="B438" s="281"/>
    </row>
    <row r="439" spans="2:2" ht="15.75" customHeight="1" x14ac:dyDescent="0.3">
      <c r="B439" s="281"/>
    </row>
    <row r="440" spans="2:2" ht="15.75" customHeight="1" x14ac:dyDescent="0.3">
      <c r="B440" s="281"/>
    </row>
    <row r="441" spans="2:2" ht="15.75" customHeight="1" x14ac:dyDescent="0.3">
      <c r="B441" s="281"/>
    </row>
    <row r="442" spans="2:2" ht="15.75" customHeight="1" x14ac:dyDescent="0.3">
      <c r="B442" s="281"/>
    </row>
    <row r="443" spans="2:2" ht="15.75" customHeight="1" x14ac:dyDescent="0.3">
      <c r="B443" s="281"/>
    </row>
    <row r="444" spans="2:2" ht="15.75" customHeight="1" x14ac:dyDescent="0.3">
      <c r="B444" s="281"/>
    </row>
    <row r="445" spans="2:2" ht="15.75" customHeight="1" x14ac:dyDescent="0.3">
      <c r="B445" s="281"/>
    </row>
    <row r="446" spans="2:2" ht="15.75" customHeight="1" x14ac:dyDescent="0.3">
      <c r="B446" s="281"/>
    </row>
    <row r="447" spans="2:2" ht="15.75" customHeight="1" x14ac:dyDescent="0.3">
      <c r="B447" s="281"/>
    </row>
    <row r="448" spans="2:2" ht="15.75" customHeight="1" x14ac:dyDescent="0.3">
      <c r="B448" s="281"/>
    </row>
    <row r="449" spans="2:2" ht="15.75" customHeight="1" x14ac:dyDescent="0.3">
      <c r="B449" s="281"/>
    </row>
    <row r="450" spans="2:2" ht="15.75" customHeight="1" x14ac:dyDescent="0.3">
      <c r="B450" s="281"/>
    </row>
    <row r="451" spans="2:2" ht="15.75" customHeight="1" x14ac:dyDescent="0.3">
      <c r="B451" s="281"/>
    </row>
    <row r="452" spans="2:2" ht="15.75" customHeight="1" x14ac:dyDescent="0.3">
      <c r="B452" s="281"/>
    </row>
    <row r="453" spans="2:2" ht="15.75" customHeight="1" x14ac:dyDescent="0.3">
      <c r="B453" s="281"/>
    </row>
    <row r="454" spans="2:2" ht="15.75" customHeight="1" x14ac:dyDescent="0.3">
      <c r="B454" s="281"/>
    </row>
    <row r="455" spans="2:2" ht="15.75" customHeight="1" x14ac:dyDescent="0.3">
      <c r="B455" s="281"/>
    </row>
    <row r="456" spans="2:2" ht="15.75" customHeight="1" x14ac:dyDescent="0.3">
      <c r="B456" s="281"/>
    </row>
    <row r="457" spans="2:2" ht="15.75" customHeight="1" x14ac:dyDescent="0.3">
      <c r="B457" s="281"/>
    </row>
    <row r="458" spans="2:2" ht="15.75" customHeight="1" x14ac:dyDescent="0.3">
      <c r="B458" s="281"/>
    </row>
    <row r="459" spans="2:2" ht="15.75" customHeight="1" x14ac:dyDescent="0.3">
      <c r="B459" s="281"/>
    </row>
    <row r="460" spans="2:2" ht="15.75" customHeight="1" x14ac:dyDescent="0.3">
      <c r="B460" s="281"/>
    </row>
    <row r="461" spans="2:2" ht="15.75" customHeight="1" x14ac:dyDescent="0.3">
      <c r="B461" s="281"/>
    </row>
    <row r="462" spans="2:2" ht="15.75" customHeight="1" x14ac:dyDescent="0.3">
      <c r="B462" s="281"/>
    </row>
    <row r="463" spans="2:2" ht="15.75" customHeight="1" x14ac:dyDescent="0.3">
      <c r="B463" s="281"/>
    </row>
    <row r="464" spans="2:2" ht="15.75" customHeight="1" x14ac:dyDescent="0.3">
      <c r="B464" s="281"/>
    </row>
    <row r="465" spans="2:2" ht="15.75" customHeight="1" x14ac:dyDescent="0.3">
      <c r="B465" s="281"/>
    </row>
    <row r="466" spans="2:2" ht="15.75" customHeight="1" x14ac:dyDescent="0.3">
      <c r="B466" s="281"/>
    </row>
    <row r="467" spans="2:2" ht="15.75" customHeight="1" x14ac:dyDescent="0.3">
      <c r="B467" s="281"/>
    </row>
    <row r="468" spans="2:2" ht="15.75" customHeight="1" x14ac:dyDescent="0.3">
      <c r="B468" s="281"/>
    </row>
    <row r="469" spans="2:2" ht="15.75" customHeight="1" x14ac:dyDescent="0.3">
      <c r="B469" s="281"/>
    </row>
    <row r="470" spans="2:2" ht="15.75" customHeight="1" x14ac:dyDescent="0.3">
      <c r="B470" s="281"/>
    </row>
    <row r="471" spans="2:2" ht="15.75" customHeight="1" x14ac:dyDescent="0.3">
      <c r="B471" s="281"/>
    </row>
    <row r="472" spans="2:2" ht="15.75" customHeight="1" x14ac:dyDescent="0.3">
      <c r="B472" s="281"/>
    </row>
    <row r="473" spans="2:2" ht="15.75" customHeight="1" x14ac:dyDescent="0.3">
      <c r="B473" s="281"/>
    </row>
    <row r="474" spans="2:2" ht="15.75" customHeight="1" x14ac:dyDescent="0.3">
      <c r="B474" s="281"/>
    </row>
    <row r="475" spans="2:2" ht="15.75" customHeight="1" x14ac:dyDescent="0.3">
      <c r="B475" s="281"/>
    </row>
    <row r="476" spans="2:2" ht="15.75" customHeight="1" x14ac:dyDescent="0.3">
      <c r="B476" s="281"/>
    </row>
    <row r="477" spans="2:2" ht="15.75" customHeight="1" x14ac:dyDescent="0.3">
      <c r="B477" s="281"/>
    </row>
    <row r="478" spans="2:2" ht="15.75" customHeight="1" x14ac:dyDescent="0.3">
      <c r="B478" s="281"/>
    </row>
    <row r="479" spans="2:2" ht="15.75" customHeight="1" x14ac:dyDescent="0.3">
      <c r="B479" s="281"/>
    </row>
    <row r="480" spans="2:2" ht="15.75" customHeight="1" x14ac:dyDescent="0.3">
      <c r="B480" s="281"/>
    </row>
    <row r="481" spans="2:2" ht="15.75" customHeight="1" x14ac:dyDescent="0.3">
      <c r="B481" s="281"/>
    </row>
    <row r="482" spans="2:2" ht="15.75" customHeight="1" x14ac:dyDescent="0.3">
      <c r="B482" s="281"/>
    </row>
    <row r="483" spans="2:2" ht="15.75" customHeight="1" x14ac:dyDescent="0.3">
      <c r="B483" s="281"/>
    </row>
    <row r="484" spans="2:2" ht="15.75" customHeight="1" x14ac:dyDescent="0.3">
      <c r="B484" s="281"/>
    </row>
    <row r="485" spans="2:2" ht="15.75" customHeight="1" x14ac:dyDescent="0.3">
      <c r="B485" s="281"/>
    </row>
    <row r="486" spans="2:2" ht="15.75" customHeight="1" x14ac:dyDescent="0.3">
      <c r="B486" s="281"/>
    </row>
    <row r="487" spans="2:2" ht="15.75" customHeight="1" x14ac:dyDescent="0.3">
      <c r="B487" s="281"/>
    </row>
    <row r="488" spans="2:2" ht="15.75" customHeight="1" x14ac:dyDescent="0.3">
      <c r="B488" s="281"/>
    </row>
    <row r="489" spans="2:2" ht="15.75" customHeight="1" x14ac:dyDescent="0.3">
      <c r="B489" s="281"/>
    </row>
    <row r="490" spans="2:2" ht="15.75" customHeight="1" x14ac:dyDescent="0.3">
      <c r="B490" s="281"/>
    </row>
    <row r="491" spans="2:2" ht="15.75" customHeight="1" x14ac:dyDescent="0.3">
      <c r="B491" s="281"/>
    </row>
    <row r="492" spans="2:2" ht="15.75" customHeight="1" x14ac:dyDescent="0.3">
      <c r="B492" s="281"/>
    </row>
    <row r="493" spans="2:2" ht="15.75" customHeight="1" x14ac:dyDescent="0.3">
      <c r="B493" s="281"/>
    </row>
    <row r="494" spans="2:2" ht="15.75" customHeight="1" x14ac:dyDescent="0.3">
      <c r="B494" s="281"/>
    </row>
    <row r="495" spans="2:2" ht="15.75" customHeight="1" x14ac:dyDescent="0.3">
      <c r="B495" s="281"/>
    </row>
    <row r="496" spans="2:2" ht="15.75" customHeight="1" x14ac:dyDescent="0.3">
      <c r="B496" s="281"/>
    </row>
    <row r="497" spans="2:2" ht="15.75" customHeight="1" x14ac:dyDescent="0.3">
      <c r="B497" s="281"/>
    </row>
    <row r="498" spans="2:2" ht="15.75" customHeight="1" x14ac:dyDescent="0.3">
      <c r="B498" s="281"/>
    </row>
    <row r="499" spans="2:2" ht="15.75" customHeight="1" x14ac:dyDescent="0.3">
      <c r="B499" s="281"/>
    </row>
    <row r="500" spans="2:2" ht="15.75" customHeight="1" x14ac:dyDescent="0.3">
      <c r="B500" s="281"/>
    </row>
    <row r="501" spans="2:2" ht="15.75" customHeight="1" x14ac:dyDescent="0.3">
      <c r="B501" s="281"/>
    </row>
    <row r="502" spans="2:2" ht="15.75" customHeight="1" x14ac:dyDescent="0.3">
      <c r="B502" s="281"/>
    </row>
    <row r="503" spans="2:2" ht="15.75" customHeight="1" x14ac:dyDescent="0.3">
      <c r="B503" s="281"/>
    </row>
    <row r="504" spans="2:2" ht="15.75" customHeight="1" x14ac:dyDescent="0.3">
      <c r="B504" s="281"/>
    </row>
    <row r="505" spans="2:2" ht="15.75" customHeight="1" x14ac:dyDescent="0.3">
      <c r="B505" s="281"/>
    </row>
    <row r="506" spans="2:2" ht="15.75" customHeight="1" x14ac:dyDescent="0.3">
      <c r="B506" s="281"/>
    </row>
    <row r="507" spans="2:2" ht="15.75" customHeight="1" x14ac:dyDescent="0.3">
      <c r="B507" s="281"/>
    </row>
    <row r="508" spans="2:2" ht="15.75" customHeight="1" x14ac:dyDescent="0.3">
      <c r="B508" s="281"/>
    </row>
    <row r="509" spans="2:2" ht="15.75" customHeight="1" x14ac:dyDescent="0.3">
      <c r="B509" s="281"/>
    </row>
    <row r="510" spans="2:2" ht="15.75" customHeight="1" x14ac:dyDescent="0.3">
      <c r="B510" s="281"/>
    </row>
    <row r="511" spans="2:2" ht="15.75" customHeight="1" x14ac:dyDescent="0.3">
      <c r="B511" s="281"/>
    </row>
    <row r="512" spans="2:2" ht="15.75" customHeight="1" x14ac:dyDescent="0.3">
      <c r="B512" s="281"/>
    </row>
    <row r="513" spans="2:2" ht="15.75" customHeight="1" x14ac:dyDescent="0.3">
      <c r="B513" s="281"/>
    </row>
    <row r="514" spans="2:2" ht="15.75" customHeight="1" x14ac:dyDescent="0.3">
      <c r="B514" s="281"/>
    </row>
    <row r="515" spans="2:2" ht="15.75" customHeight="1" x14ac:dyDescent="0.3">
      <c r="B515" s="281"/>
    </row>
    <row r="516" spans="2:2" ht="15.75" customHeight="1" x14ac:dyDescent="0.3">
      <c r="B516" s="281"/>
    </row>
    <row r="517" spans="2:2" ht="15.75" customHeight="1" x14ac:dyDescent="0.3">
      <c r="B517" s="281"/>
    </row>
    <row r="518" spans="2:2" ht="15.75" customHeight="1" x14ac:dyDescent="0.3">
      <c r="B518" s="281"/>
    </row>
    <row r="519" spans="2:2" ht="15.75" customHeight="1" x14ac:dyDescent="0.3">
      <c r="B519" s="281"/>
    </row>
    <row r="520" spans="2:2" ht="15.75" customHeight="1" x14ac:dyDescent="0.3">
      <c r="B520" s="281"/>
    </row>
    <row r="521" spans="2:2" ht="15.75" customHeight="1" x14ac:dyDescent="0.3">
      <c r="B521" s="281"/>
    </row>
    <row r="522" spans="2:2" ht="15.75" customHeight="1" x14ac:dyDescent="0.3">
      <c r="B522" s="281"/>
    </row>
    <row r="523" spans="2:2" ht="15.75" customHeight="1" x14ac:dyDescent="0.3">
      <c r="B523" s="281"/>
    </row>
    <row r="524" spans="2:2" ht="15.75" customHeight="1" x14ac:dyDescent="0.3">
      <c r="B524" s="281"/>
    </row>
    <row r="525" spans="2:2" ht="15.75" customHeight="1" x14ac:dyDescent="0.3">
      <c r="B525" s="281"/>
    </row>
    <row r="526" spans="2:2" ht="15.75" customHeight="1" x14ac:dyDescent="0.3">
      <c r="B526" s="281"/>
    </row>
    <row r="527" spans="2:2" ht="15.75" customHeight="1" x14ac:dyDescent="0.3">
      <c r="B527" s="281"/>
    </row>
    <row r="528" spans="2:2" ht="15.75" customHeight="1" x14ac:dyDescent="0.3">
      <c r="B528" s="281"/>
    </row>
    <row r="529" spans="2:2" ht="15.75" customHeight="1" x14ac:dyDescent="0.3">
      <c r="B529" s="281"/>
    </row>
    <row r="530" spans="2:2" ht="15.75" customHeight="1" x14ac:dyDescent="0.3">
      <c r="B530" s="281"/>
    </row>
    <row r="531" spans="2:2" ht="15.75" customHeight="1" x14ac:dyDescent="0.3">
      <c r="B531" s="281"/>
    </row>
    <row r="532" spans="2:2" ht="15.75" customHeight="1" x14ac:dyDescent="0.3">
      <c r="B532" s="281"/>
    </row>
    <row r="533" spans="2:2" ht="15.75" customHeight="1" x14ac:dyDescent="0.3">
      <c r="B533" s="281"/>
    </row>
    <row r="534" spans="2:2" ht="15.75" customHeight="1" x14ac:dyDescent="0.3">
      <c r="B534" s="281"/>
    </row>
    <row r="535" spans="2:2" ht="15.75" customHeight="1" x14ac:dyDescent="0.3">
      <c r="B535" s="281"/>
    </row>
    <row r="536" spans="2:2" ht="15.75" customHeight="1" x14ac:dyDescent="0.3">
      <c r="B536" s="281"/>
    </row>
    <row r="537" spans="2:2" ht="15.75" customHeight="1" x14ac:dyDescent="0.3">
      <c r="B537" s="281"/>
    </row>
    <row r="538" spans="2:2" ht="15.75" customHeight="1" x14ac:dyDescent="0.3">
      <c r="B538" s="281"/>
    </row>
    <row r="539" spans="2:2" ht="15.75" customHeight="1" x14ac:dyDescent="0.3">
      <c r="B539" s="281"/>
    </row>
    <row r="540" spans="2:2" ht="15.75" customHeight="1" x14ac:dyDescent="0.3">
      <c r="B540" s="281"/>
    </row>
    <row r="541" spans="2:2" ht="15.75" customHeight="1" x14ac:dyDescent="0.3">
      <c r="B541" s="281"/>
    </row>
    <row r="542" spans="2:2" ht="15.75" customHeight="1" x14ac:dyDescent="0.3">
      <c r="B542" s="281"/>
    </row>
    <row r="543" spans="2:2" ht="15.75" customHeight="1" x14ac:dyDescent="0.3">
      <c r="B543" s="281"/>
    </row>
    <row r="544" spans="2:2" ht="15.75" customHeight="1" x14ac:dyDescent="0.3">
      <c r="B544" s="281"/>
    </row>
    <row r="545" spans="2:2" ht="15.75" customHeight="1" x14ac:dyDescent="0.3">
      <c r="B545" s="281"/>
    </row>
    <row r="546" spans="2:2" ht="15.75" customHeight="1" x14ac:dyDescent="0.3">
      <c r="B546" s="281"/>
    </row>
    <row r="547" spans="2:2" ht="15.75" customHeight="1" x14ac:dyDescent="0.3">
      <c r="B547" s="281"/>
    </row>
    <row r="548" spans="2:2" ht="15.75" customHeight="1" x14ac:dyDescent="0.3">
      <c r="B548" s="281"/>
    </row>
    <row r="549" spans="2:2" ht="15.75" customHeight="1" x14ac:dyDescent="0.3">
      <c r="B549" s="281"/>
    </row>
    <row r="550" spans="2:2" ht="15.75" customHeight="1" x14ac:dyDescent="0.3">
      <c r="B550" s="281"/>
    </row>
    <row r="551" spans="2:2" ht="15.75" customHeight="1" x14ac:dyDescent="0.3">
      <c r="B551" s="281"/>
    </row>
    <row r="552" spans="2:2" ht="15.75" customHeight="1" x14ac:dyDescent="0.3">
      <c r="B552" s="281"/>
    </row>
    <row r="553" spans="2:2" ht="15.75" customHeight="1" x14ac:dyDescent="0.3">
      <c r="B553" s="281"/>
    </row>
    <row r="554" spans="2:2" ht="15.75" customHeight="1" x14ac:dyDescent="0.3">
      <c r="B554" s="281"/>
    </row>
    <row r="555" spans="2:2" ht="15.75" customHeight="1" x14ac:dyDescent="0.3">
      <c r="B555" s="281"/>
    </row>
    <row r="556" spans="2:2" ht="15.75" customHeight="1" x14ac:dyDescent="0.3">
      <c r="B556" s="281"/>
    </row>
    <row r="557" spans="2:2" ht="15.75" customHeight="1" x14ac:dyDescent="0.3">
      <c r="B557" s="281"/>
    </row>
    <row r="558" spans="2:2" ht="15.75" customHeight="1" x14ac:dyDescent="0.3">
      <c r="B558" s="281"/>
    </row>
    <row r="559" spans="2:2" ht="15.75" customHeight="1" x14ac:dyDescent="0.3">
      <c r="B559" s="281"/>
    </row>
    <row r="560" spans="2:2" ht="15.75" customHeight="1" x14ac:dyDescent="0.3">
      <c r="B560" s="281"/>
    </row>
    <row r="561" spans="2:2" ht="15.75" customHeight="1" x14ac:dyDescent="0.3">
      <c r="B561" s="281"/>
    </row>
    <row r="562" spans="2:2" ht="15.75" customHeight="1" x14ac:dyDescent="0.3">
      <c r="B562" s="281"/>
    </row>
    <row r="563" spans="2:2" ht="15.75" customHeight="1" x14ac:dyDescent="0.3">
      <c r="B563" s="281"/>
    </row>
    <row r="564" spans="2:2" ht="15.75" customHeight="1" x14ac:dyDescent="0.3">
      <c r="B564" s="281"/>
    </row>
    <row r="565" spans="2:2" ht="15.75" customHeight="1" x14ac:dyDescent="0.3">
      <c r="B565" s="281"/>
    </row>
    <row r="566" spans="2:2" ht="15.75" customHeight="1" x14ac:dyDescent="0.3">
      <c r="B566" s="281"/>
    </row>
    <row r="567" spans="2:2" ht="15.75" customHeight="1" x14ac:dyDescent="0.3">
      <c r="B567" s="281"/>
    </row>
    <row r="568" spans="2:2" ht="15.75" customHeight="1" x14ac:dyDescent="0.3">
      <c r="B568" s="281"/>
    </row>
    <row r="569" spans="2:2" ht="15.75" customHeight="1" x14ac:dyDescent="0.3">
      <c r="B569" s="281"/>
    </row>
    <row r="570" spans="2:2" ht="15.75" customHeight="1" x14ac:dyDescent="0.3">
      <c r="B570" s="281"/>
    </row>
    <row r="571" spans="2:2" ht="15.75" customHeight="1" x14ac:dyDescent="0.3">
      <c r="B571" s="281"/>
    </row>
    <row r="572" spans="2:2" ht="15.75" customHeight="1" x14ac:dyDescent="0.3">
      <c r="B572" s="281"/>
    </row>
    <row r="573" spans="2:2" ht="15.75" customHeight="1" x14ac:dyDescent="0.3">
      <c r="B573" s="281"/>
    </row>
    <row r="574" spans="2:2" ht="15.75" customHeight="1" x14ac:dyDescent="0.3">
      <c r="B574" s="281"/>
    </row>
    <row r="575" spans="2:2" ht="15.75" customHeight="1" x14ac:dyDescent="0.3">
      <c r="B575" s="281"/>
    </row>
    <row r="576" spans="2:2" ht="15.75" customHeight="1" x14ac:dyDescent="0.3">
      <c r="B576" s="281"/>
    </row>
    <row r="577" spans="2:2" ht="15.75" customHeight="1" x14ac:dyDescent="0.3">
      <c r="B577" s="281"/>
    </row>
    <row r="578" spans="2:2" ht="15.75" customHeight="1" x14ac:dyDescent="0.3">
      <c r="B578" s="281"/>
    </row>
    <row r="579" spans="2:2" ht="15.75" customHeight="1" x14ac:dyDescent="0.3">
      <c r="B579" s="281"/>
    </row>
    <row r="580" spans="2:2" ht="15.75" customHeight="1" x14ac:dyDescent="0.3">
      <c r="B580" s="281"/>
    </row>
    <row r="581" spans="2:2" ht="15.75" customHeight="1" x14ac:dyDescent="0.3">
      <c r="B581" s="281"/>
    </row>
    <row r="582" spans="2:2" ht="15.75" customHeight="1" x14ac:dyDescent="0.3">
      <c r="B582" s="281"/>
    </row>
    <row r="583" spans="2:2" ht="15.75" customHeight="1" x14ac:dyDescent="0.3">
      <c r="B583" s="281"/>
    </row>
    <row r="584" spans="2:2" ht="15.75" customHeight="1" x14ac:dyDescent="0.3">
      <c r="B584" s="281"/>
    </row>
    <row r="585" spans="2:2" ht="15.75" customHeight="1" x14ac:dyDescent="0.3">
      <c r="B585" s="281"/>
    </row>
    <row r="586" spans="2:2" ht="15.75" customHeight="1" x14ac:dyDescent="0.3">
      <c r="B586" s="281"/>
    </row>
    <row r="587" spans="2:2" ht="15.75" customHeight="1" x14ac:dyDescent="0.3">
      <c r="B587" s="281"/>
    </row>
    <row r="588" spans="2:2" ht="15.75" customHeight="1" x14ac:dyDescent="0.3">
      <c r="B588" s="281"/>
    </row>
    <row r="589" spans="2:2" ht="15.75" customHeight="1" x14ac:dyDescent="0.3">
      <c r="B589" s="281"/>
    </row>
    <row r="590" spans="2:2" ht="15.75" customHeight="1" x14ac:dyDescent="0.3">
      <c r="B590" s="281"/>
    </row>
    <row r="591" spans="2:2" ht="15.75" customHeight="1" x14ac:dyDescent="0.3">
      <c r="B591" s="281"/>
    </row>
    <row r="592" spans="2:2" ht="15.75" customHeight="1" x14ac:dyDescent="0.3">
      <c r="B592" s="281"/>
    </row>
    <row r="593" spans="2:2" ht="15.75" customHeight="1" x14ac:dyDescent="0.3">
      <c r="B593" s="281"/>
    </row>
    <row r="594" spans="2:2" ht="15.75" customHeight="1" x14ac:dyDescent="0.3">
      <c r="B594" s="281"/>
    </row>
    <row r="595" spans="2:2" ht="15.75" customHeight="1" x14ac:dyDescent="0.3">
      <c r="B595" s="281"/>
    </row>
    <row r="596" spans="2:2" ht="15.75" customHeight="1" x14ac:dyDescent="0.3">
      <c r="B596" s="281"/>
    </row>
    <row r="597" spans="2:2" ht="15.75" customHeight="1" x14ac:dyDescent="0.3">
      <c r="B597" s="281"/>
    </row>
    <row r="598" spans="2:2" ht="15.75" customHeight="1" x14ac:dyDescent="0.3">
      <c r="B598" s="281"/>
    </row>
    <row r="599" spans="2:2" ht="15.75" customHeight="1" x14ac:dyDescent="0.3">
      <c r="B599" s="281"/>
    </row>
    <row r="600" spans="2:2" ht="15.75" customHeight="1" x14ac:dyDescent="0.3">
      <c r="B600" s="281"/>
    </row>
    <row r="601" spans="2:2" ht="15.75" customHeight="1" x14ac:dyDescent="0.3">
      <c r="B601" s="281"/>
    </row>
    <row r="602" spans="2:2" ht="15.75" customHeight="1" x14ac:dyDescent="0.3">
      <c r="B602" s="281"/>
    </row>
    <row r="603" spans="2:2" ht="15.75" customHeight="1" x14ac:dyDescent="0.3">
      <c r="B603" s="281"/>
    </row>
    <row r="604" spans="2:2" ht="15.75" customHeight="1" x14ac:dyDescent="0.3">
      <c r="B604" s="281"/>
    </row>
    <row r="605" spans="2:2" ht="15.75" customHeight="1" x14ac:dyDescent="0.3">
      <c r="B605" s="281"/>
    </row>
    <row r="606" spans="2:2" ht="15.75" customHeight="1" x14ac:dyDescent="0.3">
      <c r="B606" s="281"/>
    </row>
    <row r="607" spans="2:2" ht="15.75" customHeight="1" x14ac:dyDescent="0.3">
      <c r="B607" s="281"/>
    </row>
    <row r="608" spans="2:2" ht="15.75" customHeight="1" x14ac:dyDescent="0.3">
      <c r="B608" s="281"/>
    </row>
    <row r="609" spans="2:2" ht="15.75" customHeight="1" x14ac:dyDescent="0.3">
      <c r="B609" s="281"/>
    </row>
    <row r="610" spans="2:2" ht="15.75" customHeight="1" x14ac:dyDescent="0.3">
      <c r="B610" s="281"/>
    </row>
    <row r="611" spans="2:2" ht="15.75" customHeight="1" x14ac:dyDescent="0.3">
      <c r="B611" s="281"/>
    </row>
    <row r="612" spans="2:2" ht="15.75" customHeight="1" x14ac:dyDescent="0.3">
      <c r="B612" s="281"/>
    </row>
    <row r="613" spans="2:2" ht="15.75" customHeight="1" x14ac:dyDescent="0.3">
      <c r="B613" s="281"/>
    </row>
    <row r="614" spans="2:2" ht="15.75" customHeight="1" x14ac:dyDescent="0.3">
      <c r="B614" s="281"/>
    </row>
    <row r="615" spans="2:2" ht="15.75" customHeight="1" x14ac:dyDescent="0.3">
      <c r="B615" s="281"/>
    </row>
    <row r="616" spans="2:2" ht="15.75" customHeight="1" x14ac:dyDescent="0.3">
      <c r="B616" s="281"/>
    </row>
    <row r="617" spans="2:2" ht="15.75" customHeight="1" x14ac:dyDescent="0.3">
      <c r="B617" s="281"/>
    </row>
    <row r="618" spans="2:2" ht="15.75" customHeight="1" x14ac:dyDescent="0.3">
      <c r="B618" s="281"/>
    </row>
    <row r="619" spans="2:2" ht="15.75" customHeight="1" x14ac:dyDescent="0.3">
      <c r="B619" s="281"/>
    </row>
    <row r="620" spans="2:2" ht="15.75" customHeight="1" x14ac:dyDescent="0.3">
      <c r="B620" s="281"/>
    </row>
    <row r="621" spans="2:2" ht="15.75" customHeight="1" x14ac:dyDescent="0.3">
      <c r="B621" s="281"/>
    </row>
    <row r="622" spans="2:2" ht="15.75" customHeight="1" x14ac:dyDescent="0.3">
      <c r="B622" s="281"/>
    </row>
    <row r="623" spans="2:2" ht="15.75" customHeight="1" x14ac:dyDescent="0.3">
      <c r="B623" s="281"/>
    </row>
    <row r="624" spans="2:2" ht="15.75" customHeight="1" x14ac:dyDescent="0.3">
      <c r="B624" s="281"/>
    </row>
    <row r="625" spans="2:2" ht="15.75" customHeight="1" x14ac:dyDescent="0.3">
      <c r="B625" s="281"/>
    </row>
    <row r="626" spans="2:2" ht="15.75" customHeight="1" x14ac:dyDescent="0.3">
      <c r="B626" s="281"/>
    </row>
    <row r="627" spans="2:2" ht="15.75" customHeight="1" x14ac:dyDescent="0.3">
      <c r="B627" s="281"/>
    </row>
    <row r="628" spans="2:2" ht="15.75" customHeight="1" x14ac:dyDescent="0.3">
      <c r="B628" s="281"/>
    </row>
    <row r="629" spans="2:2" ht="15.75" customHeight="1" x14ac:dyDescent="0.3">
      <c r="B629" s="281"/>
    </row>
    <row r="630" spans="2:2" ht="15.75" customHeight="1" x14ac:dyDescent="0.3">
      <c r="B630" s="281"/>
    </row>
    <row r="631" spans="2:2" ht="15.75" customHeight="1" x14ac:dyDescent="0.3">
      <c r="B631" s="281"/>
    </row>
    <row r="632" spans="2:2" ht="15.75" customHeight="1" x14ac:dyDescent="0.3">
      <c r="B632" s="281"/>
    </row>
    <row r="633" spans="2:2" ht="15.75" customHeight="1" x14ac:dyDescent="0.3">
      <c r="B633" s="281"/>
    </row>
    <row r="634" spans="2:2" ht="15.75" customHeight="1" x14ac:dyDescent="0.3">
      <c r="B634" s="281"/>
    </row>
    <row r="635" spans="2:2" ht="15.75" customHeight="1" x14ac:dyDescent="0.3">
      <c r="B635" s="281"/>
    </row>
    <row r="636" spans="2:2" ht="15.75" customHeight="1" x14ac:dyDescent="0.3">
      <c r="B636" s="281"/>
    </row>
    <row r="637" spans="2:2" ht="15.75" customHeight="1" x14ac:dyDescent="0.3">
      <c r="B637" s="281"/>
    </row>
    <row r="638" spans="2:2" ht="15.75" customHeight="1" x14ac:dyDescent="0.3">
      <c r="B638" s="281"/>
    </row>
    <row r="639" spans="2:2" ht="15.75" customHeight="1" x14ac:dyDescent="0.3">
      <c r="B639" s="281"/>
    </row>
    <row r="640" spans="2:2" ht="15.75" customHeight="1" x14ac:dyDescent="0.3">
      <c r="B640" s="281"/>
    </row>
    <row r="641" spans="2:2" ht="15.75" customHeight="1" x14ac:dyDescent="0.3">
      <c r="B641" s="281"/>
    </row>
    <row r="642" spans="2:2" ht="15.75" customHeight="1" x14ac:dyDescent="0.3">
      <c r="B642" s="281"/>
    </row>
    <row r="643" spans="2:2" ht="15.75" customHeight="1" x14ac:dyDescent="0.3">
      <c r="B643" s="281"/>
    </row>
    <row r="644" spans="2:2" ht="15.75" customHeight="1" x14ac:dyDescent="0.3">
      <c r="B644" s="281"/>
    </row>
    <row r="645" spans="2:2" ht="15.75" customHeight="1" x14ac:dyDescent="0.3">
      <c r="B645" s="281"/>
    </row>
    <row r="646" spans="2:2" ht="15.75" customHeight="1" x14ac:dyDescent="0.3">
      <c r="B646" s="281"/>
    </row>
    <row r="647" spans="2:2" ht="15.75" customHeight="1" x14ac:dyDescent="0.3">
      <c r="B647" s="281"/>
    </row>
    <row r="648" spans="2:2" ht="15.75" customHeight="1" x14ac:dyDescent="0.3">
      <c r="B648" s="281"/>
    </row>
    <row r="649" spans="2:2" ht="15.75" customHeight="1" x14ac:dyDescent="0.3">
      <c r="B649" s="281"/>
    </row>
    <row r="650" spans="2:2" ht="15.75" customHeight="1" x14ac:dyDescent="0.3">
      <c r="B650" s="281"/>
    </row>
    <row r="651" spans="2:2" ht="15.75" customHeight="1" x14ac:dyDescent="0.3">
      <c r="B651" s="281"/>
    </row>
    <row r="652" spans="2:2" ht="15.75" customHeight="1" x14ac:dyDescent="0.3">
      <c r="B652" s="281"/>
    </row>
    <row r="653" spans="2:2" ht="15.75" customHeight="1" x14ac:dyDescent="0.3">
      <c r="B653" s="281"/>
    </row>
    <row r="654" spans="2:2" ht="15.75" customHeight="1" x14ac:dyDescent="0.3">
      <c r="B654" s="281"/>
    </row>
    <row r="655" spans="2:2" ht="15.75" customHeight="1" x14ac:dyDescent="0.3">
      <c r="B655" s="281"/>
    </row>
    <row r="656" spans="2:2" ht="15.75" customHeight="1" x14ac:dyDescent="0.3">
      <c r="B656" s="281"/>
    </row>
    <row r="657" spans="2:2" ht="15.75" customHeight="1" x14ac:dyDescent="0.3">
      <c r="B657" s="281"/>
    </row>
    <row r="658" spans="2:2" ht="15.75" customHeight="1" x14ac:dyDescent="0.3">
      <c r="B658" s="281"/>
    </row>
    <row r="659" spans="2:2" ht="15.75" customHeight="1" x14ac:dyDescent="0.3">
      <c r="B659" s="281"/>
    </row>
    <row r="660" spans="2:2" ht="15.75" customHeight="1" x14ac:dyDescent="0.3">
      <c r="B660" s="281"/>
    </row>
    <row r="661" spans="2:2" ht="15.75" customHeight="1" x14ac:dyDescent="0.3">
      <c r="B661" s="281"/>
    </row>
    <row r="662" spans="2:2" ht="15.75" customHeight="1" x14ac:dyDescent="0.3">
      <c r="B662" s="281"/>
    </row>
    <row r="663" spans="2:2" ht="15.75" customHeight="1" x14ac:dyDescent="0.3">
      <c r="B663" s="281"/>
    </row>
    <row r="664" spans="2:2" ht="15.75" customHeight="1" x14ac:dyDescent="0.3">
      <c r="B664" s="281"/>
    </row>
    <row r="665" spans="2:2" ht="15.75" customHeight="1" x14ac:dyDescent="0.3">
      <c r="B665" s="281"/>
    </row>
    <row r="666" spans="2:2" ht="15.75" customHeight="1" x14ac:dyDescent="0.3">
      <c r="B666" s="281"/>
    </row>
    <row r="667" spans="2:2" ht="15.75" customHeight="1" x14ac:dyDescent="0.3">
      <c r="B667" s="281"/>
    </row>
    <row r="668" spans="2:2" ht="15.75" customHeight="1" x14ac:dyDescent="0.3">
      <c r="B668" s="281"/>
    </row>
    <row r="669" spans="2:2" ht="15.75" customHeight="1" x14ac:dyDescent="0.3">
      <c r="B669" s="281"/>
    </row>
    <row r="670" spans="2:2" ht="15.75" customHeight="1" x14ac:dyDescent="0.3">
      <c r="B670" s="281"/>
    </row>
    <row r="671" spans="2:2" ht="15.75" customHeight="1" x14ac:dyDescent="0.3">
      <c r="B671" s="281"/>
    </row>
    <row r="672" spans="2:2" ht="15.75" customHeight="1" x14ac:dyDescent="0.3">
      <c r="B672" s="281"/>
    </row>
    <row r="673" spans="2:2" ht="15.75" customHeight="1" x14ac:dyDescent="0.3">
      <c r="B673" s="281"/>
    </row>
    <row r="674" spans="2:2" ht="15.75" customHeight="1" x14ac:dyDescent="0.3">
      <c r="B674" s="281"/>
    </row>
    <row r="675" spans="2:2" ht="15.75" customHeight="1" x14ac:dyDescent="0.3">
      <c r="B675" s="281"/>
    </row>
    <row r="676" spans="2:2" ht="15.75" customHeight="1" x14ac:dyDescent="0.3">
      <c r="B676" s="281"/>
    </row>
    <row r="677" spans="2:2" ht="15.75" customHeight="1" x14ac:dyDescent="0.3">
      <c r="B677" s="281"/>
    </row>
    <row r="678" spans="2:2" ht="15.75" customHeight="1" x14ac:dyDescent="0.3">
      <c r="B678" s="281"/>
    </row>
    <row r="679" spans="2:2" ht="15.75" customHeight="1" x14ac:dyDescent="0.3">
      <c r="B679" s="281"/>
    </row>
    <row r="680" spans="2:2" ht="15.75" customHeight="1" x14ac:dyDescent="0.3">
      <c r="B680" s="281"/>
    </row>
    <row r="681" spans="2:2" ht="15.75" customHeight="1" x14ac:dyDescent="0.3">
      <c r="B681" s="281"/>
    </row>
    <row r="682" spans="2:2" ht="15.75" customHeight="1" x14ac:dyDescent="0.3">
      <c r="B682" s="281"/>
    </row>
    <row r="683" spans="2:2" ht="15.75" customHeight="1" x14ac:dyDescent="0.3">
      <c r="B683" s="281"/>
    </row>
    <row r="684" spans="2:2" ht="15.75" customHeight="1" x14ac:dyDescent="0.3">
      <c r="B684" s="281"/>
    </row>
    <row r="685" spans="2:2" ht="15.75" customHeight="1" x14ac:dyDescent="0.3">
      <c r="B685" s="281"/>
    </row>
    <row r="686" spans="2:2" ht="15.75" customHeight="1" x14ac:dyDescent="0.3">
      <c r="B686" s="281"/>
    </row>
    <row r="687" spans="2:2" ht="15.75" customHeight="1" x14ac:dyDescent="0.3">
      <c r="B687" s="281"/>
    </row>
    <row r="688" spans="2:2" ht="15.75" customHeight="1" x14ac:dyDescent="0.3">
      <c r="B688" s="281"/>
    </row>
    <row r="689" spans="2:2" ht="15.75" customHeight="1" x14ac:dyDescent="0.3">
      <c r="B689" s="281"/>
    </row>
    <row r="690" spans="2:2" ht="15.75" customHeight="1" x14ac:dyDescent="0.3">
      <c r="B690" s="281"/>
    </row>
    <row r="691" spans="2:2" ht="15.75" customHeight="1" x14ac:dyDescent="0.3">
      <c r="B691" s="281"/>
    </row>
    <row r="692" spans="2:2" ht="15.75" customHeight="1" x14ac:dyDescent="0.3">
      <c r="B692" s="281"/>
    </row>
    <row r="693" spans="2:2" ht="15.75" customHeight="1" x14ac:dyDescent="0.3">
      <c r="B693" s="281"/>
    </row>
    <row r="694" spans="2:2" ht="15.75" customHeight="1" x14ac:dyDescent="0.3">
      <c r="B694" s="281"/>
    </row>
    <row r="695" spans="2:2" ht="15.75" customHeight="1" x14ac:dyDescent="0.3">
      <c r="B695" s="281"/>
    </row>
    <row r="696" spans="2:2" ht="15.75" customHeight="1" x14ac:dyDescent="0.3">
      <c r="B696" s="281"/>
    </row>
    <row r="697" spans="2:2" ht="15.75" customHeight="1" x14ac:dyDescent="0.3">
      <c r="B697" s="281"/>
    </row>
    <row r="698" spans="2:2" ht="15.75" customHeight="1" x14ac:dyDescent="0.3">
      <c r="B698" s="281"/>
    </row>
    <row r="699" spans="2:2" ht="15.75" customHeight="1" x14ac:dyDescent="0.3">
      <c r="B699" s="281"/>
    </row>
    <row r="700" spans="2:2" ht="15.75" customHeight="1" x14ac:dyDescent="0.3">
      <c r="B700" s="281"/>
    </row>
    <row r="701" spans="2:2" ht="15.75" customHeight="1" x14ac:dyDescent="0.3">
      <c r="B701" s="281"/>
    </row>
    <row r="702" spans="2:2" ht="15.75" customHeight="1" x14ac:dyDescent="0.3">
      <c r="B702" s="281"/>
    </row>
    <row r="703" spans="2:2" ht="15.75" customHeight="1" x14ac:dyDescent="0.3">
      <c r="B703" s="281"/>
    </row>
    <row r="704" spans="2:2" ht="15.75" customHeight="1" x14ac:dyDescent="0.3">
      <c r="B704" s="281"/>
    </row>
    <row r="705" spans="2:2" ht="15.75" customHeight="1" x14ac:dyDescent="0.3">
      <c r="B705" s="281"/>
    </row>
    <row r="706" spans="2:2" ht="15.75" customHeight="1" x14ac:dyDescent="0.3">
      <c r="B706" s="281"/>
    </row>
    <row r="707" spans="2:2" ht="15.75" customHeight="1" x14ac:dyDescent="0.3">
      <c r="B707" s="281"/>
    </row>
    <row r="708" spans="2:2" ht="15.75" customHeight="1" x14ac:dyDescent="0.3">
      <c r="B708" s="281"/>
    </row>
    <row r="709" spans="2:2" ht="15.75" customHeight="1" x14ac:dyDescent="0.3">
      <c r="B709" s="281"/>
    </row>
    <row r="710" spans="2:2" ht="15.75" customHeight="1" x14ac:dyDescent="0.3">
      <c r="B710" s="281"/>
    </row>
    <row r="711" spans="2:2" ht="15.75" customHeight="1" x14ac:dyDescent="0.3">
      <c r="B711" s="281"/>
    </row>
    <row r="712" spans="2:2" ht="15.75" customHeight="1" x14ac:dyDescent="0.3">
      <c r="B712" s="281"/>
    </row>
    <row r="713" spans="2:2" ht="15.75" customHeight="1" x14ac:dyDescent="0.3">
      <c r="B713" s="281"/>
    </row>
    <row r="714" spans="2:2" ht="15.75" customHeight="1" x14ac:dyDescent="0.3">
      <c r="B714" s="281"/>
    </row>
    <row r="715" spans="2:2" ht="15.75" customHeight="1" x14ac:dyDescent="0.3">
      <c r="B715" s="281"/>
    </row>
    <row r="716" spans="2:2" ht="15.75" customHeight="1" x14ac:dyDescent="0.3">
      <c r="B716" s="281"/>
    </row>
    <row r="717" spans="2:2" ht="15.75" customHeight="1" x14ac:dyDescent="0.3">
      <c r="B717" s="281"/>
    </row>
    <row r="718" spans="2:2" ht="15.75" customHeight="1" x14ac:dyDescent="0.3">
      <c r="B718" s="281"/>
    </row>
    <row r="719" spans="2:2" ht="15.75" customHeight="1" x14ac:dyDescent="0.3">
      <c r="B719" s="281"/>
    </row>
    <row r="720" spans="2:2" ht="15.75" customHeight="1" x14ac:dyDescent="0.3">
      <c r="B720" s="281"/>
    </row>
    <row r="721" spans="2:2" ht="15.75" customHeight="1" x14ac:dyDescent="0.3">
      <c r="B721" s="281"/>
    </row>
    <row r="722" spans="2:2" ht="15.75" customHeight="1" x14ac:dyDescent="0.3">
      <c r="B722" s="281"/>
    </row>
    <row r="723" spans="2:2" ht="15.75" customHeight="1" x14ac:dyDescent="0.3">
      <c r="B723" s="281"/>
    </row>
    <row r="724" spans="2:2" ht="15.75" customHeight="1" x14ac:dyDescent="0.3">
      <c r="B724" s="281"/>
    </row>
    <row r="725" spans="2:2" ht="15.75" customHeight="1" x14ac:dyDescent="0.3">
      <c r="B725" s="281"/>
    </row>
    <row r="726" spans="2:2" ht="15.75" customHeight="1" x14ac:dyDescent="0.3">
      <c r="B726" s="281"/>
    </row>
    <row r="727" spans="2:2" ht="15.75" customHeight="1" x14ac:dyDescent="0.3">
      <c r="B727" s="281"/>
    </row>
    <row r="728" spans="2:2" ht="15.75" customHeight="1" x14ac:dyDescent="0.3">
      <c r="B728" s="281"/>
    </row>
    <row r="729" spans="2:2" ht="15.75" customHeight="1" x14ac:dyDescent="0.3">
      <c r="B729" s="281"/>
    </row>
    <row r="730" spans="2:2" ht="15.75" customHeight="1" x14ac:dyDescent="0.3">
      <c r="B730" s="281"/>
    </row>
    <row r="731" spans="2:2" ht="15.75" customHeight="1" x14ac:dyDescent="0.3">
      <c r="B731" s="281"/>
    </row>
    <row r="732" spans="2:2" ht="15.75" customHeight="1" x14ac:dyDescent="0.3">
      <c r="B732" s="281"/>
    </row>
    <row r="733" spans="2:2" ht="15.75" customHeight="1" x14ac:dyDescent="0.3">
      <c r="B733" s="281"/>
    </row>
    <row r="734" spans="2:2" ht="15.75" customHeight="1" x14ac:dyDescent="0.3">
      <c r="B734" s="281"/>
    </row>
    <row r="735" spans="2:2" ht="15.75" customHeight="1" x14ac:dyDescent="0.3">
      <c r="B735" s="281"/>
    </row>
    <row r="736" spans="2:2" ht="15.75" customHeight="1" x14ac:dyDescent="0.3">
      <c r="B736" s="281"/>
    </row>
    <row r="737" spans="2:2" ht="15.75" customHeight="1" x14ac:dyDescent="0.3">
      <c r="B737" s="281"/>
    </row>
    <row r="738" spans="2:2" ht="15.75" customHeight="1" x14ac:dyDescent="0.3">
      <c r="B738" s="281"/>
    </row>
    <row r="739" spans="2:2" ht="15.75" customHeight="1" x14ac:dyDescent="0.3">
      <c r="B739" s="281"/>
    </row>
    <row r="740" spans="2:2" ht="15.75" customHeight="1" x14ac:dyDescent="0.3">
      <c r="B740" s="281"/>
    </row>
    <row r="741" spans="2:2" ht="15.75" customHeight="1" x14ac:dyDescent="0.3">
      <c r="B741" s="281"/>
    </row>
    <row r="742" spans="2:2" ht="15.75" customHeight="1" x14ac:dyDescent="0.3">
      <c r="B742" s="281"/>
    </row>
    <row r="743" spans="2:2" ht="15.75" customHeight="1" x14ac:dyDescent="0.3">
      <c r="B743" s="281"/>
    </row>
    <row r="744" spans="2:2" ht="15.75" customHeight="1" x14ac:dyDescent="0.3">
      <c r="B744" s="281"/>
    </row>
    <row r="745" spans="2:2" ht="15.75" customHeight="1" x14ac:dyDescent="0.3">
      <c r="B745" s="281"/>
    </row>
    <row r="746" spans="2:2" ht="15.75" customHeight="1" x14ac:dyDescent="0.3">
      <c r="B746" s="281"/>
    </row>
    <row r="747" spans="2:2" ht="15.75" customHeight="1" x14ac:dyDescent="0.3">
      <c r="B747" s="281"/>
    </row>
    <row r="748" spans="2:2" ht="15.75" customHeight="1" x14ac:dyDescent="0.3">
      <c r="B748" s="281"/>
    </row>
    <row r="749" spans="2:2" ht="15.75" customHeight="1" x14ac:dyDescent="0.3">
      <c r="B749" s="281"/>
    </row>
    <row r="750" spans="2:2" ht="15.75" customHeight="1" x14ac:dyDescent="0.3">
      <c r="B750" s="281"/>
    </row>
    <row r="751" spans="2:2" ht="15.75" customHeight="1" x14ac:dyDescent="0.3">
      <c r="B751" s="281"/>
    </row>
    <row r="752" spans="2:2" ht="15.75" customHeight="1" x14ac:dyDescent="0.3">
      <c r="B752" s="281"/>
    </row>
    <row r="753" spans="2:2" ht="15.75" customHeight="1" x14ac:dyDescent="0.3">
      <c r="B753" s="281"/>
    </row>
    <row r="754" spans="2:2" ht="15.75" customHeight="1" x14ac:dyDescent="0.3">
      <c r="B754" s="281"/>
    </row>
    <row r="755" spans="2:2" ht="15.75" customHeight="1" x14ac:dyDescent="0.3">
      <c r="B755" s="281"/>
    </row>
    <row r="756" spans="2:2" ht="15.75" customHeight="1" x14ac:dyDescent="0.3">
      <c r="B756" s="281"/>
    </row>
    <row r="757" spans="2:2" ht="15.75" customHeight="1" x14ac:dyDescent="0.3">
      <c r="B757" s="281"/>
    </row>
    <row r="758" spans="2:2" ht="15.75" customHeight="1" x14ac:dyDescent="0.3">
      <c r="B758" s="281"/>
    </row>
    <row r="759" spans="2:2" ht="15.75" customHeight="1" x14ac:dyDescent="0.3">
      <c r="B759" s="281"/>
    </row>
    <row r="760" spans="2:2" ht="15.75" customHeight="1" x14ac:dyDescent="0.3">
      <c r="B760" s="281"/>
    </row>
    <row r="761" spans="2:2" ht="15.75" customHeight="1" x14ac:dyDescent="0.3">
      <c r="B761" s="281"/>
    </row>
    <row r="762" spans="2:2" ht="15.75" customHeight="1" x14ac:dyDescent="0.3">
      <c r="B762" s="281"/>
    </row>
    <row r="763" spans="2:2" ht="15.75" customHeight="1" x14ac:dyDescent="0.3">
      <c r="B763" s="281"/>
    </row>
    <row r="764" spans="2:2" ht="15.75" customHeight="1" x14ac:dyDescent="0.3">
      <c r="B764" s="281"/>
    </row>
    <row r="765" spans="2:2" ht="15.75" customHeight="1" x14ac:dyDescent="0.3">
      <c r="B765" s="281"/>
    </row>
    <row r="766" spans="2:2" ht="15.75" customHeight="1" x14ac:dyDescent="0.3">
      <c r="B766" s="281"/>
    </row>
    <row r="767" spans="2:2" ht="15.75" customHeight="1" x14ac:dyDescent="0.3">
      <c r="B767" s="281"/>
    </row>
    <row r="768" spans="2:2" ht="15.75" customHeight="1" x14ac:dyDescent="0.3">
      <c r="B768" s="281"/>
    </row>
    <row r="769" spans="2:2" ht="15.75" customHeight="1" x14ac:dyDescent="0.3">
      <c r="B769" s="281"/>
    </row>
    <row r="770" spans="2:2" ht="15.75" customHeight="1" x14ac:dyDescent="0.3">
      <c r="B770" s="281"/>
    </row>
    <row r="771" spans="2:2" ht="15.75" customHeight="1" x14ac:dyDescent="0.3">
      <c r="B771" s="281"/>
    </row>
    <row r="772" spans="2:2" ht="15.75" customHeight="1" x14ac:dyDescent="0.3">
      <c r="B772" s="281"/>
    </row>
    <row r="773" spans="2:2" ht="15.75" customHeight="1" x14ac:dyDescent="0.3">
      <c r="B773" s="281"/>
    </row>
    <row r="774" spans="2:2" ht="15.75" customHeight="1" x14ac:dyDescent="0.3">
      <c r="B774" s="281"/>
    </row>
    <row r="775" spans="2:2" ht="15.75" customHeight="1" x14ac:dyDescent="0.3">
      <c r="B775" s="281"/>
    </row>
    <row r="776" spans="2:2" ht="15.75" customHeight="1" x14ac:dyDescent="0.3">
      <c r="B776" s="281"/>
    </row>
    <row r="777" spans="2:2" ht="15.75" customHeight="1" x14ac:dyDescent="0.3">
      <c r="B777" s="281"/>
    </row>
    <row r="778" spans="2:2" ht="15.75" customHeight="1" x14ac:dyDescent="0.3">
      <c r="B778" s="281"/>
    </row>
    <row r="779" spans="2:2" ht="15.75" customHeight="1" x14ac:dyDescent="0.3">
      <c r="B779" s="281"/>
    </row>
    <row r="780" spans="2:2" ht="15.75" customHeight="1" x14ac:dyDescent="0.3">
      <c r="B780" s="281"/>
    </row>
    <row r="781" spans="2:2" ht="15.75" customHeight="1" x14ac:dyDescent="0.3">
      <c r="B781" s="281"/>
    </row>
    <row r="782" spans="2:2" ht="15.75" customHeight="1" x14ac:dyDescent="0.3">
      <c r="B782" s="281"/>
    </row>
    <row r="783" spans="2:2" ht="15.75" customHeight="1" x14ac:dyDescent="0.3">
      <c r="B783" s="281"/>
    </row>
    <row r="784" spans="2:2" ht="15.75" customHeight="1" x14ac:dyDescent="0.3">
      <c r="B784" s="281"/>
    </row>
    <row r="785" spans="2:2" ht="15.75" customHeight="1" x14ac:dyDescent="0.3">
      <c r="B785" s="281"/>
    </row>
    <row r="786" spans="2:2" ht="15.75" customHeight="1" x14ac:dyDescent="0.3">
      <c r="B786" s="281"/>
    </row>
    <row r="787" spans="2:2" ht="15.75" customHeight="1" x14ac:dyDescent="0.3">
      <c r="B787" s="281"/>
    </row>
    <row r="788" spans="2:2" ht="15.75" customHeight="1" x14ac:dyDescent="0.3">
      <c r="B788" s="281"/>
    </row>
    <row r="789" spans="2:2" ht="15.75" customHeight="1" x14ac:dyDescent="0.3">
      <c r="B789" s="281"/>
    </row>
    <row r="790" spans="2:2" ht="15.75" customHeight="1" x14ac:dyDescent="0.3">
      <c r="B790" s="281"/>
    </row>
    <row r="791" spans="2:2" ht="15.75" customHeight="1" x14ac:dyDescent="0.3">
      <c r="B791" s="281"/>
    </row>
    <row r="792" spans="2:2" ht="15.75" customHeight="1" x14ac:dyDescent="0.3">
      <c r="B792" s="281"/>
    </row>
    <row r="793" spans="2:2" ht="15.75" customHeight="1" x14ac:dyDescent="0.3">
      <c r="B793" s="281"/>
    </row>
    <row r="794" spans="2:2" ht="15.75" customHeight="1" x14ac:dyDescent="0.3">
      <c r="B794" s="281"/>
    </row>
    <row r="795" spans="2:2" ht="15.75" customHeight="1" x14ac:dyDescent="0.3">
      <c r="B795" s="281"/>
    </row>
    <row r="796" spans="2:2" ht="15.75" customHeight="1" x14ac:dyDescent="0.3">
      <c r="B796" s="281"/>
    </row>
    <row r="797" spans="2:2" ht="15.75" customHeight="1" x14ac:dyDescent="0.3">
      <c r="B797" s="281"/>
    </row>
    <row r="798" spans="2:2" ht="15.75" customHeight="1" x14ac:dyDescent="0.3">
      <c r="B798" s="281"/>
    </row>
    <row r="799" spans="2:2" ht="15.75" customHeight="1" x14ac:dyDescent="0.3">
      <c r="B799" s="281"/>
    </row>
    <row r="800" spans="2:2" ht="15.75" customHeight="1" x14ac:dyDescent="0.3">
      <c r="B800" s="281"/>
    </row>
    <row r="801" spans="2:2" ht="15.75" customHeight="1" x14ac:dyDescent="0.3">
      <c r="B801" s="281"/>
    </row>
    <row r="802" spans="2:2" ht="15.75" customHeight="1" x14ac:dyDescent="0.3">
      <c r="B802" s="281"/>
    </row>
    <row r="803" spans="2:2" ht="15.75" customHeight="1" x14ac:dyDescent="0.3">
      <c r="B803" s="281"/>
    </row>
    <row r="804" spans="2:2" ht="15.75" customHeight="1" x14ac:dyDescent="0.3">
      <c r="B804" s="281"/>
    </row>
    <row r="805" spans="2:2" ht="15.75" customHeight="1" x14ac:dyDescent="0.3">
      <c r="B805" s="281"/>
    </row>
    <row r="806" spans="2:2" ht="15.75" customHeight="1" x14ac:dyDescent="0.3">
      <c r="B806" s="281"/>
    </row>
    <row r="807" spans="2:2" ht="15.75" customHeight="1" x14ac:dyDescent="0.3">
      <c r="B807" s="281"/>
    </row>
    <row r="808" spans="2:2" ht="15.75" customHeight="1" x14ac:dyDescent="0.3">
      <c r="B808" s="281"/>
    </row>
    <row r="809" spans="2:2" ht="15.75" customHeight="1" x14ac:dyDescent="0.3">
      <c r="B809" s="281"/>
    </row>
    <row r="810" spans="2:2" ht="15.75" customHeight="1" x14ac:dyDescent="0.3">
      <c r="B810" s="281"/>
    </row>
    <row r="811" spans="2:2" ht="15.75" customHeight="1" x14ac:dyDescent="0.3">
      <c r="B811" s="281"/>
    </row>
    <row r="812" spans="2:2" ht="15.75" customHeight="1" x14ac:dyDescent="0.3">
      <c r="B812" s="281"/>
    </row>
    <row r="813" spans="2:2" ht="15.75" customHeight="1" x14ac:dyDescent="0.3">
      <c r="B813" s="281"/>
    </row>
    <row r="814" spans="2:2" ht="15.75" customHeight="1" x14ac:dyDescent="0.3">
      <c r="B814" s="281"/>
    </row>
    <row r="815" spans="2:2" ht="15.75" customHeight="1" x14ac:dyDescent="0.3">
      <c r="B815" s="281"/>
    </row>
    <row r="816" spans="2:2" ht="15.75" customHeight="1" x14ac:dyDescent="0.3">
      <c r="B816" s="281"/>
    </row>
    <row r="817" spans="2:2" ht="15.75" customHeight="1" x14ac:dyDescent="0.3">
      <c r="B817" s="281"/>
    </row>
    <row r="818" spans="2:2" ht="15.75" customHeight="1" x14ac:dyDescent="0.3">
      <c r="B818" s="281"/>
    </row>
    <row r="819" spans="2:2" ht="15.75" customHeight="1" x14ac:dyDescent="0.3">
      <c r="B819" s="281"/>
    </row>
    <row r="820" spans="2:2" ht="15.75" customHeight="1" x14ac:dyDescent="0.3">
      <c r="B820" s="281"/>
    </row>
    <row r="821" spans="2:2" ht="15.75" customHeight="1" x14ac:dyDescent="0.3">
      <c r="B821" s="281"/>
    </row>
    <row r="822" spans="2:2" ht="15.75" customHeight="1" x14ac:dyDescent="0.3">
      <c r="B822" s="281"/>
    </row>
    <row r="823" spans="2:2" ht="15.75" customHeight="1" x14ac:dyDescent="0.3">
      <c r="B823" s="281"/>
    </row>
    <row r="824" spans="2:2" ht="15.75" customHeight="1" x14ac:dyDescent="0.3">
      <c r="B824" s="281"/>
    </row>
    <row r="825" spans="2:2" ht="15.75" customHeight="1" x14ac:dyDescent="0.3">
      <c r="B825" s="281"/>
    </row>
    <row r="826" spans="2:2" ht="15.75" customHeight="1" x14ac:dyDescent="0.3">
      <c r="B826" s="281"/>
    </row>
    <row r="827" spans="2:2" ht="15.75" customHeight="1" x14ac:dyDescent="0.3">
      <c r="B827" s="281"/>
    </row>
    <row r="828" spans="2:2" ht="15.75" customHeight="1" x14ac:dyDescent="0.3">
      <c r="B828" s="281"/>
    </row>
    <row r="829" spans="2:2" ht="15.75" customHeight="1" x14ac:dyDescent="0.3">
      <c r="B829" s="281"/>
    </row>
    <row r="830" spans="2:2" ht="15.75" customHeight="1" x14ac:dyDescent="0.3">
      <c r="B830" s="281"/>
    </row>
    <row r="831" spans="2:2" ht="15.75" customHeight="1" x14ac:dyDescent="0.3">
      <c r="B831" s="281"/>
    </row>
    <row r="832" spans="2:2" ht="15.75" customHeight="1" x14ac:dyDescent="0.3">
      <c r="B832" s="281"/>
    </row>
    <row r="833" spans="2:2" ht="15.75" customHeight="1" x14ac:dyDescent="0.3">
      <c r="B833" s="281"/>
    </row>
    <row r="834" spans="2:2" ht="15.75" customHeight="1" x14ac:dyDescent="0.3">
      <c r="B834" s="281"/>
    </row>
    <row r="835" spans="2:2" ht="15.75" customHeight="1" x14ac:dyDescent="0.3">
      <c r="B835" s="281"/>
    </row>
    <row r="836" spans="2:2" ht="15.75" customHeight="1" x14ac:dyDescent="0.3">
      <c r="B836" s="281"/>
    </row>
    <row r="837" spans="2:2" ht="15.75" customHeight="1" x14ac:dyDescent="0.3">
      <c r="B837" s="281"/>
    </row>
    <row r="838" spans="2:2" ht="15.75" customHeight="1" x14ac:dyDescent="0.3">
      <c r="B838" s="281"/>
    </row>
    <row r="839" spans="2:2" ht="15.75" customHeight="1" x14ac:dyDescent="0.3">
      <c r="B839" s="281"/>
    </row>
    <row r="840" spans="2:2" ht="15.75" customHeight="1" x14ac:dyDescent="0.3">
      <c r="B840" s="281"/>
    </row>
    <row r="841" spans="2:2" ht="15.75" customHeight="1" x14ac:dyDescent="0.3">
      <c r="B841" s="281"/>
    </row>
    <row r="842" spans="2:2" ht="15.75" customHeight="1" x14ac:dyDescent="0.3">
      <c r="B842" s="281"/>
    </row>
    <row r="843" spans="2:2" ht="15.75" customHeight="1" x14ac:dyDescent="0.3">
      <c r="B843" s="281"/>
    </row>
    <row r="844" spans="2:2" ht="15.75" customHeight="1" x14ac:dyDescent="0.3">
      <c r="B844" s="281"/>
    </row>
    <row r="845" spans="2:2" ht="15.75" customHeight="1" x14ac:dyDescent="0.3">
      <c r="B845" s="281"/>
    </row>
    <row r="846" spans="2:2" ht="15.75" customHeight="1" x14ac:dyDescent="0.3">
      <c r="B846" s="281"/>
    </row>
    <row r="847" spans="2:2" ht="15.75" customHeight="1" x14ac:dyDescent="0.3">
      <c r="B847" s="281"/>
    </row>
    <row r="848" spans="2:2" ht="15.75" customHeight="1" x14ac:dyDescent="0.3">
      <c r="B848" s="281"/>
    </row>
    <row r="849" spans="2:2" ht="15.75" customHeight="1" x14ac:dyDescent="0.3">
      <c r="B849" s="281"/>
    </row>
    <row r="850" spans="2:2" ht="15.75" customHeight="1" x14ac:dyDescent="0.3">
      <c r="B850" s="281"/>
    </row>
    <row r="851" spans="2:2" ht="15.75" customHeight="1" x14ac:dyDescent="0.3">
      <c r="B851" s="281"/>
    </row>
    <row r="852" spans="2:2" ht="15.75" customHeight="1" x14ac:dyDescent="0.3">
      <c r="B852" s="281"/>
    </row>
    <row r="853" spans="2:2" ht="15.75" customHeight="1" x14ac:dyDescent="0.3">
      <c r="B853" s="281"/>
    </row>
    <row r="854" spans="2:2" ht="15.75" customHeight="1" x14ac:dyDescent="0.3">
      <c r="B854" s="281"/>
    </row>
    <row r="855" spans="2:2" ht="15.75" customHeight="1" x14ac:dyDescent="0.3">
      <c r="B855" s="281"/>
    </row>
    <row r="856" spans="2:2" ht="15.75" customHeight="1" x14ac:dyDescent="0.3">
      <c r="B856" s="281"/>
    </row>
    <row r="857" spans="2:2" ht="15.75" customHeight="1" x14ac:dyDescent="0.3">
      <c r="B857" s="281"/>
    </row>
    <row r="858" spans="2:2" ht="15.75" customHeight="1" x14ac:dyDescent="0.3">
      <c r="B858" s="281"/>
    </row>
    <row r="859" spans="2:2" ht="15.75" customHeight="1" x14ac:dyDescent="0.3">
      <c r="B859" s="281"/>
    </row>
    <row r="860" spans="2:2" ht="15.75" customHeight="1" x14ac:dyDescent="0.3">
      <c r="B860" s="281"/>
    </row>
    <row r="861" spans="2:2" ht="15.75" customHeight="1" x14ac:dyDescent="0.3">
      <c r="B861" s="281"/>
    </row>
    <row r="862" spans="2:2" ht="15.75" customHeight="1" x14ac:dyDescent="0.3">
      <c r="B862" s="281"/>
    </row>
    <row r="863" spans="2:2" ht="15.75" customHeight="1" x14ac:dyDescent="0.3">
      <c r="B863" s="281"/>
    </row>
    <row r="864" spans="2:2" ht="15.75" customHeight="1" x14ac:dyDescent="0.3">
      <c r="B864" s="281"/>
    </row>
    <row r="865" spans="2:2" ht="15.75" customHeight="1" x14ac:dyDescent="0.3">
      <c r="B865" s="281"/>
    </row>
    <row r="866" spans="2:2" ht="15.75" customHeight="1" x14ac:dyDescent="0.3">
      <c r="B866" s="281"/>
    </row>
    <row r="867" spans="2:2" ht="15.75" customHeight="1" x14ac:dyDescent="0.3">
      <c r="B867" s="281"/>
    </row>
    <row r="868" spans="2:2" ht="15.75" customHeight="1" x14ac:dyDescent="0.3">
      <c r="B868" s="281"/>
    </row>
    <row r="869" spans="2:2" ht="15.75" customHeight="1" x14ac:dyDescent="0.3">
      <c r="B869" s="281"/>
    </row>
    <row r="870" spans="2:2" ht="15.75" customHeight="1" x14ac:dyDescent="0.3">
      <c r="B870" s="281"/>
    </row>
    <row r="871" spans="2:2" ht="15.75" customHeight="1" x14ac:dyDescent="0.3">
      <c r="B871" s="281"/>
    </row>
    <row r="872" spans="2:2" ht="15.75" customHeight="1" x14ac:dyDescent="0.3">
      <c r="B872" s="281"/>
    </row>
    <row r="873" spans="2:2" ht="15.75" customHeight="1" x14ac:dyDescent="0.3">
      <c r="B873" s="281"/>
    </row>
    <row r="874" spans="2:2" ht="15.75" customHeight="1" x14ac:dyDescent="0.3">
      <c r="B874" s="281"/>
    </row>
    <row r="875" spans="2:2" ht="15.75" customHeight="1" x14ac:dyDescent="0.3">
      <c r="B875" s="281"/>
    </row>
    <row r="876" spans="2:2" ht="15.75" customHeight="1" x14ac:dyDescent="0.3">
      <c r="B876" s="281"/>
    </row>
    <row r="877" spans="2:2" ht="15.75" customHeight="1" x14ac:dyDescent="0.3">
      <c r="B877" s="281"/>
    </row>
    <row r="878" spans="2:2" ht="15.75" customHeight="1" x14ac:dyDescent="0.3">
      <c r="B878" s="281"/>
    </row>
    <row r="879" spans="2:2" ht="15.75" customHeight="1" x14ac:dyDescent="0.3">
      <c r="B879" s="281"/>
    </row>
    <row r="880" spans="2:2" ht="15.75" customHeight="1" x14ac:dyDescent="0.3">
      <c r="B880" s="281"/>
    </row>
    <row r="881" spans="2:2" ht="15.75" customHeight="1" x14ac:dyDescent="0.3">
      <c r="B881" s="281"/>
    </row>
    <row r="882" spans="2:2" ht="15.75" customHeight="1" x14ac:dyDescent="0.3">
      <c r="B882" s="281"/>
    </row>
    <row r="883" spans="2:2" ht="15.75" customHeight="1" x14ac:dyDescent="0.3">
      <c r="B883" s="281"/>
    </row>
    <row r="884" spans="2:2" ht="15.75" customHeight="1" x14ac:dyDescent="0.3">
      <c r="B884" s="281"/>
    </row>
    <row r="885" spans="2:2" ht="15.75" customHeight="1" x14ac:dyDescent="0.3">
      <c r="B885" s="281"/>
    </row>
    <row r="886" spans="2:2" ht="15.75" customHeight="1" x14ac:dyDescent="0.3">
      <c r="B886" s="281"/>
    </row>
    <row r="887" spans="2:2" ht="15.75" customHeight="1" x14ac:dyDescent="0.3">
      <c r="B887" s="281"/>
    </row>
    <row r="888" spans="2:2" ht="15.75" customHeight="1" x14ac:dyDescent="0.3">
      <c r="B888" s="281"/>
    </row>
    <row r="889" spans="2:2" ht="15.75" customHeight="1" x14ac:dyDescent="0.3">
      <c r="B889" s="281"/>
    </row>
    <row r="890" spans="2:2" ht="15.75" customHeight="1" x14ac:dyDescent="0.3">
      <c r="B890" s="281"/>
    </row>
    <row r="891" spans="2:2" ht="15.75" customHeight="1" x14ac:dyDescent="0.3">
      <c r="B891" s="281"/>
    </row>
    <row r="892" spans="2:2" ht="15.75" customHeight="1" x14ac:dyDescent="0.3">
      <c r="B892" s="281"/>
    </row>
    <row r="893" spans="2:2" ht="15.75" customHeight="1" x14ac:dyDescent="0.3">
      <c r="B893" s="281"/>
    </row>
    <row r="894" spans="2:2" ht="15.75" customHeight="1" x14ac:dyDescent="0.3">
      <c r="B894" s="281"/>
    </row>
    <row r="895" spans="2:2" ht="15.75" customHeight="1" x14ac:dyDescent="0.3">
      <c r="B895" s="281"/>
    </row>
    <row r="896" spans="2:2" ht="15.75" customHeight="1" x14ac:dyDescent="0.3">
      <c r="B896" s="281"/>
    </row>
    <row r="897" spans="2:2" ht="15.75" customHeight="1" x14ac:dyDescent="0.3">
      <c r="B897" s="281"/>
    </row>
    <row r="898" spans="2:2" ht="15.75" customHeight="1" x14ac:dyDescent="0.3">
      <c r="B898" s="281"/>
    </row>
    <row r="899" spans="2:2" ht="15.75" customHeight="1" x14ac:dyDescent="0.3">
      <c r="B899" s="281"/>
    </row>
    <row r="900" spans="2:2" ht="15.75" customHeight="1" x14ac:dyDescent="0.3">
      <c r="B900" s="281"/>
    </row>
    <row r="901" spans="2:2" ht="15.75" customHeight="1" x14ac:dyDescent="0.3">
      <c r="B901" s="281"/>
    </row>
    <row r="902" spans="2:2" ht="15.75" customHeight="1" x14ac:dyDescent="0.3">
      <c r="B902" s="281"/>
    </row>
    <row r="903" spans="2:2" ht="15.75" customHeight="1" x14ac:dyDescent="0.3">
      <c r="B903" s="281"/>
    </row>
    <row r="904" spans="2:2" ht="15.75" customHeight="1" x14ac:dyDescent="0.3">
      <c r="B904" s="281"/>
    </row>
    <row r="905" spans="2:2" ht="15.75" customHeight="1" x14ac:dyDescent="0.3">
      <c r="B905" s="281"/>
    </row>
    <row r="906" spans="2:2" ht="15.75" customHeight="1" x14ac:dyDescent="0.3">
      <c r="B906" s="281"/>
    </row>
    <row r="907" spans="2:2" ht="15.75" customHeight="1" x14ac:dyDescent="0.3">
      <c r="B907" s="281"/>
    </row>
    <row r="908" spans="2:2" ht="15.75" customHeight="1" x14ac:dyDescent="0.3">
      <c r="B908" s="281"/>
    </row>
    <row r="909" spans="2:2" ht="15.75" customHeight="1" x14ac:dyDescent="0.3">
      <c r="B909" s="281"/>
    </row>
    <row r="910" spans="2:2" ht="15.75" customHeight="1" x14ac:dyDescent="0.3">
      <c r="B910" s="281"/>
    </row>
    <row r="911" spans="2:2" ht="15.75" customHeight="1" x14ac:dyDescent="0.3">
      <c r="B911" s="281"/>
    </row>
    <row r="912" spans="2:2" ht="15.75" customHeight="1" x14ac:dyDescent="0.3">
      <c r="B912" s="281"/>
    </row>
    <row r="913" spans="2:2" ht="15.75" customHeight="1" x14ac:dyDescent="0.3">
      <c r="B913" s="281"/>
    </row>
    <row r="914" spans="2:2" ht="15.75" customHeight="1" x14ac:dyDescent="0.3">
      <c r="B914" s="281"/>
    </row>
    <row r="915" spans="2:2" ht="15.75" customHeight="1" x14ac:dyDescent="0.3">
      <c r="B915" s="281"/>
    </row>
    <row r="916" spans="2:2" ht="15.75" customHeight="1" x14ac:dyDescent="0.3">
      <c r="B916" s="281"/>
    </row>
    <row r="917" spans="2:2" ht="15.75" customHeight="1" x14ac:dyDescent="0.3">
      <c r="B917" s="281"/>
    </row>
    <row r="918" spans="2:2" ht="15.75" customHeight="1" x14ac:dyDescent="0.3">
      <c r="B918" s="281"/>
    </row>
    <row r="919" spans="2:2" ht="15.75" customHeight="1" x14ac:dyDescent="0.3">
      <c r="B919" s="281"/>
    </row>
    <row r="920" spans="2:2" ht="15.75" customHeight="1" x14ac:dyDescent="0.3">
      <c r="B920" s="281"/>
    </row>
    <row r="921" spans="2:2" ht="15.75" customHeight="1" x14ac:dyDescent="0.3">
      <c r="B921" s="281"/>
    </row>
    <row r="922" spans="2:2" ht="15.75" customHeight="1" x14ac:dyDescent="0.3">
      <c r="B922" s="281"/>
    </row>
    <row r="923" spans="2:2" ht="15.75" customHeight="1" x14ac:dyDescent="0.3">
      <c r="B923" s="281"/>
    </row>
    <row r="924" spans="2:2" ht="15.75" customHeight="1" x14ac:dyDescent="0.3">
      <c r="B924" s="281"/>
    </row>
    <row r="925" spans="2:2" ht="15.75" customHeight="1" x14ac:dyDescent="0.3">
      <c r="B925" s="281"/>
    </row>
    <row r="926" spans="2:2" ht="15.75" customHeight="1" x14ac:dyDescent="0.3">
      <c r="B926" s="281"/>
    </row>
    <row r="927" spans="2:2" ht="15.75" customHeight="1" x14ac:dyDescent="0.3">
      <c r="B927" s="281"/>
    </row>
    <row r="928" spans="2:2" ht="15.75" customHeight="1" x14ac:dyDescent="0.3">
      <c r="B928" s="281"/>
    </row>
    <row r="929" spans="2:2" ht="15.75" customHeight="1" x14ac:dyDescent="0.3">
      <c r="B929" s="281"/>
    </row>
    <row r="930" spans="2:2" ht="15.75" customHeight="1" x14ac:dyDescent="0.3">
      <c r="B930" s="281"/>
    </row>
    <row r="931" spans="2:2" ht="15.75" customHeight="1" x14ac:dyDescent="0.3">
      <c r="B931" s="281"/>
    </row>
    <row r="932" spans="2:2" ht="15.75" customHeight="1" x14ac:dyDescent="0.3">
      <c r="B932" s="281"/>
    </row>
    <row r="933" spans="2:2" ht="15.75" customHeight="1" x14ac:dyDescent="0.3">
      <c r="B933" s="281"/>
    </row>
    <row r="934" spans="2:2" ht="15.75" customHeight="1" x14ac:dyDescent="0.3">
      <c r="B934" s="281"/>
    </row>
    <row r="935" spans="2:2" ht="15.75" customHeight="1" x14ac:dyDescent="0.3">
      <c r="B935" s="281"/>
    </row>
    <row r="936" spans="2:2" ht="15.75" customHeight="1" x14ac:dyDescent="0.3">
      <c r="B936" s="281"/>
    </row>
    <row r="937" spans="2:2" ht="15.75" customHeight="1" x14ac:dyDescent="0.3">
      <c r="B937" s="281"/>
    </row>
    <row r="938" spans="2:2" ht="15.75" customHeight="1" x14ac:dyDescent="0.3">
      <c r="B938" s="281"/>
    </row>
    <row r="939" spans="2:2" ht="15.75" customHeight="1" x14ac:dyDescent="0.3">
      <c r="B939" s="281"/>
    </row>
    <row r="940" spans="2:2" ht="15.75" customHeight="1" x14ac:dyDescent="0.3">
      <c r="B940" s="281"/>
    </row>
    <row r="941" spans="2:2" ht="15.75" customHeight="1" x14ac:dyDescent="0.3">
      <c r="B941" s="281"/>
    </row>
    <row r="942" spans="2:2" ht="15.75" customHeight="1" x14ac:dyDescent="0.3">
      <c r="B942" s="281"/>
    </row>
    <row r="943" spans="2:2" ht="15.75" customHeight="1" x14ac:dyDescent="0.3">
      <c r="B943" s="281"/>
    </row>
    <row r="944" spans="2:2" ht="15.75" customHeight="1" x14ac:dyDescent="0.3">
      <c r="B944" s="281"/>
    </row>
    <row r="945" spans="2:2" ht="15.75" customHeight="1" x14ac:dyDescent="0.3">
      <c r="B945" s="281"/>
    </row>
    <row r="946" spans="2:2" ht="15.75" customHeight="1" x14ac:dyDescent="0.3">
      <c r="B946" s="281"/>
    </row>
    <row r="947" spans="2:2" ht="15.75" customHeight="1" x14ac:dyDescent="0.3">
      <c r="B947" s="281"/>
    </row>
    <row r="948" spans="2:2" ht="15.75" customHeight="1" x14ac:dyDescent="0.3">
      <c r="B948" s="281"/>
    </row>
    <row r="949" spans="2:2" ht="15.75" customHeight="1" x14ac:dyDescent="0.3">
      <c r="B949" s="281"/>
    </row>
    <row r="950" spans="2:2" ht="15.75" customHeight="1" x14ac:dyDescent="0.3">
      <c r="B950" s="281"/>
    </row>
    <row r="951" spans="2:2" ht="15.75" customHeight="1" x14ac:dyDescent="0.3">
      <c r="B951" s="281"/>
    </row>
    <row r="952" spans="2:2" ht="15.75" customHeight="1" x14ac:dyDescent="0.3">
      <c r="B952" s="281"/>
    </row>
    <row r="953" spans="2:2" ht="15.75" customHeight="1" x14ac:dyDescent="0.3">
      <c r="B953" s="281"/>
    </row>
    <row r="954" spans="2:2" ht="15.75" customHeight="1" x14ac:dyDescent="0.3">
      <c r="B954" s="281"/>
    </row>
    <row r="955" spans="2:2" ht="15.75" customHeight="1" x14ac:dyDescent="0.3">
      <c r="B955" s="281"/>
    </row>
    <row r="956" spans="2:2" ht="15.75" customHeight="1" x14ac:dyDescent="0.3">
      <c r="B956" s="281"/>
    </row>
    <row r="957" spans="2:2" ht="15.75" customHeight="1" x14ac:dyDescent="0.3">
      <c r="B957" s="281"/>
    </row>
    <row r="958" spans="2:2" ht="15.75" customHeight="1" x14ac:dyDescent="0.3">
      <c r="B958" s="281"/>
    </row>
    <row r="959" spans="2:2" ht="15.75" customHeight="1" x14ac:dyDescent="0.3">
      <c r="B959" s="281"/>
    </row>
    <row r="960" spans="2:2" ht="15.75" customHeight="1" x14ac:dyDescent="0.3">
      <c r="B960" s="281"/>
    </row>
    <row r="961" spans="2:2" ht="15.75" customHeight="1" x14ac:dyDescent="0.3">
      <c r="B961" s="281"/>
    </row>
    <row r="962" spans="2:2" ht="15.75" customHeight="1" x14ac:dyDescent="0.3">
      <c r="B962" s="281"/>
    </row>
    <row r="963" spans="2:2" ht="15.75" customHeight="1" x14ac:dyDescent="0.3">
      <c r="B963" s="281"/>
    </row>
    <row r="964" spans="2:2" ht="15.75" customHeight="1" x14ac:dyDescent="0.3">
      <c r="B964" s="281"/>
    </row>
    <row r="965" spans="2:2" ht="15.75" customHeight="1" x14ac:dyDescent="0.3">
      <c r="B965" s="281"/>
    </row>
    <row r="966" spans="2:2" ht="15.75" customHeight="1" x14ac:dyDescent="0.3">
      <c r="B966" s="281"/>
    </row>
    <row r="967" spans="2:2" ht="15.75" customHeight="1" x14ac:dyDescent="0.3">
      <c r="B967" s="281"/>
    </row>
    <row r="968" spans="2:2" ht="15.75" customHeight="1" x14ac:dyDescent="0.3">
      <c r="B968" s="281"/>
    </row>
    <row r="969" spans="2:2" ht="15.75" customHeight="1" x14ac:dyDescent="0.3">
      <c r="B969" s="281"/>
    </row>
    <row r="970" spans="2:2" ht="15.75" customHeight="1" x14ac:dyDescent="0.3">
      <c r="B970" s="281"/>
    </row>
    <row r="971" spans="2:2" ht="15.75" customHeight="1" x14ac:dyDescent="0.3">
      <c r="B971" s="281"/>
    </row>
    <row r="972" spans="2:2" ht="15.75" customHeight="1" x14ac:dyDescent="0.3">
      <c r="B972" s="281"/>
    </row>
    <row r="973" spans="2:2" ht="15.75" customHeight="1" x14ac:dyDescent="0.3">
      <c r="B973" s="281"/>
    </row>
    <row r="974" spans="2:2" ht="15.75" customHeight="1" x14ac:dyDescent="0.3">
      <c r="B974" s="281"/>
    </row>
    <row r="975" spans="2:2" ht="15.75" customHeight="1" x14ac:dyDescent="0.3">
      <c r="B975" s="281"/>
    </row>
    <row r="976" spans="2:2" ht="15.75" customHeight="1" x14ac:dyDescent="0.3">
      <c r="B976" s="281"/>
    </row>
    <row r="977" spans="2:2" ht="15.75" customHeight="1" x14ac:dyDescent="0.3">
      <c r="B977" s="281"/>
    </row>
    <row r="978" spans="2:2" ht="15.75" customHeight="1" x14ac:dyDescent="0.3">
      <c r="B978" s="281"/>
    </row>
    <row r="979" spans="2:2" ht="15.75" customHeight="1" x14ac:dyDescent="0.3">
      <c r="B979" s="281"/>
    </row>
    <row r="980" spans="2:2" ht="15.75" customHeight="1" x14ac:dyDescent="0.3">
      <c r="B980" s="281"/>
    </row>
    <row r="981" spans="2:2" ht="15.75" customHeight="1" x14ac:dyDescent="0.3">
      <c r="B981" s="281"/>
    </row>
    <row r="982" spans="2:2" ht="15.75" customHeight="1" x14ac:dyDescent="0.3">
      <c r="B982" s="281"/>
    </row>
    <row r="983" spans="2:2" ht="15.75" customHeight="1" x14ac:dyDescent="0.3">
      <c r="B983" s="281"/>
    </row>
    <row r="984" spans="2:2" ht="15.75" customHeight="1" x14ac:dyDescent="0.3">
      <c r="B984" s="281"/>
    </row>
    <row r="985" spans="2:2" ht="15.75" customHeight="1" x14ac:dyDescent="0.3">
      <c r="B985" s="281"/>
    </row>
    <row r="986" spans="2:2" ht="15.75" customHeight="1" x14ac:dyDescent="0.3">
      <c r="B986" s="281"/>
    </row>
    <row r="987" spans="2:2" ht="15.75" customHeight="1" x14ac:dyDescent="0.3">
      <c r="B987" s="281"/>
    </row>
    <row r="988" spans="2:2" ht="15.75" customHeight="1" x14ac:dyDescent="0.3">
      <c r="B988" s="281"/>
    </row>
    <row r="989" spans="2:2" ht="15.75" customHeight="1" x14ac:dyDescent="0.3">
      <c r="B989" s="281"/>
    </row>
    <row r="990" spans="2:2" ht="15.75" customHeight="1" x14ac:dyDescent="0.3">
      <c r="B990" s="281"/>
    </row>
    <row r="991" spans="2:2" ht="15.75" customHeight="1" x14ac:dyDescent="0.3">
      <c r="B991" s="281"/>
    </row>
    <row r="992" spans="2:2" ht="15.75" customHeight="1" x14ac:dyDescent="0.3">
      <c r="B992" s="281"/>
    </row>
    <row r="993" spans="2:2" ht="15.75" customHeight="1" x14ac:dyDescent="0.3">
      <c r="B993" s="281"/>
    </row>
    <row r="994" spans="2:2" ht="15.75" customHeight="1" x14ac:dyDescent="0.3">
      <c r="B994" s="281"/>
    </row>
    <row r="995" spans="2:2" ht="15.75" customHeight="1" x14ac:dyDescent="0.3">
      <c r="B995" s="281"/>
    </row>
  </sheetData>
  <mergeCells count="37">
    <mergeCell ref="C19:D19"/>
    <mergeCell ref="C20:D20"/>
    <mergeCell ref="C21:D21"/>
    <mergeCell ref="C22:D22"/>
    <mergeCell ref="C14:D14"/>
    <mergeCell ref="C15:D15"/>
    <mergeCell ref="C16:D16"/>
    <mergeCell ref="C17:D17"/>
    <mergeCell ref="C18:D18"/>
    <mergeCell ref="C9:D9"/>
    <mergeCell ref="C10:D10"/>
    <mergeCell ref="C11:D11"/>
    <mergeCell ref="C12:D12"/>
    <mergeCell ref="C13:D13"/>
    <mergeCell ref="E22:F22"/>
    <mergeCell ref="E19:F19"/>
    <mergeCell ref="E21:F21"/>
    <mergeCell ref="E14:F14"/>
    <mergeCell ref="E15:F15"/>
    <mergeCell ref="E16:F16"/>
    <mergeCell ref="E18:F18"/>
    <mergeCell ref="E17:F17"/>
    <mergeCell ref="E20:F20"/>
    <mergeCell ref="E9:F9"/>
    <mergeCell ref="E10:F10"/>
    <mergeCell ref="E11:F11"/>
    <mergeCell ref="E12:F12"/>
    <mergeCell ref="E13:F13"/>
    <mergeCell ref="B2:B4"/>
    <mergeCell ref="E6:F6"/>
    <mergeCell ref="E7:F7"/>
    <mergeCell ref="E8:F8"/>
    <mergeCell ref="C6:D6"/>
    <mergeCell ref="C3:C4"/>
    <mergeCell ref="D3:D4"/>
    <mergeCell ref="C7:D7"/>
    <mergeCell ref="C8:D8"/>
  </mergeCells>
  <pageMargins left="0.7" right="0.7" top="0.75" bottom="0.75" header="0" footer="0"/>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G1000"/>
  <sheetViews>
    <sheetView topLeftCell="R1" zoomScale="80" zoomScaleNormal="80" workbookViewId="0">
      <pane ySplit="12" topLeftCell="A13" activePane="bottomLeft" state="frozen"/>
      <selection pane="bottomLeft" activeCell="AD5" sqref="AD5"/>
    </sheetView>
  </sheetViews>
  <sheetFormatPr baseColWidth="10" defaultColWidth="12.625" defaultRowHeight="15" customHeight="1" x14ac:dyDescent="0.2"/>
  <cols>
    <col min="1" max="1" width="15" customWidth="1"/>
    <col min="2" max="2" width="10.125" hidden="1" customWidth="1"/>
    <col min="3" max="3" width="3" customWidth="1"/>
    <col min="4" max="4" width="8.625" hidden="1" customWidth="1"/>
    <col min="5" max="5" width="44.5" customWidth="1"/>
    <col min="6" max="6" width="8.75" hidden="1" customWidth="1"/>
    <col min="7" max="7" width="3.5" customWidth="1"/>
    <col min="8" max="8" width="18" customWidth="1"/>
    <col min="9" max="9" width="4.75" hidden="1" customWidth="1"/>
    <col min="10" max="10" width="4.75" customWidth="1"/>
    <col min="11" max="21" width="15.625" customWidth="1"/>
    <col min="22" max="22" width="22" customWidth="1"/>
    <col min="23" max="23" width="18" customWidth="1"/>
    <col min="24" max="24" width="7" customWidth="1"/>
    <col min="25" max="25" width="4.625" customWidth="1"/>
    <col min="26" max="26" width="18" customWidth="1"/>
    <col min="29" max="29" width="35.625" customWidth="1"/>
    <col min="30" max="30" width="30.75" customWidth="1"/>
    <col min="31" max="31" width="34.25" customWidth="1"/>
  </cols>
  <sheetData>
    <row r="1" spans="1:33" ht="30" x14ac:dyDescent="0.2">
      <c r="A1" s="5" t="s">
        <v>167</v>
      </c>
      <c r="B1" s="4"/>
      <c r="C1" s="4"/>
      <c r="D1" s="4"/>
      <c r="E1" s="5" t="s">
        <v>168</v>
      </c>
      <c r="F1" s="6"/>
      <c r="G1" s="4"/>
      <c r="H1" s="5" t="s">
        <v>191</v>
      </c>
      <c r="I1" s="4"/>
      <c r="J1" s="4"/>
      <c r="K1" s="4"/>
      <c r="L1" s="4"/>
      <c r="M1" s="4"/>
      <c r="N1" s="4"/>
      <c r="O1" s="4"/>
      <c r="P1" s="4"/>
      <c r="Q1" s="4"/>
      <c r="R1" s="4"/>
      <c r="S1" s="4"/>
      <c r="T1" s="4"/>
      <c r="U1" s="4"/>
      <c r="V1" s="4"/>
      <c r="W1" s="5" t="s">
        <v>179</v>
      </c>
      <c r="X1" s="4"/>
      <c r="Y1" s="1"/>
      <c r="Z1" s="5" t="s">
        <v>1543</v>
      </c>
      <c r="AA1" s="5" t="s">
        <v>1545</v>
      </c>
      <c r="AB1" s="9" t="s">
        <v>1546</v>
      </c>
      <c r="AC1" s="9" t="s">
        <v>1547</v>
      </c>
      <c r="AD1" s="23" t="s">
        <v>1548</v>
      </c>
      <c r="AE1" s="9" t="s">
        <v>1549</v>
      </c>
      <c r="AF1" s="9" t="s">
        <v>1550</v>
      </c>
      <c r="AG1" s="9" t="s">
        <v>1528</v>
      </c>
    </row>
    <row r="2" spans="1:33" ht="112.5" customHeight="1" x14ac:dyDescent="0.2">
      <c r="A2" s="4" t="s">
        <v>453</v>
      </c>
      <c r="B2" s="4" t="s">
        <v>1551</v>
      </c>
      <c r="C2" s="4"/>
      <c r="D2" s="4" t="s">
        <v>1551</v>
      </c>
      <c r="E2" s="4" t="s">
        <v>454</v>
      </c>
      <c r="F2" s="4" t="s">
        <v>1552</v>
      </c>
      <c r="G2" s="4"/>
      <c r="H2" s="4" t="s">
        <v>765</v>
      </c>
      <c r="I2" s="4" t="s">
        <v>1553</v>
      </c>
      <c r="J2" s="4"/>
      <c r="K2" s="5" t="s">
        <v>765</v>
      </c>
      <c r="L2" s="4"/>
      <c r="M2" s="5" t="s">
        <v>408</v>
      </c>
      <c r="N2" s="4"/>
      <c r="O2" s="5" t="s">
        <v>577</v>
      </c>
      <c r="P2" s="4"/>
      <c r="Q2" s="5" t="s">
        <v>365</v>
      </c>
      <c r="R2" s="4"/>
      <c r="S2" s="5" t="s">
        <v>402</v>
      </c>
      <c r="T2" s="4"/>
      <c r="U2" s="5" t="s">
        <v>1554</v>
      </c>
      <c r="V2" s="4"/>
      <c r="W2" s="4" t="s">
        <v>281</v>
      </c>
      <c r="X2" s="4" t="s">
        <v>1555</v>
      </c>
      <c r="Y2" s="4"/>
      <c r="Z2" s="1" t="s">
        <v>234</v>
      </c>
      <c r="AA2" s="18" t="s">
        <v>1556</v>
      </c>
      <c r="AB2" t="s">
        <v>1557</v>
      </c>
      <c r="AC2" s="22" t="s">
        <v>207</v>
      </c>
      <c r="AD2" s="8" t="s">
        <v>1558</v>
      </c>
      <c r="AE2" t="s">
        <v>832</v>
      </c>
      <c r="AF2" t="s">
        <v>253</v>
      </c>
      <c r="AG2" t="s">
        <v>830</v>
      </c>
    </row>
    <row r="3" spans="1:33" ht="120" x14ac:dyDescent="0.2">
      <c r="A3" s="4" t="s">
        <v>193</v>
      </c>
      <c r="B3" s="4" t="s">
        <v>1559</v>
      </c>
      <c r="C3" s="4"/>
      <c r="D3" s="4" t="s">
        <v>1551</v>
      </c>
      <c r="E3" s="4" t="s">
        <v>850</v>
      </c>
      <c r="F3" s="4" t="s">
        <v>1560</v>
      </c>
      <c r="G3" s="4"/>
      <c r="H3" s="4" t="s">
        <v>408</v>
      </c>
      <c r="I3" s="4" t="s">
        <v>1561</v>
      </c>
      <c r="J3" s="4"/>
      <c r="K3" s="4" t="s">
        <v>1562</v>
      </c>
      <c r="L3" s="4" t="s">
        <v>1563</v>
      </c>
      <c r="M3" s="4" t="s">
        <v>409</v>
      </c>
      <c r="N3" s="4" t="s">
        <v>600</v>
      </c>
      <c r="O3" s="4" t="s">
        <v>688</v>
      </c>
      <c r="P3" s="4" t="s">
        <v>556</v>
      </c>
      <c r="Q3" s="4" t="s">
        <v>1564</v>
      </c>
      <c r="R3" s="4" t="s">
        <v>578</v>
      </c>
      <c r="S3" s="4" t="s">
        <v>403</v>
      </c>
      <c r="T3" s="4" t="s">
        <v>1565</v>
      </c>
      <c r="U3" s="4" t="s">
        <v>1566</v>
      </c>
      <c r="V3" s="4" t="s">
        <v>709</v>
      </c>
      <c r="W3" s="4" t="s">
        <v>280</v>
      </c>
      <c r="X3" s="4" t="s">
        <v>1567</v>
      </c>
      <c r="Y3" s="4"/>
      <c r="Z3" s="1" t="s">
        <v>913</v>
      </c>
      <c r="AA3" s="18" t="s">
        <v>198</v>
      </c>
      <c r="AB3" t="s">
        <v>1568</v>
      </c>
      <c r="AC3" s="22" t="s">
        <v>245</v>
      </c>
      <c r="AD3" s="8" t="s">
        <v>248</v>
      </c>
      <c r="AE3" t="s">
        <v>840</v>
      </c>
      <c r="AF3" t="s">
        <v>392</v>
      </c>
      <c r="AG3" t="s">
        <v>594</v>
      </c>
    </row>
    <row r="4" spans="1:33" ht="150" x14ac:dyDescent="0.2">
      <c r="A4" s="4" t="s">
        <v>516</v>
      </c>
      <c r="B4" s="4" t="s">
        <v>1569</v>
      </c>
      <c r="C4" s="4"/>
      <c r="D4" s="4" t="s">
        <v>1551</v>
      </c>
      <c r="E4" s="4" t="s">
        <v>1570</v>
      </c>
      <c r="F4" s="4" t="s">
        <v>1571</v>
      </c>
      <c r="G4" s="4"/>
      <c r="H4" s="4" t="s">
        <v>577</v>
      </c>
      <c r="I4" s="4" t="s">
        <v>1572</v>
      </c>
      <c r="J4" s="4"/>
      <c r="K4" s="4" t="s">
        <v>1563</v>
      </c>
      <c r="L4" s="4"/>
      <c r="M4" s="4"/>
      <c r="N4" s="4"/>
      <c r="O4" s="4" t="s">
        <v>578</v>
      </c>
      <c r="P4" s="4"/>
      <c r="Q4" s="4" t="s">
        <v>709</v>
      </c>
      <c r="R4" s="4"/>
      <c r="S4" s="4" t="s">
        <v>1573</v>
      </c>
      <c r="T4" s="4"/>
      <c r="U4" s="4"/>
      <c r="V4" s="4"/>
      <c r="W4" s="4" t="s">
        <v>50</v>
      </c>
      <c r="X4" s="4" t="s">
        <v>1574</v>
      </c>
      <c r="Y4" s="4"/>
      <c r="Z4" s="1" t="s">
        <v>497</v>
      </c>
      <c r="AA4" s="18" t="s">
        <v>391</v>
      </c>
      <c r="AB4" t="s">
        <v>1575</v>
      </c>
      <c r="AC4" s="22" t="s">
        <v>1576</v>
      </c>
      <c r="AD4" s="8" t="s">
        <v>1577</v>
      </c>
      <c r="AE4" t="s">
        <v>1578</v>
      </c>
      <c r="AF4" t="s">
        <v>378</v>
      </c>
      <c r="AG4" t="s">
        <v>704</v>
      </c>
    </row>
    <row r="5" spans="1:33" ht="105" x14ac:dyDescent="0.2">
      <c r="A5" s="4"/>
      <c r="B5" s="4" t="s">
        <v>1579</v>
      </c>
      <c r="C5" s="4"/>
      <c r="D5" s="4" t="s">
        <v>1559</v>
      </c>
      <c r="E5" s="4" t="s">
        <v>1580</v>
      </c>
      <c r="F5" s="4" t="s">
        <v>1581</v>
      </c>
      <c r="G5" s="4"/>
      <c r="H5" s="4" t="s">
        <v>365</v>
      </c>
      <c r="I5" s="4" t="s">
        <v>1582</v>
      </c>
      <c r="J5" s="4"/>
      <c r="K5" s="4" t="s">
        <v>409</v>
      </c>
      <c r="L5" s="4"/>
      <c r="M5" s="4"/>
      <c r="N5" s="4"/>
      <c r="O5" s="4" t="s">
        <v>1565</v>
      </c>
      <c r="P5" s="4"/>
      <c r="Q5" s="4" t="s">
        <v>638</v>
      </c>
      <c r="R5" s="4"/>
      <c r="S5" s="4" t="s">
        <v>694</v>
      </c>
      <c r="T5" s="4"/>
      <c r="U5" s="4"/>
      <c r="V5" s="4"/>
      <c r="W5" s="4" t="s">
        <v>72</v>
      </c>
      <c r="X5" s="4" t="s">
        <v>1583</v>
      </c>
      <c r="Y5" s="4"/>
      <c r="Z5" s="1" t="s">
        <v>654</v>
      </c>
      <c r="AA5" s="18" t="s">
        <v>1451</v>
      </c>
      <c r="AC5" s="10" t="s">
        <v>1584</v>
      </c>
      <c r="AD5" s="8" t="s">
        <v>622</v>
      </c>
      <c r="AE5" t="s">
        <v>1585</v>
      </c>
      <c r="AF5" t="s">
        <v>1452</v>
      </c>
      <c r="AG5" t="s">
        <v>1077</v>
      </c>
    </row>
    <row r="6" spans="1:33" ht="150" x14ac:dyDescent="0.2">
      <c r="A6" s="4"/>
      <c r="B6" s="4"/>
      <c r="C6" s="4"/>
      <c r="D6" s="4" t="s">
        <v>1559</v>
      </c>
      <c r="E6" s="4" t="s">
        <v>517</v>
      </c>
      <c r="F6" s="4" t="s">
        <v>1586</v>
      </c>
      <c r="G6" s="4"/>
      <c r="H6" s="4" t="s">
        <v>402</v>
      </c>
      <c r="I6" s="4" t="s">
        <v>1587</v>
      </c>
      <c r="J6" s="4"/>
      <c r="K6" s="4" t="s">
        <v>600</v>
      </c>
      <c r="L6" s="4"/>
      <c r="M6" s="4"/>
      <c r="N6" s="4"/>
      <c r="O6" s="4" t="s">
        <v>1566</v>
      </c>
      <c r="P6" s="4"/>
      <c r="Q6" s="4" t="s">
        <v>1588</v>
      </c>
      <c r="R6" s="4"/>
      <c r="S6" s="4" t="s">
        <v>527</v>
      </c>
      <c r="T6" s="4"/>
      <c r="U6" s="4"/>
      <c r="V6" s="4"/>
      <c r="W6" s="4" t="s">
        <v>84</v>
      </c>
      <c r="X6" s="4" t="s">
        <v>1589</v>
      </c>
      <c r="Y6" s="4"/>
      <c r="Z6" s="1" t="s">
        <v>538</v>
      </c>
      <c r="AA6" s="18" t="s">
        <v>552</v>
      </c>
      <c r="AC6" s="10" t="s">
        <v>1590</v>
      </c>
      <c r="AD6" s="8" t="s">
        <v>1591</v>
      </c>
      <c r="AE6" t="s">
        <v>1592</v>
      </c>
      <c r="AF6" t="s">
        <v>1593</v>
      </c>
      <c r="AG6" t="s">
        <v>455</v>
      </c>
    </row>
    <row r="7" spans="1:33" ht="75" x14ac:dyDescent="0.2">
      <c r="A7" s="4"/>
      <c r="B7" s="4"/>
      <c r="C7" s="4"/>
      <c r="D7" s="4" t="s">
        <v>1559</v>
      </c>
      <c r="E7" s="4"/>
      <c r="F7" s="4"/>
      <c r="G7" s="4"/>
      <c r="H7" s="4" t="s">
        <v>1554</v>
      </c>
      <c r="I7" s="4" t="s">
        <v>1594</v>
      </c>
      <c r="J7" s="4"/>
      <c r="K7" s="4" t="s">
        <v>556</v>
      </c>
      <c r="L7" s="4"/>
      <c r="M7" s="4"/>
      <c r="N7" s="4"/>
      <c r="O7" s="4"/>
      <c r="P7" s="4"/>
      <c r="Q7" s="4" t="s">
        <v>366</v>
      </c>
      <c r="R7" s="4"/>
      <c r="S7" s="4" t="s">
        <v>502</v>
      </c>
      <c r="T7" s="4"/>
      <c r="U7" s="4"/>
      <c r="V7" s="4"/>
      <c r="W7" s="4" t="s">
        <v>119</v>
      </c>
      <c r="X7" s="4" t="s">
        <v>1595</v>
      </c>
      <c r="Y7" s="4"/>
      <c r="Z7" s="1" t="s">
        <v>663</v>
      </c>
      <c r="AA7" s="7" t="s">
        <v>753</v>
      </c>
      <c r="AC7" s="10" t="s">
        <v>1596</v>
      </c>
      <c r="AD7" s="8" t="s">
        <v>1597</v>
      </c>
      <c r="AE7" t="s">
        <v>596</v>
      </c>
      <c r="AF7" t="s">
        <v>1598</v>
      </c>
      <c r="AG7" t="s">
        <v>982</v>
      </c>
    </row>
    <row r="8" spans="1:33" ht="45" x14ac:dyDescent="0.2">
      <c r="A8" s="4"/>
      <c r="B8" s="4"/>
      <c r="C8" s="4"/>
      <c r="D8" s="4" t="s">
        <v>1559</v>
      </c>
      <c r="E8" s="4"/>
      <c r="F8" s="4"/>
      <c r="G8" s="4"/>
      <c r="H8" s="4" t="s">
        <v>199</v>
      </c>
      <c r="I8" s="4" t="s">
        <v>1599</v>
      </c>
      <c r="J8" s="4"/>
      <c r="K8" s="4" t="s">
        <v>409</v>
      </c>
      <c r="L8" s="4"/>
      <c r="M8" s="4"/>
      <c r="N8" s="4"/>
      <c r="O8" s="4"/>
      <c r="P8" s="4"/>
      <c r="Q8" s="4"/>
      <c r="R8" s="4"/>
      <c r="S8" s="4"/>
      <c r="T8" s="4"/>
      <c r="U8" s="4"/>
      <c r="V8" s="4"/>
      <c r="W8" s="4" t="s">
        <v>1600</v>
      </c>
      <c r="X8" s="4" t="s">
        <v>1601</v>
      </c>
      <c r="Y8" s="4"/>
      <c r="Z8" s="1" t="s">
        <v>649</v>
      </c>
      <c r="AA8" s="18" t="s">
        <v>1399</v>
      </c>
      <c r="AC8" s="10" t="s">
        <v>1496</v>
      </c>
      <c r="AD8" s="8" t="s">
        <v>1602</v>
      </c>
      <c r="AE8" t="s">
        <v>1603</v>
      </c>
      <c r="AF8" t="s">
        <v>944</v>
      </c>
      <c r="AG8" t="s">
        <v>1017</v>
      </c>
    </row>
    <row r="9" spans="1:33" ht="60" x14ac:dyDescent="0.2">
      <c r="A9" s="4"/>
      <c r="B9" s="4"/>
      <c r="C9" s="4"/>
      <c r="D9" s="4" t="s">
        <v>1559</v>
      </c>
      <c r="E9" s="4"/>
      <c r="F9" s="4"/>
      <c r="G9" s="4"/>
      <c r="H9" s="4"/>
      <c r="I9" s="4"/>
      <c r="J9" s="4"/>
      <c r="K9" s="4" t="s">
        <v>688</v>
      </c>
      <c r="L9" s="4"/>
      <c r="M9" s="4"/>
      <c r="N9" s="4"/>
      <c r="O9" s="4"/>
      <c r="P9" s="4"/>
      <c r="Q9" s="4"/>
      <c r="R9" s="4"/>
      <c r="S9" s="4"/>
      <c r="T9" s="4"/>
      <c r="U9" s="4"/>
      <c r="V9" s="4"/>
      <c r="W9" s="4" t="s">
        <v>133</v>
      </c>
      <c r="X9" s="4" t="s">
        <v>1604</v>
      </c>
      <c r="Y9" s="4"/>
      <c r="Z9" s="1" t="s">
        <v>774</v>
      </c>
      <c r="AA9" s="18" t="s">
        <v>1122</v>
      </c>
      <c r="AC9" s="10" t="s">
        <v>1605</v>
      </c>
      <c r="AD9" s="8" t="s">
        <v>1606</v>
      </c>
      <c r="AE9" t="s">
        <v>1607</v>
      </c>
      <c r="AF9" t="s">
        <v>854</v>
      </c>
      <c r="AG9" t="s">
        <v>851</v>
      </c>
    </row>
    <row r="10" spans="1:33" ht="60" x14ac:dyDescent="0.2">
      <c r="A10" s="4"/>
      <c r="B10" s="4"/>
      <c r="C10" s="4"/>
      <c r="D10" s="4" t="s">
        <v>1569</v>
      </c>
      <c r="E10" s="4"/>
      <c r="F10" s="4"/>
      <c r="G10" s="4"/>
      <c r="H10" s="4"/>
      <c r="I10" s="4"/>
      <c r="J10" s="4"/>
      <c r="K10" s="4" t="s">
        <v>578</v>
      </c>
      <c r="L10" s="4"/>
      <c r="M10" s="4"/>
      <c r="N10" s="4"/>
      <c r="O10" s="4"/>
      <c r="P10" s="4"/>
      <c r="Q10" s="4"/>
      <c r="R10" s="4"/>
      <c r="S10" s="4"/>
      <c r="T10" s="4"/>
      <c r="U10" s="4"/>
      <c r="V10" s="4"/>
      <c r="W10" s="4" t="s">
        <v>199</v>
      </c>
      <c r="X10" s="4" t="s">
        <v>1608</v>
      </c>
      <c r="Y10" s="4"/>
      <c r="Z10" s="1" t="s">
        <v>610</v>
      </c>
      <c r="AA10" s="7" t="s">
        <v>458</v>
      </c>
      <c r="AC10" s="10" t="s">
        <v>1609</v>
      </c>
      <c r="AD10" s="8" t="s">
        <v>364</v>
      </c>
      <c r="AE10" t="s">
        <v>1610</v>
      </c>
      <c r="AF10" t="s">
        <v>833</v>
      </c>
      <c r="AG10" t="s">
        <v>1035</v>
      </c>
    </row>
    <row r="11" spans="1:33" ht="75" x14ac:dyDescent="0.2">
      <c r="A11" s="4"/>
      <c r="B11" s="4"/>
      <c r="C11" s="4"/>
      <c r="D11" s="4" t="s">
        <v>1579</v>
      </c>
      <c r="E11" s="4"/>
      <c r="F11" s="4"/>
      <c r="G11" s="4"/>
      <c r="H11" s="4"/>
      <c r="I11" s="4"/>
      <c r="J11" s="4"/>
      <c r="K11" s="4" t="s">
        <v>1565</v>
      </c>
      <c r="L11" s="4"/>
      <c r="M11" s="4"/>
      <c r="N11" s="4"/>
      <c r="O11" s="4"/>
      <c r="P11" s="4"/>
      <c r="Q11" s="4"/>
      <c r="R11" s="4"/>
      <c r="S11" s="4"/>
      <c r="T11" s="4"/>
      <c r="U11" s="4"/>
      <c r="V11" s="4"/>
      <c r="W11" s="4" t="s">
        <v>1611</v>
      </c>
      <c r="X11" s="4"/>
      <c r="Y11" s="4"/>
      <c r="Z11" s="1" t="s">
        <v>1184</v>
      </c>
      <c r="AC11" s="10" t="s">
        <v>1612</v>
      </c>
      <c r="AD11" s="8" t="s">
        <v>1613</v>
      </c>
      <c r="AE11" s="10" t="s">
        <v>705</v>
      </c>
      <c r="AF11" t="s">
        <v>1355</v>
      </c>
      <c r="AG11" t="s">
        <v>1060</v>
      </c>
    </row>
    <row r="12" spans="1:33" ht="60" x14ac:dyDescent="0.2">
      <c r="A12" s="4"/>
      <c r="B12" s="4"/>
      <c r="C12" s="4"/>
      <c r="D12" s="4"/>
      <c r="E12" s="4"/>
      <c r="F12" s="4"/>
      <c r="G12" s="4"/>
      <c r="H12" s="4"/>
      <c r="I12" s="4"/>
      <c r="J12" s="4"/>
      <c r="K12" s="4" t="s">
        <v>1566</v>
      </c>
      <c r="L12" s="4"/>
      <c r="M12" s="4"/>
      <c r="N12" s="4"/>
      <c r="O12" s="4"/>
      <c r="P12" s="4"/>
      <c r="Q12" s="4"/>
      <c r="R12" s="4"/>
      <c r="S12" s="4"/>
      <c r="T12" s="4"/>
      <c r="U12" s="4"/>
      <c r="V12" s="4"/>
      <c r="W12" s="4"/>
      <c r="X12" s="4"/>
      <c r="Y12" s="4"/>
      <c r="Z12" s="1" t="s">
        <v>766</v>
      </c>
      <c r="AC12" s="10" t="s">
        <v>354</v>
      </c>
      <c r="AD12" s="8" t="s">
        <v>1614</v>
      </c>
      <c r="AE12" s="10" t="s">
        <v>1615</v>
      </c>
      <c r="AF12" t="s">
        <v>379</v>
      </c>
      <c r="AG12" t="s">
        <v>1235</v>
      </c>
    </row>
    <row r="13" spans="1:33" ht="60" x14ac:dyDescent="0.2">
      <c r="A13" s="4"/>
      <c r="B13" s="4"/>
      <c r="C13" s="4"/>
      <c r="D13" s="4"/>
      <c r="E13" s="4"/>
      <c r="F13" s="4"/>
      <c r="G13" s="4"/>
      <c r="H13" s="4"/>
      <c r="I13" s="4"/>
      <c r="J13" s="4"/>
      <c r="K13" s="4" t="s">
        <v>1564</v>
      </c>
      <c r="L13" s="4"/>
      <c r="M13" s="4"/>
      <c r="N13" s="4"/>
      <c r="O13" s="4"/>
      <c r="P13" s="4"/>
      <c r="Q13" s="4"/>
      <c r="R13" s="4"/>
      <c r="S13" s="4"/>
      <c r="T13" s="4"/>
      <c r="U13" s="4"/>
      <c r="V13" s="4"/>
      <c r="W13" s="4"/>
      <c r="X13" s="4"/>
      <c r="Y13" s="4"/>
      <c r="Z13" s="1" t="s">
        <v>528</v>
      </c>
      <c r="AA13" s="4"/>
      <c r="AC13" s="10" t="s">
        <v>355</v>
      </c>
      <c r="AD13" s="8" t="s">
        <v>1616</v>
      </c>
      <c r="AE13" t="s">
        <v>1617</v>
      </c>
      <c r="AF13" t="s">
        <v>1453</v>
      </c>
      <c r="AG13" t="s">
        <v>1178</v>
      </c>
    </row>
    <row r="14" spans="1:33" ht="45" x14ac:dyDescent="0.2">
      <c r="A14" s="4"/>
      <c r="B14" s="4"/>
      <c r="C14" s="4"/>
      <c r="D14" s="4"/>
      <c r="E14" s="4"/>
      <c r="F14" s="4"/>
      <c r="G14" s="4"/>
      <c r="H14" s="4"/>
      <c r="I14" s="4"/>
      <c r="J14" s="4"/>
      <c r="K14" s="4" t="s">
        <v>709</v>
      </c>
      <c r="L14" s="4"/>
      <c r="M14" s="4"/>
      <c r="N14" s="4"/>
      <c r="O14" s="4"/>
      <c r="P14" s="4"/>
      <c r="Q14" s="4"/>
      <c r="R14" s="4"/>
      <c r="S14" s="4"/>
      <c r="T14" s="4"/>
      <c r="U14" s="4"/>
      <c r="V14" s="4"/>
      <c r="W14" s="4"/>
      <c r="X14" s="4"/>
      <c r="Y14" s="4"/>
      <c r="Z14" s="1" t="s">
        <v>283</v>
      </c>
      <c r="AC14" s="10" t="s">
        <v>1409</v>
      </c>
      <c r="AD14" s="8" t="s">
        <v>1618</v>
      </c>
      <c r="AE14" t="s">
        <v>1619</v>
      </c>
      <c r="AF14" t="s">
        <v>254</v>
      </c>
      <c r="AG14" t="s">
        <v>1178</v>
      </c>
    </row>
    <row r="15" spans="1:33" ht="28.5" x14ac:dyDescent="0.2">
      <c r="A15" s="4"/>
      <c r="B15" s="4"/>
      <c r="C15" s="4"/>
      <c r="D15" s="4"/>
      <c r="E15" s="4"/>
      <c r="F15" s="4"/>
      <c r="G15" s="4"/>
      <c r="H15" s="4"/>
      <c r="I15" s="4"/>
      <c r="J15" s="4"/>
      <c r="K15" s="4" t="s">
        <v>638</v>
      </c>
      <c r="L15" s="4"/>
      <c r="M15" s="4"/>
      <c r="N15" s="4"/>
      <c r="O15" s="4"/>
      <c r="P15" s="4"/>
      <c r="Q15" s="4"/>
      <c r="R15" s="4"/>
      <c r="S15" s="4"/>
      <c r="T15" s="4"/>
      <c r="U15" s="4"/>
      <c r="V15" s="4"/>
      <c r="W15" s="4"/>
      <c r="X15" s="4"/>
      <c r="Y15" s="4"/>
      <c r="Z15" s="1" t="s">
        <v>294</v>
      </c>
      <c r="AC15" s="10" t="s">
        <v>1620</v>
      </c>
      <c r="AD15" s="8" t="s">
        <v>1621</v>
      </c>
      <c r="AE15" t="s">
        <v>1622</v>
      </c>
      <c r="AF15" t="s">
        <v>855</v>
      </c>
      <c r="AG15" t="s">
        <v>1448</v>
      </c>
    </row>
    <row r="16" spans="1:33" ht="256.5" x14ac:dyDescent="0.2">
      <c r="A16" s="4"/>
      <c r="B16" s="4"/>
      <c r="C16" s="4"/>
      <c r="D16" s="4"/>
      <c r="E16" s="4"/>
      <c r="F16" s="4"/>
      <c r="G16" s="4"/>
      <c r="H16" s="4"/>
      <c r="I16" s="4"/>
      <c r="J16" s="4"/>
      <c r="K16" s="4" t="s">
        <v>1588</v>
      </c>
      <c r="L16" s="4"/>
      <c r="M16" s="4"/>
      <c r="N16" s="4"/>
      <c r="O16" s="4"/>
      <c r="P16" s="4"/>
      <c r="Q16" s="4"/>
      <c r="R16" s="4"/>
      <c r="S16" s="4"/>
      <c r="T16" s="4"/>
      <c r="U16" s="4"/>
      <c r="V16" s="4"/>
      <c r="W16" s="4"/>
      <c r="X16" s="4"/>
      <c r="Y16" s="4"/>
      <c r="Z16" s="1" t="s">
        <v>249</v>
      </c>
      <c r="AC16" s="10" t="s">
        <v>1623</v>
      </c>
      <c r="AD16" s="8" t="s">
        <v>199</v>
      </c>
      <c r="AE16" t="s">
        <v>1079</v>
      </c>
      <c r="AF16" s="24" t="s">
        <v>238</v>
      </c>
      <c r="AG16" t="s">
        <v>250</v>
      </c>
    </row>
    <row r="17" spans="1:33" ht="30" x14ac:dyDescent="0.2">
      <c r="A17" s="4"/>
      <c r="B17" s="4"/>
      <c r="C17" s="4"/>
      <c r="D17" s="4"/>
      <c r="E17" s="4"/>
      <c r="F17" s="4"/>
      <c r="G17" s="4"/>
      <c r="H17" s="4"/>
      <c r="I17" s="4"/>
      <c r="J17" s="4"/>
      <c r="K17" s="4" t="s">
        <v>366</v>
      </c>
      <c r="L17" s="4"/>
      <c r="M17" s="4"/>
      <c r="N17" s="4"/>
      <c r="O17" s="4"/>
      <c r="P17" s="4"/>
      <c r="Q17" s="4"/>
      <c r="R17" s="4"/>
      <c r="S17" s="4"/>
      <c r="T17" s="4"/>
      <c r="U17" s="4"/>
      <c r="V17" s="4"/>
      <c r="W17" s="4"/>
      <c r="X17" s="4"/>
      <c r="Y17" s="4"/>
      <c r="Z17" s="1" t="s">
        <v>261</v>
      </c>
      <c r="AC17" s="10" t="s">
        <v>1624</v>
      </c>
      <c r="AE17" t="s">
        <v>1107</v>
      </c>
      <c r="AF17" t="s">
        <v>199</v>
      </c>
      <c r="AG17" t="s">
        <v>388</v>
      </c>
    </row>
    <row r="18" spans="1:33" ht="45" x14ac:dyDescent="0.2">
      <c r="A18" s="4"/>
      <c r="B18" s="4"/>
      <c r="C18" s="4"/>
      <c r="D18" s="4"/>
      <c r="E18" s="4"/>
      <c r="F18" s="4"/>
      <c r="G18" s="4"/>
      <c r="H18" s="4"/>
      <c r="I18" s="4"/>
      <c r="J18" s="4"/>
      <c r="K18" s="4" t="s">
        <v>403</v>
      </c>
      <c r="L18" s="4"/>
      <c r="M18" s="4"/>
      <c r="N18" s="4"/>
      <c r="O18" s="4"/>
      <c r="P18" s="4"/>
      <c r="Q18" s="4"/>
      <c r="R18" s="4"/>
      <c r="S18" s="4"/>
      <c r="T18" s="4"/>
      <c r="U18" s="4"/>
      <c r="V18" s="4"/>
      <c r="W18" s="4"/>
      <c r="X18" s="4"/>
      <c r="Y18" s="4"/>
      <c r="Z18" s="1" t="s">
        <v>210</v>
      </c>
      <c r="AC18" s="10" t="s">
        <v>829</v>
      </c>
      <c r="AE18" t="s">
        <v>1625</v>
      </c>
      <c r="AG18" t="s">
        <v>388</v>
      </c>
    </row>
    <row r="19" spans="1:33" ht="45" x14ac:dyDescent="0.2">
      <c r="A19" s="4"/>
      <c r="B19" s="4"/>
      <c r="C19" s="4"/>
      <c r="D19" s="4"/>
      <c r="E19" s="4"/>
      <c r="F19" s="4"/>
      <c r="G19" s="4"/>
      <c r="H19" s="4"/>
      <c r="I19" s="4"/>
      <c r="J19" s="4"/>
      <c r="K19" s="4" t="s">
        <v>1573</v>
      </c>
      <c r="L19" s="4"/>
      <c r="M19" s="4"/>
      <c r="N19" s="4"/>
      <c r="O19" s="4"/>
      <c r="P19" s="4"/>
      <c r="Q19" s="4"/>
      <c r="R19" s="4"/>
      <c r="S19" s="4"/>
      <c r="T19" s="4"/>
      <c r="U19" s="4"/>
      <c r="V19" s="4"/>
      <c r="W19" s="4"/>
      <c r="X19" s="4"/>
      <c r="Y19" s="4"/>
      <c r="Z19" s="1" t="s">
        <v>1404</v>
      </c>
      <c r="AC19" s="10" t="s">
        <v>1626</v>
      </c>
      <c r="AE19" t="s">
        <v>1121</v>
      </c>
      <c r="AG19" t="s">
        <v>375</v>
      </c>
    </row>
    <row r="20" spans="1:33" ht="60" x14ac:dyDescent="0.2">
      <c r="A20" s="4"/>
      <c r="B20" s="4"/>
      <c r="C20" s="4"/>
      <c r="D20" s="4"/>
      <c r="E20" s="4"/>
      <c r="F20" s="4"/>
      <c r="G20" s="4"/>
      <c r="H20" s="4"/>
      <c r="I20" s="4"/>
      <c r="J20" s="4"/>
      <c r="K20" s="4" t="s">
        <v>694</v>
      </c>
      <c r="L20" s="4"/>
      <c r="M20" s="4"/>
      <c r="N20" s="4"/>
      <c r="O20" s="4"/>
      <c r="P20" s="4"/>
      <c r="Q20" s="4"/>
      <c r="R20" s="4"/>
      <c r="S20" s="4"/>
      <c r="T20" s="4"/>
      <c r="U20" s="4"/>
      <c r="V20" s="4"/>
      <c r="W20" s="4"/>
      <c r="X20" s="4"/>
      <c r="Y20" s="4"/>
      <c r="Z20" s="1" t="s">
        <v>472</v>
      </c>
      <c r="AC20" s="10" t="s">
        <v>199</v>
      </c>
      <c r="AE20" t="s">
        <v>493</v>
      </c>
      <c r="AG20" t="s">
        <v>195</v>
      </c>
    </row>
    <row r="21" spans="1:33" ht="15.75" customHeight="1" x14ac:dyDescent="0.2">
      <c r="A21" s="4"/>
      <c r="B21" s="4"/>
      <c r="C21" s="4"/>
      <c r="D21" s="4"/>
      <c r="E21" s="4"/>
      <c r="F21" s="4"/>
      <c r="G21" s="4"/>
      <c r="H21" s="4"/>
      <c r="I21" s="4"/>
      <c r="J21" s="4"/>
      <c r="K21" s="4" t="s">
        <v>527</v>
      </c>
      <c r="L21" s="4"/>
      <c r="M21" s="4"/>
      <c r="N21" s="4"/>
      <c r="O21" s="4"/>
      <c r="P21" s="4"/>
      <c r="Q21" s="4"/>
      <c r="R21" s="4"/>
      <c r="S21" s="4"/>
      <c r="T21" s="4"/>
      <c r="U21" s="4"/>
      <c r="V21" s="4"/>
      <c r="W21" s="4"/>
      <c r="X21" s="4"/>
      <c r="Y21" s="4"/>
      <c r="Z21" s="1" t="s">
        <v>199</v>
      </c>
      <c r="AE21" t="s">
        <v>508</v>
      </c>
      <c r="AG21" t="s">
        <v>1627</v>
      </c>
    </row>
    <row r="22" spans="1:33" ht="15.75" customHeight="1" x14ac:dyDescent="0.2">
      <c r="A22" s="4"/>
      <c r="B22" s="4"/>
      <c r="C22" s="4"/>
      <c r="D22" s="4"/>
      <c r="E22" s="4"/>
      <c r="F22" s="4"/>
      <c r="G22" s="4"/>
      <c r="H22" s="4"/>
      <c r="I22" s="4"/>
      <c r="J22" s="4"/>
      <c r="K22" s="4" t="s">
        <v>502</v>
      </c>
      <c r="L22" s="4"/>
      <c r="M22" s="4"/>
      <c r="N22" s="4"/>
      <c r="O22" s="4"/>
      <c r="P22" s="4"/>
      <c r="Q22" s="4"/>
      <c r="R22" s="4"/>
      <c r="S22" s="4"/>
      <c r="T22" s="4"/>
      <c r="U22" s="4"/>
      <c r="V22" s="4"/>
      <c r="W22" s="4"/>
      <c r="X22" s="4"/>
      <c r="Y22" s="4"/>
      <c r="AE22" t="s">
        <v>457</v>
      </c>
      <c r="AG22" t="s">
        <v>1352</v>
      </c>
    </row>
    <row r="23" spans="1:33" ht="15.75" customHeight="1" x14ac:dyDescent="0.2">
      <c r="A23" s="4"/>
      <c r="B23" s="4"/>
      <c r="C23" s="4"/>
      <c r="D23" s="4"/>
      <c r="E23" s="4"/>
      <c r="F23" s="4"/>
      <c r="G23" s="4"/>
      <c r="H23" s="4"/>
      <c r="I23" s="4"/>
      <c r="J23" s="4"/>
      <c r="K23" s="4" t="s">
        <v>199</v>
      </c>
      <c r="L23" s="4"/>
      <c r="M23" s="4"/>
      <c r="N23" s="4"/>
      <c r="O23" s="4"/>
      <c r="P23" s="4"/>
      <c r="Q23" s="4"/>
      <c r="R23" s="4"/>
      <c r="S23" s="4"/>
      <c r="T23" s="4"/>
      <c r="U23" s="4"/>
      <c r="V23" s="4"/>
      <c r="W23" s="4"/>
      <c r="X23" s="4"/>
      <c r="Y23" s="4"/>
      <c r="AE23" t="s">
        <v>1000</v>
      </c>
      <c r="AG23" t="s">
        <v>1376</v>
      </c>
    </row>
    <row r="24" spans="1:33" ht="15.75" customHeight="1" x14ac:dyDescent="0.2">
      <c r="A24" s="4"/>
      <c r="B24" s="4"/>
      <c r="C24" s="4"/>
      <c r="D24" s="4"/>
      <c r="E24" s="4"/>
      <c r="F24" s="4"/>
      <c r="G24" s="4"/>
      <c r="H24" s="4"/>
      <c r="I24" s="4"/>
      <c r="J24" s="4"/>
      <c r="K24" s="4"/>
      <c r="L24" s="4"/>
      <c r="M24" s="4"/>
      <c r="N24" s="4"/>
      <c r="O24" s="4"/>
      <c r="P24" s="4"/>
      <c r="Q24" s="4"/>
      <c r="R24" s="4"/>
      <c r="S24" s="4"/>
      <c r="T24" s="4"/>
      <c r="U24" s="4"/>
      <c r="V24" s="4"/>
      <c r="W24" s="4"/>
      <c r="X24" s="4"/>
      <c r="Y24" s="4"/>
      <c r="AE24" t="s">
        <v>984</v>
      </c>
      <c r="AG24" t="s">
        <v>1489</v>
      </c>
    </row>
    <row r="25" spans="1:33" ht="15.75" customHeight="1" x14ac:dyDescent="0.2">
      <c r="A25" s="4"/>
      <c r="B25" s="4"/>
      <c r="C25" s="4"/>
      <c r="D25" s="4"/>
      <c r="E25" s="4"/>
      <c r="F25" s="4"/>
      <c r="G25" s="4"/>
      <c r="H25" s="4"/>
      <c r="I25" s="4"/>
      <c r="J25" s="4"/>
      <c r="K25" s="4"/>
      <c r="L25" s="4"/>
      <c r="M25" s="4"/>
      <c r="N25" s="4"/>
      <c r="O25" s="4"/>
      <c r="P25" s="4"/>
      <c r="Q25" s="4"/>
      <c r="R25" s="4"/>
      <c r="S25" s="4"/>
      <c r="T25" s="4"/>
      <c r="U25" s="4"/>
      <c r="V25" s="4"/>
      <c r="W25" s="4"/>
      <c r="X25" s="4"/>
      <c r="Y25" s="4"/>
      <c r="Z25" s="4"/>
      <c r="AE25" t="s">
        <v>1013</v>
      </c>
      <c r="AG25" t="s">
        <v>1382</v>
      </c>
    </row>
    <row r="26" spans="1:33" ht="15.75" customHeight="1" x14ac:dyDescent="0.2">
      <c r="A26" s="4"/>
      <c r="B26" s="4"/>
      <c r="C26" s="4"/>
      <c r="D26" s="4"/>
      <c r="E26" s="4"/>
      <c r="F26" s="4"/>
      <c r="G26" s="4"/>
      <c r="H26" s="4"/>
      <c r="I26" s="4"/>
      <c r="J26" s="4"/>
      <c r="K26" s="4"/>
      <c r="L26" s="4"/>
      <c r="M26" s="4"/>
      <c r="N26" s="4"/>
      <c r="O26" s="4"/>
      <c r="P26" s="4"/>
      <c r="Q26" s="4"/>
      <c r="R26" s="4"/>
      <c r="S26" s="4"/>
      <c r="T26" s="4"/>
      <c r="U26" s="4"/>
      <c r="V26" s="4"/>
      <c r="W26" s="4"/>
      <c r="X26" s="4"/>
      <c r="Y26" s="4"/>
      <c r="Z26" s="4"/>
      <c r="AE26" t="s">
        <v>1019</v>
      </c>
      <c r="AG26" s="10" t="s">
        <v>1437</v>
      </c>
    </row>
    <row r="27" spans="1:33" ht="15.75" customHeight="1" x14ac:dyDescent="0.2">
      <c r="A27" s="4"/>
      <c r="B27" s="4"/>
      <c r="C27" s="4"/>
      <c r="D27" s="4"/>
      <c r="E27" s="4"/>
      <c r="F27" s="4"/>
      <c r="G27" s="4"/>
      <c r="H27" s="4"/>
      <c r="I27" s="4"/>
      <c r="J27" s="4"/>
      <c r="K27" s="4"/>
      <c r="L27" s="4"/>
      <c r="M27" s="4"/>
      <c r="N27" s="4"/>
      <c r="O27" s="4"/>
      <c r="P27" s="4"/>
      <c r="Q27" s="4"/>
      <c r="R27" s="4"/>
      <c r="S27" s="4"/>
      <c r="T27" s="4"/>
      <c r="U27" s="4"/>
      <c r="V27" s="4"/>
      <c r="W27" s="4"/>
      <c r="X27" s="4"/>
      <c r="Y27" s="4"/>
      <c r="Z27" s="4"/>
      <c r="AE27" t="s">
        <v>1026</v>
      </c>
      <c r="AG27" t="s">
        <v>539</v>
      </c>
    </row>
    <row r="28" spans="1:33" ht="15.75" customHeight="1" x14ac:dyDescent="0.2">
      <c r="A28" s="4"/>
      <c r="B28" s="4"/>
      <c r="C28" s="4"/>
      <c r="D28" s="4"/>
      <c r="E28" s="4"/>
      <c r="F28" s="4"/>
      <c r="G28" s="4"/>
      <c r="H28" s="4"/>
      <c r="I28" s="4"/>
      <c r="J28" s="4"/>
      <c r="K28" s="4"/>
      <c r="L28" s="4"/>
      <c r="M28" s="4"/>
      <c r="N28" s="4"/>
      <c r="O28" s="4"/>
      <c r="P28" s="4"/>
      <c r="Q28" s="4"/>
      <c r="R28" s="4"/>
      <c r="S28" s="4"/>
      <c r="T28" s="4"/>
      <c r="U28" s="4"/>
      <c r="V28" s="4"/>
      <c r="W28" s="4"/>
      <c r="X28" s="4"/>
      <c r="Y28" s="4"/>
      <c r="Z28" s="4"/>
      <c r="AE28" s="8" t="s">
        <v>1031</v>
      </c>
      <c r="AG28" t="s">
        <v>673</v>
      </c>
    </row>
    <row r="29" spans="1:33" ht="15.75" customHeight="1" x14ac:dyDescent="0.2">
      <c r="A29" s="4"/>
      <c r="B29" s="4"/>
      <c r="C29" s="4"/>
      <c r="D29" s="4"/>
      <c r="E29" s="4"/>
      <c r="F29" s="4"/>
      <c r="G29" s="4"/>
      <c r="H29" s="4"/>
      <c r="I29" s="4"/>
      <c r="J29" s="4"/>
      <c r="K29" s="4"/>
      <c r="L29" s="4"/>
      <c r="M29" s="4"/>
      <c r="N29" s="4"/>
      <c r="O29" s="4"/>
      <c r="P29" s="4"/>
      <c r="Q29" s="4"/>
      <c r="R29" s="4"/>
      <c r="S29" s="4"/>
      <c r="T29" s="4"/>
      <c r="U29" s="4"/>
      <c r="V29" s="4"/>
      <c r="W29" s="4"/>
      <c r="X29" s="4"/>
      <c r="Y29" s="4"/>
      <c r="Z29" s="4"/>
      <c r="AE29" s="8" t="s">
        <v>908</v>
      </c>
      <c r="AG29" t="s">
        <v>1414</v>
      </c>
    </row>
    <row r="30" spans="1:33" ht="15.75" customHeight="1" x14ac:dyDescent="0.2">
      <c r="A30" s="4"/>
      <c r="B30" s="4"/>
      <c r="C30" s="4"/>
      <c r="D30" s="4"/>
      <c r="E30" s="4"/>
      <c r="F30" s="4"/>
      <c r="G30" s="4"/>
      <c r="H30" s="4"/>
      <c r="I30" s="4"/>
      <c r="J30" s="4"/>
      <c r="K30" s="4"/>
      <c r="L30" s="4"/>
      <c r="M30" s="4"/>
      <c r="N30" s="4"/>
      <c r="O30" s="4"/>
      <c r="P30" s="4"/>
      <c r="Q30" s="4"/>
      <c r="R30" s="4"/>
      <c r="S30" s="4"/>
      <c r="T30" s="4"/>
      <c r="U30" s="4"/>
      <c r="V30" s="4"/>
      <c r="W30" s="4"/>
      <c r="X30" s="4"/>
      <c r="Y30" s="4"/>
      <c r="Z30" s="4"/>
      <c r="AE30" s="8" t="s">
        <v>917</v>
      </c>
      <c r="AG30" t="s">
        <v>1396</v>
      </c>
    </row>
    <row r="31" spans="1:33" ht="15.75" customHeight="1" x14ac:dyDescent="0.2">
      <c r="A31" s="4"/>
      <c r="B31" s="4"/>
      <c r="C31" s="4"/>
      <c r="D31" s="4"/>
      <c r="E31" s="4"/>
      <c r="F31" s="4"/>
      <c r="G31" s="4"/>
      <c r="H31" s="4"/>
      <c r="I31" s="4"/>
      <c r="J31" s="4"/>
      <c r="K31" s="4"/>
      <c r="L31" s="4"/>
      <c r="M31" s="4"/>
      <c r="N31" s="4"/>
      <c r="O31" s="4"/>
      <c r="P31" s="4"/>
      <c r="Q31" s="4"/>
      <c r="R31" s="4"/>
      <c r="S31" s="4"/>
      <c r="T31" s="4"/>
      <c r="U31" s="4"/>
      <c r="V31" s="4"/>
      <c r="W31" s="4"/>
      <c r="X31" s="4"/>
      <c r="Y31" s="4"/>
      <c r="Z31" s="4"/>
      <c r="AE31" s="8" t="s">
        <v>928</v>
      </c>
      <c r="AG31" s="10" t="s">
        <v>518</v>
      </c>
    </row>
    <row r="32" spans="1:33" ht="15.75" customHeight="1" x14ac:dyDescent="0.2">
      <c r="A32" s="4"/>
      <c r="B32" s="4"/>
      <c r="C32" s="4"/>
      <c r="D32" s="4"/>
      <c r="E32" s="4"/>
      <c r="F32" s="4"/>
      <c r="G32" s="4"/>
      <c r="H32" s="4"/>
      <c r="I32" s="4"/>
      <c r="J32" s="4"/>
      <c r="K32" s="4"/>
      <c r="L32" s="4"/>
      <c r="M32" s="4"/>
      <c r="N32" s="4"/>
      <c r="O32" s="4"/>
      <c r="P32" s="4"/>
      <c r="Q32" s="4"/>
      <c r="R32" s="4"/>
      <c r="S32" s="4"/>
      <c r="T32" s="4"/>
      <c r="U32" s="4"/>
      <c r="V32" s="4"/>
      <c r="W32" s="4"/>
      <c r="X32" s="4"/>
      <c r="Y32" s="4"/>
      <c r="Z32" s="4"/>
      <c r="AE32" s="8" t="s">
        <v>853</v>
      </c>
    </row>
    <row r="33" spans="1:31" ht="15.75" customHeight="1" x14ac:dyDescent="0.2">
      <c r="A33" s="4"/>
      <c r="B33" s="4"/>
      <c r="C33" s="4"/>
      <c r="D33" s="4"/>
      <c r="E33" s="4"/>
      <c r="F33" s="4"/>
      <c r="G33" s="4"/>
      <c r="H33" s="4"/>
      <c r="I33" s="4"/>
      <c r="J33" s="4"/>
      <c r="K33" s="4"/>
      <c r="L33" s="4"/>
      <c r="M33" s="4"/>
      <c r="N33" s="4"/>
      <c r="O33" s="4"/>
      <c r="P33" s="4"/>
      <c r="Q33" s="4"/>
      <c r="R33" s="4"/>
      <c r="S33" s="4"/>
      <c r="T33" s="4"/>
      <c r="U33" s="4"/>
      <c r="V33" s="4"/>
      <c r="W33" s="4"/>
      <c r="X33" s="4"/>
      <c r="Y33" s="4"/>
      <c r="Z33" s="4"/>
      <c r="AE33" s="8" t="s">
        <v>924</v>
      </c>
    </row>
    <row r="34" spans="1:31" ht="15.75" customHeight="1" x14ac:dyDescent="0.2">
      <c r="A34" s="4"/>
      <c r="B34" s="4"/>
      <c r="C34" s="4"/>
      <c r="D34" s="4"/>
      <c r="E34" s="4"/>
      <c r="F34" s="4"/>
      <c r="G34" s="4"/>
      <c r="H34" s="4"/>
      <c r="I34" s="4"/>
      <c r="J34" s="4"/>
      <c r="K34" s="4"/>
      <c r="L34" s="4"/>
      <c r="M34" s="4"/>
      <c r="N34" s="4"/>
      <c r="O34" s="4"/>
      <c r="P34" s="4"/>
      <c r="Q34" s="4"/>
      <c r="R34" s="4"/>
      <c r="S34" s="4"/>
      <c r="T34" s="4"/>
      <c r="U34" s="4"/>
      <c r="V34" s="4"/>
      <c r="W34" s="4"/>
      <c r="X34" s="4"/>
      <c r="Y34" s="4"/>
      <c r="Z34" s="4"/>
      <c r="AE34" s="8" t="s">
        <v>1037</v>
      </c>
    </row>
    <row r="35" spans="1:31" ht="15.75" customHeight="1" x14ac:dyDescent="0.2">
      <c r="A35" s="4"/>
      <c r="B35" s="4"/>
      <c r="C35" s="4"/>
      <c r="D35" s="4"/>
      <c r="E35" s="4"/>
      <c r="F35" s="4"/>
      <c r="G35" s="4"/>
      <c r="H35" s="4"/>
      <c r="I35" s="4"/>
      <c r="J35" s="4"/>
      <c r="K35" s="4"/>
      <c r="L35" s="4"/>
      <c r="M35" s="4"/>
      <c r="N35" s="4"/>
      <c r="O35" s="4"/>
      <c r="P35" s="4"/>
      <c r="Q35" s="4"/>
      <c r="R35" s="4"/>
      <c r="S35" s="4"/>
      <c r="T35" s="4"/>
      <c r="U35" s="4"/>
      <c r="V35" s="4"/>
      <c r="W35" s="4"/>
      <c r="X35" s="4"/>
      <c r="Y35" s="4"/>
      <c r="Z35" s="4"/>
      <c r="AE35" s="8" t="s">
        <v>1045</v>
      </c>
    </row>
    <row r="36" spans="1:31" ht="15.75" customHeight="1" x14ac:dyDescent="0.2">
      <c r="A36" s="4"/>
      <c r="B36" s="4"/>
      <c r="C36" s="4"/>
      <c r="D36" s="4"/>
      <c r="E36" s="4"/>
      <c r="F36" s="4"/>
      <c r="G36" s="4"/>
      <c r="H36" s="4"/>
      <c r="I36" s="4"/>
      <c r="J36" s="4"/>
      <c r="K36" s="4"/>
      <c r="L36" s="4"/>
      <c r="M36" s="4"/>
      <c r="N36" s="4"/>
      <c r="O36" s="4"/>
      <c r="P36" s="4"/>
      <c r="Q36" s="4"/>
      <c r="R36" s="4"/>
      <c r="S36" s="4"/>
      <c r="T36" s="4"/>
      <c r="U36" s="4"/>
      <c r="V36" s="4"/>
      <c r="W36" s="4"/>
      <c r="X36" s="4"/>
      <c r="Y36" s="4"/>
      <c r="Z36" s="4"/>
      <c r="AE36" s="8" t="s">
        <v>1052</v>
      </c>
    </row>
    <row r="37" spans="1:31" ht="15.75" customHeight="1" x14ac:dyDescent="0.2">
      <c r="A37" s="4"/>
      <c r="B37" s="4"/>
      <c r="C37" s="4"/>
      <c r="D37" s="4"/>
      <c r="E37" s="4"/>
      <c r="F37" s="4"/>
      <c r="G37" s="4"/>
      <c r="H37" s="4"/>
      <c r="I37" s="4"/>
      <c r="J37" s="4"/>
      <c r="K37" s="4"/>
      <c r="L37" s="4"/>
      <c r="M37" s="4"/>
      <c r="N37" s="4"/>
      <c r="O37" s="4"/>
      <c r="P37" s="4"/>
      <c r="Q37" s="4"/>
      <c r="R37" s="4"/>
      <c r="S37" s="4"/>
      <c r="T37" s="4"/>
      <c r="U37" s="4"/>
      <c r="V37" s="4"/>
      <c r="W37" s="4"/>
      <c r="X37" s="4"/>
      <c r="Y37" s="4"/>
      <c r="Z37" s="4"/>
      <c r="AE37" s="8" t="s">
        <v>1062</v>
      </c>
    </row>
    <row r="38" spans="1:31" ht="15.75" customHeight="1" x14ac:dyDescent="0.2">
      <c r="A38" s="4"/>
      <c r="B38" s="4"/>
      <c r="C38" s="4"/>
      <c r="D38" s="4"/>
      <c r="E38" s="4"/>
      <c r="F38" s="4"/>
      <c r="G38" s="4"/>
      <c r="H38" s="4"/>
      <c r="I38" s="4"/>
      <c r="J38" s="4"/>
      <c r="K38" s="4"/>
      <c r="L38" s="4"/>
      <c r="M38" s="4"/>
      <c r="N38" s="4"/>
      <c r="O38" s="4"/>
      <c r="P38" s="4"/>
      <c r="Q38" s="4"/>
      <c r="R38" s="4"/>
      <c r="S38" s="4"/>
      <c r="T38" s="4"/>
      <c r="U38" s="4"/>
      <c r="V38" s="4"/>
      <c r="W38" s="4"/>
      <c r="X38" s="4"/>
      <c r="Y38" s="4"/>
      <c r="Z38" s="4"/>
      <c r="AE38" s="8" t="s">
        <v>1070</v>
      </c>
    </row>
    <row r="39" spans="1:31" ht="15.75" customHeight="1" x14ac:dyDescent="0.2">
      <c r="A39" s="4"/>
      <c r="B39" s="4"/>
      <c r="C39" s="4"/>
      <c r="D39" s="4"/>
      <c r="E39" s="4"/>
      <c r="F39" s="4"/>
      <c r="G39" s="4"/>
      <c r="H39" s="4"/>
      <c r="I39" s="4"/>
      <c r="J39" s="4"/>
      <c r="K39" s="4"/>
      <c r="L39" s="4"/>
      <c r="M39" s="4"/>
      <c r="N39" s="4"/>
      <c r="O39" s="4"/>
      <c r="P39" s="4"/>
      <c r="Q39" s="4"/>
      <c r="R39" s="4"/>
      <c r="S39" s="4"/>
      <c r="T39" s="4"/>
      <c r="U39" s="4"/>
      <c r="V39" s="4"/>
      <c r="W39" s="4"/>
      <c r="X39" s="4"/>
      <c r="Y39" s="4"/>
      <c r="Z39" s="4"/>
      <c r="AE39" s="8" t="s">
        <v>1628</v>
      </c>
    </row>
    <row r="40" spans="1:31" ht="15.75" customHeight="1" x14ac:dyDescent="0.2">
      <c r="A40" s="4"/>
      <c r="B40" s="4"/>
      <c r="C40" s="4"/>
      <c r="D40" s="4"/>
      <c r="E40" s="4"/>
      <c r="F40" s="4"/>
      <c r="G40" s="4"/>
      <c r="H40" s="4"/>
      <c r="I40" s="4"/>
      <c r="J40" s="4"/>
      <c r="K40" s="4"/>
      <c r="L40" s="4"/>
      <c r="M40" s="4"/>
      <c r="N40" s="4"/>
      <c r="O40" s="4"/>
      <c r="P40" s="4"/>
      <c r="Q40" s="4"/>
      <c r="R40" s="4"/>
      <c r="S40" s="4"/>
      <c r="T40" s="4"/>
      <c r="U40" s="4"/>
      <c r="V40" s="4"/>
      <c r="W40" s="4"/>
      <c r="X40" s="4"/>
      <c r="Y40" s="4"/>
      <c r="Z40" s="4"/>
      <c r="AE40" s="8" t="s">
        <v>1339</v>
      </c>
    </row>
    <row r="41" spans="1:31" ht="15.75" customHeight="1" x14ac:dyDescent="0.2">
      <c r="A41" s="4"/>
      <c r="B41" s="4"/>
      <c r="C41" s="4"/>
      <c r="D41" s="4"/>
      <c r="E41" s="4"/>
      <c r="F41" s="4"/>
      <c r="G41" s="4"/>
      <c r="H41" s="4"/>
      <c r="I41" s="4"/>
      <c r="J41" s="4"/>
      <c r="K41" s="4"/>
      <c r="L41" s="4"/>
      <c r="M41" s="4"/>
      <c r="N41" s="4"/>
      <c r="O41" s="4"/>
      <c r="P41" s="4"/>
      <c r="Q41" s="4"/>
      <c r="R41" s="4"/>
      <c r="S41" s="4"/>
      <c r="T41" s="4"/>
      <c r="U41" s="4"/>
      <c r="V41" s="4"/>
      <c r="W41" s="4"/>
      <c r="X41" s="4"/>
      <c r="Y41" s="4"/>
      <c r="Z41" s="4"/>
      <c r="AE41" s="8" t="s">
        <v>1323</v>
      </c>
    </row>
    <row r="42" spans="1:31" ht="15.75" customHeight="1" x14ac:dyDescent="0.2">
      <c r="A42" s="4"/>
      <c r="B42" s="4"/>
      <c r="C42" s="4"/>
      <c r="D42" s="4"/>
      <c r="E42" s="4"/>
      <c r="F42" s="4"/>
      <c r="G42" s="4"/>
      <c r="H42" s="4"/>
      <c r="I42" s="4"/>
      <c r="J42" s="4"/>
      <c r="K42" s="4"/>
      <c r="L42" s="4"/>
      <c r="M42" s="4"/>
      <c r="N42" s="4"/>
      <c r="O42" s="4"/>
      <c r="P42" s="4"/>
      <c r="Q42" s="4"/>
      <c r="R42" s="4"/>
      <c r="S42" s="4"/>
      <c r="T42" s="4"/>
      <c r="U42" s="4"/>
      <c r="V42" s="4"/>
      <c r="W42" s="4"/>
      <c r="X42" s="4"/>
      <c r="Y42" s="4"/>
      <c r="Z42" s="4"/>
      <c r="AE42" s="8" t="s">
        <v>1330</v>
      </c>
    </row>
    <row r="43" spans="1:31" ht="15.75" customHeight="1" x14ac:dyDescent="0.2">
      <c r="A43" s="4"/>
      <c r="B43" s="4"/>
      <c r="C43" s="4"/>
      <c r="D43" s="4"/>
      <c r="E43" s="4"/>
      <c r="F43" s="4"/>
      <c r="G43" s="4"/>
      <c r="H43" s="4"/>
      <c r="I43" s="4"/>
      <c r="J43" s="4"/>
      <c r="K43" s="4"/>
      <c r="L43" s="4"/>
      <c r="M43" s="4"/>
      <c r="N43" s="4"/>
      <c r="O43" s="4"/>
      <c r="P43" s="4"/>
      <c r="Q43" s="4"/>
      <c r="R43" s="4"/>
      <c r="S43" s="4"/>
      <c r="T43" s="4"/>
      <c r="U43" s="4"/>
      <c r="V43" s="4"/>
      <c r="W43" s="4"/>
      <c r="X43" s="4"/>
      <c r="Y43" s="4"/>
      <c r="Z43" s="4"/>
      <c r="AE43" s="8" t="s">
        <v>1200</v>
      </c>
    </row>
    <row r="44" spans="1:31" ht="15.75" customHeight="1" x14ac:dyDescent="0.2">
      <c r="A44" s="4"/>
      <c r="B44" s="4"/>
      <c r="C44" s="4"/>
      <c r="D44" s="4"/>
      <c r="E44" s="4"/>
      <c r="F44" s="4"/>
      <c r="G44" s="4"/>
      <c r="H44" s="4"/>
      <c r="I44" s="4"/>
      <c r="J44" s="4"/>
      <c r="K44" s="4"/>
      <c r="L44" s="4"/>
      <c r="M44" s="4"/>
      <c r="N44" s="4"/>
      <c r="O44" s="4"/>
      <c r="P44" s="4"/>
      <c r="Q44" s="4"/>
      <c r="R44" s="4"/>
      <c r="S44" s="4"/>
      <c r="T44" s="4"/>
      <c r="U44" s="4"/>
      <c r="V44" s="4"/>
      <c r="W44" s="4"/>
      <c r="X44" s="4"/>
      <c r="Y44" s="4"/>
      <c r="Z44" s="4"/>
      <c r="AE44" s="8" t="s">
        <v>1335</v>
      </c>
    </row>
    <row r="45" spans="1:31" ht="15.75" customHeight="1" x14ac:dyDescent="0.2">
      <c r="A45" s="4"/>
      <c r="B45" s="4"/>
      <c r="C45" s="4"/>
      <c r="D45" s="4"/>
      <c r="E45" s="4"/>
      <c r="F45" s="4"/>
      <c r="G45" s="4"/>
      <c r="H45" s="4"/>
      <c r="I45" s="4"/>
      <c r="J45" s="4"/>
      <c r="K45" s="4"/>
      <c r="L45" s="4"/>
      <c r="M45" s="4"/>
      <c r="N45" s="4"/>
      <c r="O45" s="4"/>
      <c r="P45" s="4"/>
      <c r="Q45" s="4"/>
      <c r="R45" s="4"/>
      <c r="S45" s="4"/>
      <c r="T45" s="4"/>
      <c r="U45" s="4"/>
      <c r="V45" s="4"/>
      <c r="W45" s="4"/>
      <c r="X45" s="4"/>
      <c r="Y45" s="4"/>
      <c r="Z45" s="4"/>
      <c r="AE45" s="8" t="s">
        <v>1179</v>
      </c>
    </row>
    <row r="46" spans="1:31" ht="15.75" customHeight="1" x14ac:dyDescent="0.2">
      <c r="A46" s="4"/>
      <c r="B46" s="4"/>
      <c r="C46" s="4"/>
      <c r="D46" s="4"/>
      <c r="E46" s="4"/>
      <c r="F46" s="4"/>
      <c r="G46" s="4"/>
      <c r="H46" s="4"/>
      <c r="I46" s="4"/>
      <c r="J46" s="4"/>
      <c r="K46" s="4"/>
      <c r="L46" s="4"/>
      <c r="M46" s="4"/>
      <c r="N46" s="4"/>
      <c r="O46" s="4"/>
      <c r="P46" s="4"/>
      <c r="Q46" s="4"/>
      <c r="R46" s="4"/>
      <c r="S46" s="4"/>
      <c r="T46" s="4"/>
      <c r="U46" s="4"/>
      <c r="V46" s="4"/>
      <c r="W46" s="4"/>
      <c r="X46" s="4"/>
      <c r="Y46" s="4"/>
      <c r="Z46" s="4"/>
      <c r="AE46" s="8" t="s">
        <v>1139</v>
      </c>
    </row>
    <row r="47" spans="1:31" ht="15.75" customHeight="1" x14ac:dyDescent="0.2">
      <c r="A47" s="4"/>
      <c r="B47" s="4"/>
      <c r="C47" s="4"/>
      <c r="D47" s="4"/>
      <c r="E47" s="4"/>
      <c r="F47" s="4"/>
      <c r="G47" s="4"/>
      <c r="H47" s="4"/>
      <c r="I47" s="4"/>
      <c r="J47" s="4"/>
      <c r="K47" s="4"/>
      <c r="L47" s="4"/>
      <c r="M47" s="4"/>
      <c r="N47" s="4"/>
      <c r="O47" s="4"/>
      <c r="P47" s="4"/>
      <c r="Q47" s="4"/>
      <c r="R47" s="4"/>
      <c r="S47" s="4"/>
      <c r="T47" s="4"/>
      <c r="U47" s="4"/>
      <c r="V47" s="4"/>
      <c r="W47" s="4"/>
      <c r="X47" s="4"/>
      <c r="Y47" s="4"/>
      <c r="Z47" s="4"/>
      <c r="AE47" s="8" t="s">
        <v>1130</v>
      </c>
    </row>
    <row r="48" spans="1:31" ht="15.75" customHeight="1" x14ac:dyDescent="0.2">
      <c r="A48" s="4"/>
      <c r="B48" s="4"/>
      <c r="C48" s="4"/>
      <c r="D48" s="4"/>
      <c r="E48" s="4"/>
      <c r="F48" s="4"/>
      <c r="G48" s="4"/>
      <c r="H48" s="4"/>
      <c r="I48" s="4"/>
      <c r="J48" s="4"/>
      <c r="K48" s="4"/>
      <c r="L48" s="4"/>
      <c r="M48" s="4"/>
      <c r="N48" s="4"/>
      <c r="O48" s="4"/>
      <c r="P48" s="4"/>
      <c r="Q48" s="4"/>
      <c r="R48" s="4"/>
      <c r="S48" s="4"/>
      <c r="T48" s="4"/>
      <c r="U48" s="4"/>
      <c r="V48" s="4"/>
      <c r="W48" s="4"/>
      <c r="X48" s="4"/>
      <c r="Y48" s="4"/>
      <c r="Z48" s="4"/>
      <c r="AE48" s="8" t="s">
        <v>1159</v>
      </c>
    </row>
    <row r="49" spans="1:31" ht="15.75" customHeight="1" x14ac:dyDescent="0.2">
      <c r="A49" s="4"/>
      <c r="B49" s="4"/>
      <c r="C49" s="4"/>
      <c r="D49" s="4"/>
      <c r="E49" s="4"/>
      <c r="F49" s="4"/>
      <c r="G49" s="4"/>
      <c r="H49" s="4"/>
      <c r="I49" s="4"/>
      <c r="J49" s="4"/>
      <c r="K49" s="4"/>
      <c r="L49" s="4"/>
      <c r="M49" s="4"/>
      <c r="N49" s="4"/>
      <c r="O49" s="4"/>
      <c r="P49" s="4"/>
      <c r="Q49" s="4"/>
      <c r="R49" s="4"/>
      <c r="S49" s="4"/>
      <c r="T49" s="4"/>
      <c r="U49" s="4"/>
      <c r="V49" s="4"/>
      <c r="W49" s="4"/>
      <c r="X49" s="4"/>
      <c r="Y49" s="4"/>
      <c r="Z49" s="4"/>
      <c r="AE49" s="8" t="s">
        <v>1301</v>
      </c>
    </row>
    <row r="50" spans="1:31" ht="15.75" customHeight="1" x14ac:dyDescent="0.2">
      <c r="A50" s="4"/>
      <c r="B50" s="4"/>
      <c r="C50" s="4"/>
      <c r="D50" s="4"/>
      <c r="E50" s="4"/>
      <c r="F50" s="4"/>
      <c r="G50" s="4"/>
      <c r="H50" s="4"/>
      <c r="I50" s="4"/>
      <c r="J50" s="4"/>
      <c r="K50" s="4"/>
      <c r="L50" s="4"/>
      <c r="M50" s="4"/>
      <c r="N50" s="4"/>
      <c r="O50" s="4"/>
      <c r="P50" s="4"/>
      <c r="Q50" s="4"/>
      <c r="R50" s="4"/>
      <c r="S50" s="4"/>
      <c r="T50" s="4"/>
      <c r="U50" s="4"/>
      <c r="V50" s="4"/>
      <c r="W50" s="4"/>
      <c r="X50" s="4"/>
      <c r="Y50" s="4"/>
      <c r="Z50" s="4"/>
      <c r="AE50" s="8" t="s">
        <v>1200</v>
      </c>
    </row>
    <row r="51" spans="1:31" ht="15.75" customHeight="1" x14ac:dyDescent="0.2">
      <c r="A51" s="4"/>
      <c r="B51" s="4"/>
      <c r="C51" s="4"/>
      <c r="D51" s="4"/>
      <c r="E51" s="4"/>
      <c r="F51" s="4"/>
      <c r="G51" s="4"/>
      <c r="H51" s="4"/>
      <c r="I51" s="4"/>
      <c r="J51" s="4"/>
      <c r="K51" s="4"/>
      <c r="L51" s="4"/>
      <c r="M51" s="4"/>
      <c r="N51" s="4"/>
      <c r="O51" s="4"/>
      <c r="P51" s="4"/>
      <c r="Q51" s="4"/>
      <c r="R51" s="4"/>
      <c r="S51" s="4"/>
      <c r="T51" s="4"/>
      <c r="U51" s="4"/>
      <c r="V51" s="4"/>
      <c r="W51" s="4"/>
      <c r="X51" s="4"/>
      <c r="Y51" s="4"/>
      <c r="Z51" s="4"/>
      <c r="AE51" s="8" t="s">
        <v>1301</v>
      </c>
    </row>
    <row r="52" spans="1:31" ht="15.75" customHeight="1" x14ac:dyDescent="0.2">
      <c r="A52" s="4"/>
      <c r="B52" s="4"/>
      <c r="C52" s="4"/>
      <c r="D52" s="4"/>
      <c r="E52" s="4"/>
      <c r="F52" s="4"/>
      <c r="G52" s="4"/>
      <c r="H52" s="4"/>
      <c r="I52" s="4"/>
      <c r="J52" s="4"/>
      <c r="K52" s="4"/>
      <c r="L52" s="4"/>
      <c r="M52" s="4"/>
      <c r="N52" s="4"/>
      <c r="O52" s="4"/>
      <c r="P52" s="4"/>
      <c r="Q52" s="4"/>
      <c r="R52" s="4"/>
      <c r="S52" s="4"/>
      <c r="T52" s="4"/>
      <c r="U52" s="4"/>
      <c r="V52" s="4"/>
      <c r="W52" s="4"/>
      <c r="X52" s="4"/>
      <c r="Y52" s="4"/>
      <c r="Z52" s="4"/>
      <c r="AE52" s="8" t="s">
        <v>1247</v>
      </c>
    </row>
    <row r="53" spans="1:31" ht="15.75" customHeight="1" x14ac:dyDescent="0.2">
      <c r="A53" s="4"/>
      <c r="B53" s="4"/>
      <c r="C53" s="4"/>
      <c r="D53" s="4"/>
      <c r="E53" s="4"/>
      <c r="F53" s="4"/>
      <c r="G53" s="4"/>
      <c r="H53" s="4"/>
      <c r="I53" s="4"/>
      <c r="J53" s="4"/>
      <c r="K53" s="4"/>
      <c r="L53" s="4"/>
      <c r="M53" s="4"/>
      <c r="N53" s="4"/>
      <c r="O53" s="4"/>
      <c r="P53" s="4"/>
      <c r="Q53" s="4"/>
      <c r="R53" s="4"/>
      <c r="S53" s="4"/>
      <c r="T53" s="4"/>
      <c r="U53" s="4"/>
      <c r="V53" s="4"/>
      <c r="W53" s="4"/>
      <c r="X53" s="4"/>
      <c r="Y53" s="4"/>
      <c r="Z53" s="4"/>
      <c r="AE53" s="8" t="s">
        <v>1310</v>
      </c>
    </row>
    <row r="54" spans="1:31" ht="15.75" customHeight="1" x14ac:dyDescent="0.2">
      <c r="A54" s="4"/>
      <c r="B54" s="4"/>
      <c r="C54" s="4"/>
      <c r="D54" s="4"/>
      <c r="E54" s="4"/>
      <c r="F54" s="4"/>
      <c r="G54" s="4"/>
      <c r="H54" s="4"/>
      <c r="I54" s="4"/>
      <c r="J54" s="4"/>
      <c r="K54" s="4"/>
      <c r="L54" s="4"/>
      <c r="M54" s="4"/>
      <c r="N54" s="4"/>
      <c r="O54" s="4"/>
      <c r="P54" s="4"/>
      <c r="Q54" s="4"/>
      <c r="R54" s="4"/>
      <c r="S54" s="4"/>
      <c r="T54" s="4"/>
      <c r="U54" s="4"/>
      <c r="V54" s="4"/>
      <c r="W54" s="4"/>
      <c r="X54" s="4"/>
      <c r="Y54" s="4"/>
      <c r="Z54" s="4"/>
      <c r="AE54" s="8" t="s">
        <v>1318</v>
      </c>
    </row>
    <row r="55" spans="1:31" ht="15.75" customHeight="1" x14ac:dyDescent="0.2">
      <c r="A55" s="4"/>
      <c r="B55" s="4"/>
      <c r="C55" s="4"/>
      <c r="D55" s="4"/>
      <c r="E55" s="4"/>
      <c r="F55" s="4"/>
      <c r="G55" s="4"/>
      <c r="H55" s="4"/>
      <c r="I55" s="4"/>
      <c r="J55" s="4"/>
      <c r="K55" s="4"/>
      <c r="L55" s="4"/>
      <c r="M55" s="4"/>
      <c r="N55" s="4"/>
      <c r="O55" s="4"/>
      <c r="P55" s="4"/>
      <c r="Q55" s="4"/>
      <c r="R55" s="4"/>
      <c r="S55" s="4"/>
      <c r="T55" s="4"/>
      <c r="U55" s="4"/>
      <c r="V55" s="4"/>
      <c r="W55" s="4"/>
      <c r="X55" s="4"/>
      <c r="Y55" s="4"/>
      <c r="Z55" s="4"/>
      <c r="AE55" s="8" t="s">
        <v>1629</v>
      </c>
    </row>
    <row r="56" spans="1:31" ht="15.75" customHeight="1" x14ac:dyDescent="0.2">
      <c r="A56" s="4"/>
      <c r="B56" s="4"/>
      <c r="C56" s="4"/>
      <c r="D56" s="4"/>
      <c r="E56" s="4"/>
      <c r="F56" s="4"/>
      <c r="G56" s="4"/>
      <c r="H56" s="4"/>
      <c r="I56" s="4"/>
      <c r="J56" s="4"/>
      <c r="K56" s="4"/>
      <c r="L56" s="4"/>
      <c r="M56" s="4"/>
      <c r="N56" s="4"/>
      <c r="O56" s="4"/>
      <c r="P56" s="4"/>
      <c r="Q56" s="4"/>
      <c r="R56" s="4"/>
      <c r="S56" s="4"/>
      <c r="T56" s="4"/>
      <c r="U56" s="4"/>
      <c r="V56" s="4"/>
      <c r="W56" s="4"/>
      <c r="X56" s="4"/>
      <c r="Y56" s="4"/>
      <c r="Z56" s="4"/>
      <c r="AE56" s="8" t="s">
        <v>1630</v>
      </c>
    </row>
    <row r="57" spans="1:31" ht="15.75" customHeight="1" x14ac:dyDescent="0.2">
      <c r="A57" s="4"/>
      <c r="B57" s="4"/>
      <c r="C57" s="4"/>
      <c r="D57" s="4"/>
      <c r="E57" s="4"/>
      <c r="F57" s="4"/>
      <c r="G57" s="4"/>
      <c r="H57" s="4"/>
      <c r="I57" s="4"/>
      <c r="J57" s="4"/>
      <c r="K57" s="4"/>
      <c r="L57" s="4"/>
      <c r="M57" s="4"/>
      <c r="N57" s="4"/>
      <c r="O57" s="4"/>
      <c r="P57" s="4"/>
      <c r="Q57" s="4"/>
      <c r="R57" s="4"/>
      <c r="S57" s="4"/>
      <c r="T57" s="4"/>
      <c r="U57" s="4"/>
      <c r="V57" s="4"/>
      <c r="W57" s="4"/>
      <c r="X57" s="4"/>
      <c r="Y57" s="4"/>
      <c r="Z57" s="4"/>
      <c r="AE57" s="8" t="s">
        <v>1631</v>
      </c>
    </row>
    <row r="58" spans="1:31" ht="15.75" customHeight="1" x14ac:dyDescent="0.2">
      <c r="A58" s="4"/>
      <c r="B58" s="4"/>
      <c r="C58" s="4"/>
      <c r="D58" s="4"/>
      <c r="E58" s="4"/>
      <c r="F58" s="4"/>
      <c r="G58" s="4"/>
      <c r="H58" s="4"/>
      <c r="I58" s="4"/>
      <c r="J58" s="4"/>
      <c r="K58" s="4"/>
      <c r="L58" s="4"/>
      <c r="M58" s="4"/>
      <c r="N58" s="4"/>
      <c r="O58" s="4"/>
      <c r="P58" s="4"/>
      <c r="Q58" s="4"/>
      <c r="R58" s="4"/>
      <c r="S58" s="4"/>
      <c r="T58" s="4"/>
      <c r="U58" s="4"/>
      <c r="V58" s="4"/>
      <c r="W58" s="4"/>
      <c r="X58" s="4"/>
      <c r="Y58" s="4"/>
      <c r="Z58" s="4"/>
      <c r="AE58" s="8" t="s">
        <v>1450</v>
      </c>
    </row>
    <row r="59" spans="1:31" ht="15.75" customHeight="1" x14ac:dyDescent="0.2">
      <c r="A59" s="4"/>
      <c r="B59" s="4"/>
      <c r="C59" s="4"/>
      <c r="D59" s="4"/>
      <c r="E59" s="4"/>
      <c r="F59" s="4"/>
      <c r="G59" s="4"/>
      <c r="H59" s="4"/>
      <c r="I59" s="4"/>
      <c r="J59" s="4"/>
      <c r="K59" s="4"/>
      <c r="L59" s="4"/>
      <c r="M59" s="4"/>
      <c r="N59" s="4"/>
      <c r="O59" s="4"/>
      <c r="P59" s="4"/>
      <c r="Q59" s="4"/>
      <c r="R59" s="4"/>
      <c r="S59" s="4"/>
      <c r="T59" s="4"/>
      <c r="U59" s="4"/>
      <c r="V59" s="4"/>
      <c r="W59" s="4"/>
      <c r="X59" s="4"/>
      <c r="Y59" s="4"/>
      <c r="Z59" s="4"/>
      <c r="AE59" s="8" t="s">
        <v>1469</v>
      </c>
    </row>
    <row r="60" spans="1:31" ht="15.75" customHeight="1" x14ac:dyDescent="0.2">
      <c r="A60" s="4"/>
      <c r="B60" s="4"/>
      <c r="C60" s="4"/>
      <c r="D60" s="4"/>
      <c r="E60" s="4"/>
      <c r="F60" s="4"/>
      <c r="G60" s="4"/>
      <c r="H60" s="4"/>
      <c r="I60" s="4"/>
      <c r="J60" s="4"/>
      <c r="K60" s="4"/>
      <c r="L60" s="4"/>
      <c r="M60" s="4"/>
      <c r="N60" s="4"/>
      <c r="O60" s="4"/>
      <c r="P60" s="4"/>
      <c r="Q60" s="4"/>
      <c r="R60" s="4"/>
      <c r="S60" s="4"/>
      <c r="T60" s="4"/>
      <c r="U60" s="4"/>
      <c r="V60" s="4"/>
      <c r="W60" s="4"/>
      <c r="X60" s="4"/>
      <c r="Y60" s="4"/>
      <c r="Z60" s="4"/>
      <c r="AE60" s="8" t="s">
        <v>1475</v>
      </c>
    </row>
    <row r="61" spans="1:31" ht="15.75" customHeight="1" x14ac:dyDescent="0.2">
      <c r="A61" s="4"/>
      <c r="B61" s="4"/>
      <c r="C61" s="4"/>
      <c r="D61" s="4"/>
      <c r="E61" s="4"/>
      <c r="F61" s="4"/>
      <c r="G61" s="4"/>
      <c r="H61" s="4"/>
      <c r="I61" s="4"/>
      <c r="J61" s="4"/>
      <c r="K61" s="4"/>
      <c r="L61" s="4"/>
      <c r="M61" s="4"/>
      <c r="N61" s="4"/>
      <c r="O61" s="4"/>
      <c r="P61" s="4"/>
      <c r="Q61" s="4"/>
      <c r="R61" s="4"/>
      <c r="S61" s="4"/>
      <c r="T61" s="4"/>
      <c r="U61" s="4"/>
      <c r="V61" s="4"/>
      <c r="W61" s="4"/>
      <c r="X61" s="4"/>
      <c r="Y61" s="4"/>
      <c r="Z61" s="4"/>
      <c r="AE61" s="8" t="s">
        <v>1480</v>
      </c>
    </row>
    <row r="62" spans="1:31" ht="15.75" customHeight="1" x14ac:dyDescent="0.2">
      <c r="A62" s="4"/>
      <c r="B62" s="4"/>
      <c r="C62" s="4"/>
      <c r="D62" s="4"/>
      <c r="E62" s="4"/>
      <c r="F62" s="4"/>
      <c r="G62" s="4"/>
      <c r="H62" s="4"/>
      <c r="I62" s="4"/>
      <c r="J62" s="4"/>
      <c r="K62" s="4"/>
      <c r="L62" s="4"/>
      <c r="M62" s="4"/>
      <c r="N62" s="4"/>
      <c r="O62" s="4"/>
      <c r="P62" s="4"/>
      <c r="Q62" s="4"/>
      <c r="R62" s="4"/>
      <c r="S62" s="4"/>
      <c r="T62" s="4"/>
      <c r="U62" s="4"/>
      <c r="V62" s="4"/>
      <c r="W62" s="4"/>
      <c r="X62" s="4"/>
      <c r="Y62" s="4"/>
      <c r="Z62" s="4"/>
      <c r="AE62" s="8" t="s">
        <v>1632</v>
      </c>
    </row>
    <row r="63" spans="1:31" ht="15.75" customHeight="1" x14ac:dyDescent="0.2">
      <c r="A63" s="4"/>
      <c r="B63" s="4"/>
      <c r="C63" s="4"/>
      <c r="D63" s="4"/>
      <c r="E63" s="4"/>
      <c r="F63" s="4"/>
      <c r="G63" s="4"/>
      <c r="H63" s="4"/>
      <c r="I63" s="4"/>
      <c r="J63" s="4"/>
      <c r="K63" s="4"/>
      <c r="L63" s="4"/>
      <c r="M63" s="4"/>
      <c r="N63" s="4"/>
      <c r="O63" s="4"/>
      <c r="P63" s="4"/>
      <c r="Q63" s="4"/>
      <c r="R63" s="4"/>
      <c r="S63" s="4"/>
      <c r="T63" s="4"/>
      <c r="U63" s="4"/>
      <c r="V63" s="4"/>
      <c r="W63" s="4"/>
      <c r="X63" s="4"/>
      <c r="Y63" s="4"/>
      <c r="Z63" s="4"/>
      <c r="AE63" s="8" t="s">
        <v>1633</v>
      </c>
    </row>
    <row r="64" spans="1:31" ht="15.75" customHeight="1" x14ac:dyDescent="0.2">
      <c r="A64" s="4"/>
      <c r="B64" s="4"/>
      <c r="C64" s="4"/>
      <c r="D64" s="4"/>
      <c r="E64" s="4"/>
      <c r="F64" s="4"/>
      <c r="G64" s="4"/>
      <c r="H64" s="4"/>
      <c r="I64" s="4"/>
      <c r="J64" s="4"/>
      <c r="K64" s="4"/>
      <c r="L64" s="4"/>
      <c r="M64" s="4"/>
      <c r="N64" s="4"/>
      <c r="O64" s="4"/>
      <c r="P64" s="4"/>
      <c r="Q64" s="4"/>
      <c r="R64" s="4"/>
      <c r="S64" s="4"/>
      <c r="T64" s="4"/>
      <c r="U64" s="4"/>
      <c r="V64" s="4"/>
      <c r="W64" s="4"/>
      <c r="X64" s="4"/>
      <c r="Y64" s="4"/>
      <c r="Z64" s="4"/>
      <c r="AE64" s="8" t="s">
        <v>1634</v>
      </c>
    </row>
    <row r="65" spans="1:31" ht="15.75" customHeight="1" x14ac:dyDescent="0.2">
      <c r="A65" s="4"/>
      <c r="B65" s="4"/>
      <c r="C65" s="4"/>
      <c r="D65" s="4"/>
      <c r="E65" s="4"/>
      <c r="F65" s="4"/>
      <c r="G65" s="4"/>
      <c r="H65" s="4"/>
      <c r="I65" s="4"/>
      <c r="J65" s="4"/>
      <c r="K65" s="4"/>
      <c r="L65" s="4"/>
      <c r="M65" s="4"/>
      <c r="N65" s="4"/>
      <c r="O65" s="4"/>
      <c r="P65" s="4"/>
      <c r="Q65" s="4"/>
      <c r="R65" s="4"/>
      <c r="S65" s="4"/>
      <c r="T65" s="4"/>
      <c r="U65" s="4"/>
      <c r="V65" s="4"/>
      <c r="W65" s="4"/>
      <c r="X65" s="4"/>
      <c r="Y65" s="4"/>
      <c r="Z65" s="4"/>
      <c r="AE65" s="8" t="s">
        <v>1635</v>
      </c>
    </row>
    <row r="66" spans="1:31" ht="15.75" customHeight="1" x14ac:dyDescent="0.2">
      <c r="A66" s="4"/>
      <c r="B66" s="4"/>
      <c r="C66" s="4"/>
      <c r="D66" s="4"/>
      <c r="E66" s="4"/>
      <c r="F66" s="4"/>
      <c r="G66" s="4"/>
      <c r="H66" s="4"/>
      <c r="I66" s="4"/>
      <c r="J66" s="4"/>
      <c r="K66" s="4"/>
      <c r="L66" s="4"/>
      <c r="M66" s="4"/>
      <c r="N66" s="4"/>
      <c r="O66" s="4"/>
      <c r="P66" s="4"/>
      <c r="Q66" s="4"/>
      <c r="R66" s="4"/>
      <c r="S66" s="4"/>
      <c r="T66" s="4"/>
      <c r="U66" s="4"/>
      <c r="V66" s="4"/>
      <c r="W66" s="4"/>
      <c r="X66" s="4"/>
      <c r="Y66" s="4"/>
      <c r="Z66" s="4"/>
      <c r="AE66" s="8" t="s">
        <v>1636</v>
      </c>
    </row>
    <row r="67" spans="1:31" ht="15.75" customHeight="1" x14ac:dyDescent="0.2">
      <c r="A67" s="4"/>
      <c r="B67" s="4"/>
      <c r="C67" s="4"/>
      <c r="D67" s="4"/>
      <c r="E67" s="4"/>
      <c r="F67" s="4"/>
      <c r="G67" s="4"/>
      <c r="H67" s="4"/>
      <c r="I67" s="4"/>
      <c r="J67" s="4"/>
      <c r="K67" s="4"/>
      <c r="L67" s="4"/>
      <c r="M67" s="4"/>
      <c r="N67" s="4"/>
      <c r="O67" s="4"/>
      <c r="P67" s="4"/>
      <c r="Q67" s="4"/>
      <c r="R67" s="4"/>
      <c r="S67" s="4"/>
      <c r="T67" s="4"/>
      <c r="U67" s="4"/>
      <c r="V67" s="4"/>
      <c r="W67" s="4"/>
      <c r="X67" s="4"/>
      <c r="Y67" s="4"/>
      <c r="Z67" s="4"/>
      <c r="AE67" s="8" t="s">
        <v>1637</v>
      </c>
    </row>
    <row r="68" spans="1:31" ht="15.75" customHeight="1" x14ac:dyDescent="0.2">
      <c r="A68" s="4"/>
      <c r="B68" s="4"/>
      <c r="C68" s="4"/>
      <c r="D68" s="4"/>
      <c r="E68" s="4"/>
      <c r="F68" s="4"/>
      <c r="G68" s="4"/>
      <c r="H68" s="4"/>
      <c r="I68" s="4"/>
      <c r="J68" s="4"/>
      <c r="K68" s="4"/>
      <c r="L68" s="4"/>
      <c r="M68" s="4"/>
      <c r="N68" s="4"/>
      <c r="O68" s="4"/>
      <c r="P68" s="4"/>
      <c r="Q68" s="4"/>
      <c r="R68" s="4"/>
      <c r="S68" s="4"/>
      <c r="T68" s="4"/>
      <c r="U68" s="4"/>
      <c r="V68" s="4"/>
      <c r="W68" s="4"/>
      <c r="X68" s="4"/>
      <c r="Y68" s="4"/>
      <c r="Z68" s="4"/>
      <c r="AE68" s="8" t="s">
        <v>1638</v>
      </c>
    </row>
    <row r="69" spans="1:31" ht="15.75" customHeight="1" x14ac:dyDescent="0.2">
      <c r="A69" s="4"/>
      <c r="B69" s="4"/>
      <c r="C69" s="4"/>
      <c r="D69" s="4"/>
      <c r="E69" s="4"/>
      <c r="F69" s="4"/>
      <c r="G69" s="4"/>
      <c r="H69" s="4"/>
      <c r="I69" s="4"/>
      <c r="J69" s="4"/>
      <c r="K69" s="4"/>
      <c r="L69" s="4"/>
      <c r="M69" s="4"/>
      <c r="N69" s="4"/>
      <c r="O69" s="4"/>
      <c r="P69" s="4"/>
      <c r="Q69" s="4"/>
      <c r="R69" s="4"/>
      <c r="S69" s="4"/>
      <c r="T69" s="4"/>
      <c r="U69" s="4"/>
      <c r="V69" s="4"/>
      <c r="W69" s="4"/>
      <c r="X69" s="4"/>
      <c r="Y69" s="4"/>
      <c r="Z69" s="4"/>
      <c r="AE69" s="8" t="s">
        <v>1639</v>
      </c>
    </row>
    <row r="70" spans="1:31" ht="15.75" customHeight="1" x14ac:dyDescent="0.2">
      <c r="A70" s="4"/>
      <c r="B70" s="4"/>
      <c r="C70" s="4"/>
      <c r="D70" s="4"/>
      <c r="E70" s="4"/>
      <c r="F70" s="4"/>
      <c r="G70" s="4"/>
      <c r="H70" s="4"/>
      <c r="I70" s="4"/>
      <c r="J70" s="4"/>
      <c r="K70" s="4"/>
      <c r="L70" s="4"/>
      <c r="M70" s="4"/>
      <c r="N70" s="4"/>
      <c r="O70" s="4"/>
      <c r="P70" s="4"/>
      <c r="Q70" s="4"/>
      <c r="R70" s="4"/>
      <c r="S70" s="4"/>
      <c r="T70" s="4"/>
      <c r="U70" s="4"/>
      <c r="V70" s="4"/>
      <c r="W70" s="4"/>
      <c r="X70" s="4"/>
      <c r="Y70" s="4"/>
      <c r="Z70" s="4"/>
      <c r="AE70" s="8" t="s">
        <v>1640</v>
      </c>
    </row>
    <row r="71" spans="1:31" ht="15.75" customHeight="1" x14ac:dyDescent="0.2">
      <c r="A71" s="4"/>
      <c r="B71" s="4"/>
      <c r="C71" s="4"/>
      <c r="D71" s="4"/>
      <c r="E71" s="4"/>
      <c r="F71" s="4"/>
      <c r="G71" s="4"/>
      <c r="H71" s="4"/>
      <c r="I71" s="4"/>
      <c r="J71" s="4"/>
      <c r="K71" s="4"/>
      <c r="L71" s="4"/>
      <c r="M71" s="4"/>
      <c r="N71" s="4"/>
      <c r="O71" s="4"/>
      <c r="P71" s="4"/>
      <c r="Q71" s="4"/>
      <c r="R71" s="4"/>
      <c r="S71" s="4"/>
      <c r="T71" s="4"/>
      <c r="U71" s="4"/>
      <c r="V71" s="4"/>
      <c r="W71" s="4"/>
      <c r="X71" s="4"/>
      <c r="Y71" s="4"/>
      <c r="Z71" s="4"/>
      <c r="AE71" s="8" t="s">
        <v>1641</v>
      </c>
    </row>
    <row r="72" spans="1:31" ht="15.75" customHeight="1" x14ac:dyDescent="0.2">
      <c r="A72" s="4"/>
      <c r="B72" s="4"/>
      <c r="C72" s="4"/>
      <c r="D72" s="4"/>
      <c r="E72" s="4"/>
      <c r="F72" s="4"/>
      <c r="G72" s="4"/>
      <c r="H72" s="4"/>
      <c r="I72" s="4"/>
      <c r="J72" s="4"/>
      <c r="K72" s="4"/>
      <c r="L72" s="4"/>
      <c r="M72" s="4"/>
      <c r="N72" s="4"/>
      <c r="O72" s="4"/>
      <c r="P72" s="4"/>
      <c r="Q72" s="4"/>
      <c r="R72" s="4"/>
      <c r="S72" s="4"/>
      <c r="T72" s="4"/>
      <c r="U72" s="4"/>
      <c r="V72" s="4"/>
      <c r="W72" s="4"/>
      <c r="X72" s="4"/>
      <c r="Y72" s="4"/>
      <c r="Z72" s="4"/>
      <c r="AE72" s="8" t="s">
        <v>1642</v>
      </c>
    </row>
    <row r="73" spans="1:31" ht="15.75" customHeight="1" x14ac:dyDescent="0.2">
      <c r="A73" s="4"/>
      <c r="B73" s="4"/>
      <c r="C73" s="4"/>
      <c r="D73" s="4"/>
      <c r="E73" s="4"/>
      <c r="F73" s="4"/>
      <c r="G73" s="4"/>
      <c r="H73" s="4"/>
      <c r="I73" s="4"/>
      <c r="J73" s="4"/>
      <c r="K73" s="4"/>
      <c r="L73" s="4"/>
      <c r="M73" s="4"/>
      <c r="N73" s="4"/>
      <c r="O73" s="4"/>
      <c r="P73" s="4"/>
      <c r="Q73" s="4"/>
      <c r="R73" s="4"/>
      <c r="S73" s="4"/>
      <c r="T73" s="4"/>
      <c r="U73" s="4"/>
      <c r="V73" s="4"/>
      <c r="W73" s="4"/>
      <c r="X73" s="4"/>
      <c r="Y73" s="4"/>
      <c r="Z73" s="4"/>
      <c r="AE73" s="8" t="s">
        <v>1643</v>
      </c>
    </row>
    <row r="74" spans="1:31" ht="15.75" customHeight="1" x14ac:dyDescent="0.2">
      <c r="A74" s="4"/>
      <c r="B74" s="4"/>
      <c r="C74" s="4"/>
      <c r="D74" s="4"/>
      <c r="E74" s="4"/>
      <c r="F74" s="4"/>
      <c r="G74" s="4"/>
      <c r="H74" s="4"/>
      <c r="I74" s="4"/>
      <c r="J74" s="4"/>
      <c r="K74" s="4"/>
      <c r="L74" s="4"/>
      <c r="M74" s="4"/>
      <c r="N74" s="4"/>
      <c r="O74" s="4"/>
      <c r="P74" s="4"/>
      <c r="Q74" s="4"/>
      <c r="R74" s="4"/>
      <c r="S74" s="4"/>
      <c r="T74" s="4"/>
      <c r="U74" s="4"/>
      <c r="V74" s="4"/>
      <c r="W74" s="4"/>
      <c r="X74" s="4"/>
      <c r="Y74" s="4"/>
      <c r="Z74" s="4"/>
      <c r="AE74" s="8" t="s">
        <v>390</v>
      </c>
    </row>
    <row r="75" spans="1:31" ht="15.75" customHeight="1" x14ac:dyDescent="0.2">
      <c r="A75" s="4"/>
      <c r="B75" s="4"/>
      <c r="C75" s="4"/>
      <c r="D75" s="4"/>
      <c r="E75" s="4"/>
      <c r="F75" s="4"/>
      <c r="G75" s="4"/>
      <c r="H75" s="4"/>
      <c r="I75" s="4"/>
      <c r="J75" s="4"/>
      <c r="K75" s="4"/>
      <c r="L75" s="4"/>
      <c r="M75" s="4"/>
      <c r="N75" s="4"/>
      <c r="O75" s="4"/>
      <c r="P75" s="4"/>
      <c r="Q75" s="4"/>
      <c r="R75" s="4"/>
      <c r="S75" s="4"/>
      <c r="T75" s="4"/>
      <c r="U75" s="4"/>
      <c r="V75" s="4"/>
      <c r="W75" s="4"/>
      <c r="X75" s="4"/>
      <c r="Y75" s="4"/>
      <c r="Z75" s="4"/>
      <c r="AE75" s="8" t="s">
        <v>413</v>
      </c>
    </row>
    <row r="76" spans="1:31" ht="15.75" customHeight="1" x14ac:dyDescent="0.2">
      <c r="A76" s="4"/>
      <c r="B76" s="4"/>
      <c r="C76" s="4"/>
      <c r="D76" s="4"/>
      <c r="E76" s="4"/>
      <c r="F76" s="4"/>
      <c r="G76" s="4"/>
      <c r="H76" s="4"/>
      <c r="I76" s="4"/>
      <c r="J76" s="4"/>
      <c r="K76" s="4"/>
      <c r="L76" s="4"/>
      <c r="M76" s="4"/>
      <c r="N76" s="4"/>
      <c r="O76" s="4"/>
      <c r="P76" s="4"/>
      <c r="Q76" s="4"/>
      <c r="R76" s="4"/>
      <c r="S76" s="4"/>
      <c r="T76" s="4"/>
      <c r="U76" s="4"/>
      <c r="V76" s="4"/>
      <c r="W76" s="4"/>
      <c r="X76" s="4"/>
      <c r="Y76" s="4"/>
      <c r="Z76" s="4"/>
      <c r="AE76" s="8" t="s">
        <v>440</v>
      </c>
    </row>
    <row r="77" spans="1:31" ht="15.75" customHeight="1" x14ac:dyDescent="0.2">
      <c r="A77" s="4"/>
      <c r="B77" s="4"/>
      <c r="C77" s="4"/>
      <c r="D77" s="4"/>
      <c r="E77" s="4"/>
      <c r="F77" s="4"/>
      <c r="G77" s="4"/>
      <c r="H77" s="4"/>
      <c r="I77" s="4"/>
      <c r="J77" s="4"/>
      <c r="K77" s="4"/>
      <c r="L77" s="4"/>
      <c r="M77" s="4"/>
      <c r="N77" s="4"/>
      <c r="O77" s="4"/>
      <c r="P77" s="4"/>
      <c r="Q77" s="4"/>
      <c r="R77" s="4"/>
      <c r="S77" s="4"/>
      <c r="T77" s="4"/>
      <c r="U77" s="4"/>
      <c r="V77" s="4"/>
      <c r="W77" s="4"/>
      <c r="X77" s="4"/>
      <c r="Y77" s="4"/>
      <c r="Z77" s="4"/>
      <c r="AE77" s="8" t="s">
        <v>1644</v>
      </c>
    </row>
    <row r="78" spans="1:31" ht="15.75" customHeight="1" x14ac:dyDescent="0.2">
      <c r="A78" s="4"/>
      <c r="B78" s="4"/>
      <c r="C78" s="4"/>
      <c r="D78" s="4"/>
      <c r="E78" s="4"/>
      <c r="F78" s="4"/>
      <c r="G78" s="4"/>
      <c r="H78" s="4"/>
      <c r="I78" s="4"/>
      <c r="J78" s="4"/>
      <c r="K78" s="4"/>
      <c r="L78" s="4"/>
      <c r="M78" s="4"/>
      <c r="N78" s="4"/>
      <c r="O78" s="4"/>
      <c r="P78" s="4"/>
      <c r="Q78" s="4"/>
      <c r="R78" s="4"/>
      <c r="S78" s="4"/>
      <c r="T78" s="4"/>
      <c r="U78" s="4"/>
      <c r="V78" s="4"/>
      <c r="W78" s="4"/>
      <c r="X78" s="4"/>
      <c r="Y78" s="4"/>
      <c r="Z78" s="4"/>
      <c r="AE78" s="8" t="s">
        <v>1645</v>
      </c>
    </row>
    <row r="79" spans="1:31" ht="15.75" customHeight="1" x14ac:dyDescent="0.2">
      <c r="A79" s="4"/>
      <c r="B79" s="4"/>
      <c r="C79" s="4"/>
      <c r="D79" s="4"/>
      <c r="E79" s="4"/>
      <c r="F79" s="4"/>
      <c r="G79" s="4"/>
      <c r="H79" s="4"/>
      <c r="I79" s="4"/>
      <c r="J79" s="4"/>
      <c r="K79" s="4"/>
      <c r="L79" s="4"/>
      <c r="M79" s="4"/>
      <c r="N79" s="4"/>
      <c r="O79" s="4"/>
      <c r="P79" s="4"/>
      <c r="Q79" s="4"/>
      <c r="R79" s="4"/>
      <c r="S79" s="4"/>
      <c r="T79" s="4"/>
      <c r="U79" s="4"/>
      <c r="V79" s="4"/>
      <c r="W79" s="4"/>
      <c r="X79" s="4"/>
      <c r="Y79" s="4"/>
      <c r="Z79" s="4"/>
      <c r="AE79" s="8" t="s">
        <v>1646</v>
      </c>
    </row>
    <row r="80" spans="1:31" ht="15.75" customHeight="1" x14ac:dyDescent="0.2">
      <c r="A80" s="4"/>
      <c r="B80" s="4"/>
      <c r="C80" s="4"/>
      <c r="D80" s="4"/>
      <c r="E80" s="4"/>
      <c r="F80" s="4"/>
      <c r="G80" s="4"/>
      <c r="H80" s="4"/>
      <c r="I80" s="4"/>
      <c r="J80" s="4"/>
      <c r="K80" s="4"/>
      <c r="L80" s="4"/>
      <c r="M80" s="4"/>
      <c r="N80" s="4"/>
      <c r="O80" s="4"/>
      <c r="P80" s="4"/>
      <c r="Q80" s="4"/>
      <c r="R80" s="4"/>
      <c r="S80" s="4"/>
      <c r="T80" s="4"/>
      <c r="U80" s="4"/>
      <c r="V80" s="4"/>
      <c r="W80" s="4"/>
      <c r="X80" s="4"/>
      <c r="Y80" s="4"/>
      <c r="Z80" s="4"/>
      <c r="AE80" s="8" t="s">
        <v>1647</v>
      </c>
    </row>
    <row r="81" spans="1:31" ht="15.75" customHeight="1" x14ac:dyDescent="0.2">
      <c r="A81" s="4"/>
      <c r="B81" s="4"/>
      <c r="C81" s="4"/>
      <c r="D81" s="4"/>
      <c r="E81" s="4"/>
      <c r="F81" s="4"/>
      <c r="G81" s="4"/>
      <c r="H81" s="4"/>
      <c r="I81" s="4"/>
      <c r="J81" s="4"/>
      <c r="K81" s="4"/>
      <c r="L81" s="4"/>
      <c r="M81" s="4"/>
      <c r="N81" s="4"/>
      <c r="O81" s="4"/>
      <c r="P81" s="4"/>
      <c r="Q81" s="4"/>
      <c r="R81" s="4"/>
      <c r="S81" s="4"/>
      <c r="T81" s="4"/>
      <c r="U81" s="4"/>
      <c r="V81" s="4"/>
      <c r="W81" s="4"/>
      <c r="X81" s="4"/>
      <c r="Y81" s="4"/>
      <c r="Z81" s="4"/>
      <c r="AE81" s="8" t="s">
        <v>1648</v>
      </c>
    </row>
    <row r="82" spans="1:31" ht="15.75" customHeight="1" x14ac:dyDescent="0.2">
      <c r="A82" s="4"/>
      <c r="B82" s="4"/>
      <c r="C82" s="4"/>
      <c r="D82" s="4"/>
      <c r="E82" s="4"/>
      <c r="F82" s="4"/>
      <c r="G82" s="4"/>
      <c r="H82" s="4"/>
      <c r="I82" s="4"/>
      <c r="J82" s="4"/>
      <c r="K82" s="4"/>
      <c r="L82" s="4"/>
      <c r="M82" s="4"/>
      <c r="N82" s="4"/>
      <c r="O82" s="4"/>
      <c r="P82" s="4"/>
      <c r="Q82" s="4"/>
      <c r="R82" s="4"/>
      <c r="S82" s="4"/>
      <c r="T82" s="4"/>
      <c r="U82" s="4"/>
      <c r="V82" s="4"/>
      <c r="W82" s="4"/>
      <c r="X82" s="4"/>
      <c r="Y82" s="4"/>
      <c r="Z82" s="4"/>
      <c r="AE82" s="8" t="s">
        <v>237</v>
      </c>
    </row>
    <row r="83" spans="1:31" ht="15.75" customHeight="1" x14ac:dyDescent="0.2">
      <c r="A83" s="4"/>
      <c r="B83" s="4"/>
      <c r="C83" s="4"/>
      <c r="D83" s="4"/>
      <c r="E83" s="4"/>
      <c r="F83" s="4"/>
      <c r="G83" s="4"/>
      <c r="H83" s="4"/>
      <c r="I83" s="4"/>
      <c r="J83" s="4"/>
      <c r="K83" s="4"/>
      <c r="L83" s="4"/>
      <c r="M83" s="4"/>
      <c r="N83" s="4"/>
      <c r="O83" s="4"/>
      <c r="P83" s="4"/>
      <c r="Q83" s="4"/>
      <c r="R83" s="4"/>
      <c r="S83" s="4"/>
      <c r="T83" s="4"/>
      <c r="U83" s="4"/>
      <c r="V83" s="4"/>
      <c r="W83" s="4"/>
      <c r="X83" s="4"/>
      <c r="Y83" s="4"/>
      <c r="Z83" s="4"/>
      <c r="AE83" s="8" t="s">
        <v>1649</v>
      </c>
    </row>
    <row r="84" spans="1:31" ht="15.75" customHeight="1" x14ac:dyDescent="0.2">
      <c r="A84" s="4"/>
      <c r="B84" s="4"/>
      <c r="C84" s="4"/>
      <c r="D84" s="4"/>
      <c r="E84" s="4"/>
      <c r="F84" s="4"/>
      <c r="G84" s="4"/>
      <c r="H84" s="4"/>
      <c r="I84" s="4"/>
      <c r="J84" s="4"/>
      <c r="K84" s="4"/>
      <c r="L84" s="4"/>
      <c r="M84" s="4"/>
      <c r="N84" s="4"/>
      <c r="O84" s="4"/>
      <c r="P84" s="4"/>
      <c r="Q84" s="4"/>
      <c r="R84" s="4"/>
      <c r="S84" s="4"/>
      <c r="T84" s="4"/>
      <c r="U84" s="4"/>
      <c r="V84" s="4"/>
      <c r="W84" s="4"/>
      <c r="X84" s="4"/>
      <c r="Y84" s="4"/>
      <c r="Z84" s="4"/>
      <c r="AE84" s="8" t="s">
        <v>1650</v>
      </c>
    </row>
    <row r="85" spans="1:31" ht="15.75" customHeight="1" x14ac:dyDescent="0.2">
      <c r="A85" s="4"/>
      <c r="B85" s="4"/>
      <c r="C85" s="4"/>
      <c r="D85" s="4"/>
      <c r="E85" s="4"/>
      <c r="F85" s="4"/>
      <c r="G85" s="4"/>
      <c r="H85" s="4"/>
      <c r="I85" s="4"/>
      <c r="J85" s="4"/>
      <c r="K85" s="4"/>
      <c r="L85" s="4"/>
      <c r="M85" s="4"/>
      <c r="N85" s="4"/>
      <c r="O85" s="4"/>
      <c r="P85" s="4"/>
      <c r="Q85" s="4"/>
      <c r="R85" s="4"/>
      <c r="S85" s="4"/>
      <c r="T85" s="4"/>
      <c r="U85" s="4"/>
      <c r="V85" s="4"/>
      <c r="W85" s="4"/>
      <c r="X85" s="4"/>
      <c r="Y85" s="4"/>
      <c r="Z85" s="4"/>
      <c r="AE85" s="8" t="s">
        <v>1651</v>
      </c>
    </row>
    <row r="86" spans="1:31" ht="15.75" customHeight="1" x14ac:dyDescent="0.2">
      <c r="A86" s="4"/>
      <c r="B86" s="4"/>
      <c r="C86" s="4"/>
      <c r="D86" s="4"/>
      <c r="E86" s="4"/>
      <c r="F86" s="4"/>
      <c r="G86" s="4"/>
      <c r="H86" s="4"/>
      <c r="I86" s="4"/>
      <c r="J86" s="4"/>
      <c r="K86" s="4"/>
      <c r="L86" s="4"/>
      <c r="M86" s="4"/>
      <c r="N86" s="4"/>
      <c r="O86" s="4"/>
      <c r="P86" s="4"/>
      <c r="Q86" s="4"/>
      <c r="R86" s="4"/>
      <c r="S86" s="4"/>
      <c r="T86" s="4"/>
      <c r="U86" s="4"/>
      <c r="V86" s="4"/>
      <c r="W86" s="4"/>
      <c r="X86" s="4"/>
      <c r="Y86" s="4"/>
      <c r="Z86" s="4"/>
      <c r="AE86" s="8" t="s">
        <v>1652</v>
      </c>
    </row>
    <row r="87" spans="1:31" ht="15.75" customHeight="1" x14ac:dyDescent="0.2">
      <c r="A87" s="4"/>
      <c r="B87" s="4"/>
      <c r="C87" s="4"/>
      <c r="D87" s="4"/>
      <c r="E87" s="4"/>
      <c r="F87" s="4"/>
      <c r="G87" s="4"/>
      <c r="H87" s="4"/>
      <c r="I87" s="4"/>
      <c r="J87" s="4"/>
      <c r="K87" s="4"/>
      <c r="L87" s="4"/>
      <c r="M87" s="4"/>
      <c r="N87" s="4"/>
      <c r="O87" s="4"/>
      <c r="P87" s="4"/>
      <c r="Q87" s="4"/>
      <c r="R87" s="4"/>
      <c r="S87" s="4"/>
      <c r="T87" s="4"/>
      <c r="U87" s="4"/>
      <c r="V87" s="4"/>
      <c r="W87" s="4"/>
      <c r="X87" s="4"/>
      <c r="Y87" s="4"/>
      <c r="Z87" s="4"/>
      <c r="AE87" s="8" t="s">
        <v>1354</v>
      </c>
    </row>
    <row r="88" spans="1:31" ht="15.75" customHeight="1" x14ac:dyDescent="0.2">
      <c r="A88" s="4"/>
      <c r="B88" s="4"/>
      <c r="C88" s="4"/>
      <c r="D88" s="4"/>
      <c r="E88" s="4"/>
      <c r="F88" s="4"/>
      <c r="G88" s="4"/>
      <c r="H88" s="4"/>
      <c r="I88" s="4"/>
      <c r="J88" s="4"/>
      <c r="K88" s="4"/>
      <c r="L88" s="4"/>
      <c r="M88" s="4"/>
      <c r="N88" s="4"/>
      <c r="O88" s="4"/>
      <c r="P88" s="4"/>
      <c r="Q88" s="4"/>
      <c r="R88" s="4"/>
      <c r="S88" s="4"/>
      <c r="T88" s="4"/>
      <c r="U88" s="4"/>
      <c r="V88" s="4"/>
      <c r="W88" s="4"/>
      <c r="X88" s="4"/>
      <c r="Y88" s="4"/>
      <c r="Z88" s="4"/>
      <c r="AE88" s="8" t="s">
        <v>1364</v>
      </c>
    </row>
    <row r="89" spans="1:31" ht="15.75" customHeight="1" x14ac:dyDescent="0.2">
      <c r="A89" s="4"/>
      <c r="B89" s="4"/>
      <c r="C89" s="4"/>
      <c r="D89" s="4"/>
      <c r="E89" s="4"/>
      <c r="F89" s="4"/>
      <c r="G89" s="4"/>
      <c r="H89" s="4"/>
      <c r="I89" s="4"/>
      <c r="J89" s="4"/>
      <c r="K89" s="4"/>
      <c r="L89" s="4"/>
      <c r="M89" s="4"/>
      <c r="N89" s="4"/>
      <c r="O89" s="4"/>
      <c r="P89" s="4"/>
      <c r="Q89" s="4"/>
      <c r="R89" s="4"/>
      <c r="S89" s="4"/>
      <c r="T89" s="4"/>
      <c r="U89" s="4"/>
      <c r="V89" s="4"/>
      <c r="W89" s="4"/>
      <c r="X89" s="4"/>
      <c r="Y89" s="4"/>
      <c r="Z89" s="4"/>
      <c r="AE89" s="8" t="s">
        <v>1653</v>
      </c>
    </row>
    <row r="90" spans="1:31" ht="15.75" customHeight="1" x14ac:dyDescent="0.2">
      <c r="A90" s="4"/>
      <c r="B90" s="4"/>
      <c r="C90" s="4"/>
      <c r="D90" s="4"/>
      <c r="E90" s="4"/>
      <c r="F90" s="4"/>
      <c r="G90" s="4"/>
      <c r="H90" s="4"/>
      <c r="I90" s="4"/>
      <c r="J90" s="4"/>
      <c r="K90" s="4"/>
      <c r="L90" s="4"/>
      <c r="M90" s="4"/>
      <c r="N90" s="4"/>
      <c r="O90" s="4"/>
      <c r="P90" s="4"/>
      <c r="Q90" s="4"/>
      <c r="R90" s="4"/>
      <c r="S90" s="4"/>
      <c r="T90" s="4"/>
      <c r="U90" s="4"/>
      <c r="V90" s="4"/>
      <c r="W90" s="4"/>
      <c r="X90" s="4"/>
      <c r="Y90" s="4"/>
      <c r="Z90" s="4"/>
      <c r="AE90" s="8" t="s">
        <v>1651</v>
      </c>
    </row>
    <row r="91" spans="1:31" ht="15.75" customHeight="1" x14ac:dyDescent="0.2">
      <c r="A91" s="4"/>
      <c r="B91" s="4"/>
      <c r="C91" s="4"/>
      <c r="D91" s="4"/>
      <c r="E91" s="4"/>
      <c r="F91" s="4"/>
      <c r="G91" s="4"/>
      <c r="H91" s="4"/>
      <c r="I91" s="4"/>
      <c r="J91" s="4"/>
      <c r="K91" s="4"/>
      <c r="L91" s="4"/>
      <c r="M91" s="4"/>
      <c r="N91" s="4"/>
      <c r="O91" s="4"/>
      <c r="P91" s="4"/>
      <c r="Q91" s="4"/>
      <c r="R91" s="4"/>
      <c r="S91" s="4"/>
      <c r="T91" s="4"/>
      <c r="U91" s="4"/>
      <c r="V91" s="4"/>
      <c r="W91" s="4"/>
      <c r="X91" s="4"/>
      <c r="Y91" s="4"/>
      <c r="Z91" s="4"/>
      <c r="AE91" s="8" t="s">
        <v>1654</v>
      </c>
    </row>
    <row r="92" spans="1:31" ht="15.75" customHeight="1" x14ac:dyDescent="0.2">
      <c r="A92" s="4"/>
      <c r="B92" s="4"/>
      <c r="C92" s="4"/>
      <c r="D92" s="4"/>
      <c r="E92" s="4"/>
      <c r="F92" s="4"/>
      <c r="G92" s="4"/>
      <c r="H92" s="4"/>
      <c r="I92" s="4"/>
      <c r="J92" s="4"/>
      <c r="K92" s="4"/>
      <c r="L92" s="4"/>
      <c r="M92" s="4"/>
      <c r="N92" s="4"/>
      <c r="O92" s="4"/>
      <c r="P92" s="4"/>
      <c r="Q92" s="4"/>
      <c r="R92" s="4"/>
      <c r="S92" s="4"/>
      <c r="T92" s="4"/>
      <c r="U92" s="4"/>
      <c r="V92" s="4"/>
      <c r="W92" s="4"/>
      <c r="X92" s="4"/>
      <c r="Y92" s="4"/>
      <c r="Z92" s="4"/>
      <c r="AE92" s="8" t="s">
        <v>1655</v>
      </c>
    </row>
    <row r="93" spans="1:31" ht="15.75" customHeight="1" x14ac:dyDescent="0.2">
      <c r="A93" s="4"/>
      <c r="B93" s="4"/>
      <c r="C93" s="4"/>
      <c r="D93" s="4"/>
      <c r="E93" s="4"/>
      <c r="F93" s="4"/>
      <c r="G93" s="4"/>
      <c r="H93" s="4"/>
      <c r="I93" s="4"/>
      <c r="J93" s="4"/>
      <c r="K93" s="4"/>
      <c r="L93" s="4"/>
      <c r="M93" s="4"/>
      <c r="N93" s="4"/>
      <c r="O93" s="4"/>
      <c r="P93" s="4"/>
      <c r="Q93" s="4"/>
      <c r="R93" s="4"/>
      <c r="S93" s="4"/>
      <c r="T93" s="4"/>
      <c r="U93" s="4"/>
      <c r="V93" s="4"/>
      <c r="W93" s="4"/>
      <c r="X93" s="4"/>
      <c r="Y93" s="4"/>
      <c r="Z93" s="4"/>
      <c r="AE93" s="8" t="s">
        <v>1378</v>
      </c>
    </row>
    <row r="94" spans="1:31" ht="15.75" customHeight="1" x14ac:dyDescent="0.2">
      <c r="A94" s="4"/>
      <c r="B94" s="4"/>
      <c r="C94" s="4"/>
      <c r="D94" s="4"/>
      <c r="E94" s="4"/>
      <c r="F94" s="4"/>
      <c r="G94" s="4"/>
      <c r="H94" s="4"/>
      <c r="I94" s="4"/>
      <c r="J94" s="4"/>
      <c r="K94" s="4"/>
      <c r="L94" s="4"/>
      <c r="M94" s="4"/>
      <c r="N94" s="4"/>
      <c r="O94" s="4"/>
      <c r="P94" s="4"/>
      <c r="Q94" s="4"/>
      <c r="R94" s="4"/>
      <c r="S94" s="4"/>
      <c r="T94" s="4"/>
      <c r="U94" s="4"/>
      <c r="V94" s="4"/>
      <c r="W94" s="4"/>
      <c r="X94" s="4"/>
      <c r="Y94" s="4"/>
      <c r="Z94" s="4"/>
      <c r="AE94" s="8" t="s">
        <v>1490</v>
      </c>
    </row>
    <row r="95" spans="1:31" ht="15.75" customHeight="1" x14ac:dyDescent="0.2">
      <c r="A95" s="4"/>
      <c r="B95" s="4"/>
      <c r="C95" s="4"/>
      <c r="D95" s="4"/>
      <c r="E95" s="4"/>
      <c r="F95" s="4"/>
      <c r="G95" s="4"/>
      <c r="H95" s="4"/>
      <c r="I95" s="4"/>
      <c r="J95" s="4"/>
      <c r="K95" s="4"/>
      <c r="L95" s="4"/>
      <c r="M95" s="4"/>
      <c r="N95" s="4"/>
      <c r="O95" s="4"/>
      <c r="P95" s="4"/>
      <c r="Q95" s="4"/>
      <c r="R95" s="4"/>
      <c r="S95" s="4"/>
      <c r="T95" s="4"/>
      <c r="U95" s="4"/>
      <c r="V95" s="4"/>
      <c r="W95" s="4"/>
      <c r="X95" s="4"/>
      <c r="Y95" s="4"/>
      <c r="Z95" s="4"/>
      <c r="AE95" s="8" t="s">
        <v>1656</v>
      </c>
    </row>
    <row r="96" spans="1:31" ht="15.75" customHeight="1" x14ac:dyDescent="0.2">
      <c r="A96" s="4"/>
      <c r="B96" s="4"/>
      <c r="C96" s="4"/>
      <c r="D96" s="4"/>
      <c r="E96" s="4"/>
      <c r="F96" s="4"/>
      <c r="G96" s="4"/>
      <c r="H96" s="4"/>
      <c r="I96" s="4"/>
      <c r="J96" s="4"/>
      <c r="K96" s="4"/>
      <c r="L96" s="4"/>
      <c r="M96" s="4"/>
      <c r="N96" s="4"/>
      <c r="O96" s="4"/>
      <c r="P96" s="4"/>
      <c r="Q96" s="4"/>
      <c r="R96" s="4"/>
      <c r="S96" s="4"/>
      <c r="T96" s="4"/>
      <c r="U96" s="4"/>
      <c r="V96" s="4"/>
      <c r="W96" s="4"/>
      <c r="X96" s="4"/>
      <c r="Y96" s="4"/>
      <c r="Z96" s="4"/>
      <c r="AE96" s="8" t="s">
        <v>1657</v>
      </c>
    </row>
    <row r="97" spans="1:31" ht="15.75" customHeight="1" x14ac:dyDescent="0.2">
      <c r="A97" s="4"/>
      <c r="B97" s="4"/>
      <c r="C97" s="4"/>
      <c r="D97" s="4"/>
      <c r="E97" s="4"/>
      <c r="F97" s="4"/>
      <c r="G97" s="4"/>
      <c r="H97" s="4"/>
      <c r="I97" s="4"/>
      <c r="J97" s="4"/>
      <c r="K97" s="4"/>
      <c r="L97" s="4"/>
      <c r="M97" s="4"/>
      <c r="N97" s="4"/>
      <c r="O97" s="4"/>
      <c r="P97" s="4"/>
      <c r="Q97" s="4"/>
      <c r="R97" s="4"/>
      <c r="S97" s="4"/>
      <c r="T97" s="4"/>
      <c r="U97" s="4"/>
      <c r="V97" s="4"/>
      <c r="W97" s="4"/>
      <c r="X97" s="4"/>
      <c r="Y97" s="4"/>
      <c r="Z97" s="4"/>
      <c r="AE97" s="8" t="s">
        <v>1384</v>
      </c>
    </row>
    <row r="98" spans="1:31" ht="15.75" customHeight="1" x14ac:dyDescent="0.2">
      <c r="A98" s="4"/>
      <c r="B98" s="4"/>
      <c r="C98" s="4"/>
      <c r="D98" s="4"/>
      <c r="E98" s="4"/>
      <c r="F98" s="4"/>
      <c r="G98" s="4"/>
      <c r="H98" s="4"/>
      <c r="I98" s="4"/>
      <c r="J98" s="4"/>
      <c r="K98" s="4"/>
      <c r="L98" s="4"/>
      <c r="M98" s="4"/>
      <c r="N98" s="4"/>
      <c r="O98" s="4"/>
      <c r="P98" s="4"/>
      <c r="Q98" s="4"/>
      <c r="R98" s="4"/>
      <c r="S98" s="4"/>
      <c r="T98" s="4"/>
      <c r="U98" s="4"/>
      <c r="V98" s="4"/>
      <c r="W98" s="4"/>
      <c r="X98" s="4"/>
      <c r="Y98" s="4"/>
      <c r="Z98" s="4"/>
      <c r="AE98" s="8" t="s">
        <v>1388</v>
      </c>
    </row>
    <row r="99" spans="1:31" ht="15.75" customHeight="1" x14ac:dyDescent="0.2">
      <c r="A99" s="4"/>
      <c r="B99" s="4"/>
      <c r="C99" s="4"/>
      <c r="D99" s="4"/>
      <c r="E99" s="4"/>
      <c r="F99" s="4"/>
      <c r="G99" s="4"/>
      <c r="H99" s="4"/>
      <c r="I99" s="4"/>
      <c r="J99" s="4"/>
      <c r="K99" s="4"/>
      <c r="L99" s="4"/>
      <c r="M99" s="4"/>
      <c r="N99" s="4"/>
      <c r="O99" s="4"/>
      <c r="P99" s="4"/>
      <c r="Q99" s="4"/>
      <c r="R99" s="4"/>
      <c r="S99" s="4"/>
      <c r="T99" s="4"/>
      <c r="U99" s="4"/>
      <c r="V99" s="4"/>
      <c r="W99" s="4"/>
      <c r="X99" s="4"/>
      <c r="Y99" s="4"/>
      <c r="Z99" s="4"/>
      <c r="AE99" s="8" t="s">
        <v>1392</v>
      </c>
    </row>
    <row r="100" spans="1:31" ht="15.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c r="AE100" s="8" t="s">
        <v>1439</v>
      </c>
    </row>
    <row r="101" spans="1:31" ht="15.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c r="AE101" s="8" t="s">
        <v>1443</v>
      </c>
    </row>
    <row r="102" spans="1:31" ht="15.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c r="AE102" s="8" t="s">
        <v>541</v>
      </c>
    </row>
    <row r="103" spans="1:31" ht="15.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c r="AE103" s="8" t="s">
        <v>571</v>
      </c>
    </row>
    <row r="104" spans="1:31" ht="15.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c r="AE104" s="8" t="s">
        <v>675</v>
      </c>
    </row>
    <row r="105" spans="1:31" ht="15.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c r="AE105" s="8" t="s">
        <v>1416</v>
      </c>
    </row>
    <row r="106" spans="1:31" ht="15.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c r="AE106" s="8" t="s">
        <v>1424</v>
      </c>
    </row>
    <row r="107" spans="1:31" ht="15.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c r="AE107" s="8" t="s">
        <v>1429</v>
      </c>
    </row>
    <row r="108" spans="1:31" ht="15.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c r="AE108" s="8" t="s">
        <v>1398</v>
      </c>
    </row>
    <row r="109" spans="1:31" ht="15.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c r="AE109" s="8" t="s">
        <v>1658</v>
      </c>
    </row>
    <row r="110" spans="1:31" ht="15.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c r="AE110" s="8" t="s">
        <v>520</v>
      </c>
    </row>
    <row r="111" spans="1:31" ht="15.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row>
    <row r="112" spans="1:31" ht="15.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row>
    <row r="113" spans="1:26" ht="15.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row>
    <row r="114" spans="1:26" ht="15.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row>
    <row r="115" spans="1:26" ht="15.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row>
    <row r="116" spans="1:26" ht="15.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row>
    <row r="117" spans="1:26" ht="15.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row>
    <row r="118" spans="1:26" ht="15.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row>
    <row r="119" spans="1:26" ht="15.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row>
    <row r="120" spans="1:26" ht="15.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spans="1:26" ht="15.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row>
    <row r="122" spans="1:26" ht="15.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row>
    <row r="123" spans="1:26" ht="15.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row>
    <row r="124" spans="1:26" ht="15.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spans="1:26" ht="15.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row>
    <row r="126" spans="1:26" ht="15.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row>
    <row r="127" spans="1:26" ht="15.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row>
    <row r="128" spans="1:26" ht="15.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row>
    <row r="129" spans="1:26" ht="15.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row>
    <row r="130" spans="1:26" ht="15.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row>
    <row r="131" spans="1:26" ht="15.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spans="1:26" ht="15.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spans="1:26" ht="15.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spans="1:26" ht="15.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spans="1:26" ht="15.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spans="1:26" ht="15.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spans="1:26" ht="15.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spans="1:26" ht="15.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spans="1:26" ht="15.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spans="1:26" ht="15.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spans="1:26" ht="15.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spans="1:26" ht="15.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spans="1:26" ht="15.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spans="1:26" ht="15.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spans="1:26" ht="15.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spans="1:26" ht="15.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spans="1:26" ht="15.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spans="1:26" ht="15.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spans="1:26" ht="15.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spans="1:26" ht="15.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spans="1:26" ht="15.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spans="1:26" ht="15.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spans="1:26" ht="15.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spans="1:26" ht="15.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spans="1:26" ht="15.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spans="1:26" ht="15.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spans="1:26" ht="15.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spans="1:26" ht="15.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spans="1:26" ht="15.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spans="1:26" ht="15.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spans="1:26" ht="15.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spans="1:26" ht="15.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spans="1:26" ht="15.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spans="1:26" ht="15.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spans="1:26" ht="15.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spans="1:26" ht="15.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spans="1:26" ht="15.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spans="1:26" ht="15.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spans="1:26" ht="15.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spans="1:26" ht="15.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spans="1:26" ht="15.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spans="1:26" ht="15.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spans="1:26" ht="15.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spans="1:26" ht="15.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spans="1:26" ht="15.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spans="1:26" ht="15.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spans="1:26" ht="15.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spans="1:26" ht="15.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spans="1:26" ht="15.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spans="1:26" ht="15.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spans="1:26" ht="15.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spans="1:26" ht="15.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spans="1:26" ht="15.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spans="1:26" ht="15.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spans="1:26" ht="15.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spans="1:26" ht="15.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spans="1:26" ht="15.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spans="1:26" ht="15.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spans="1:26" ht="15.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spans="1:26" ht="15.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spans="1:26" ht="15.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spans="1:26" ht="15.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spans="1:26" ht="15.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spans="1:26" ht="15.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spans="1:26" ht="15.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spans="1:26" ht="15.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spans="1:26" ht="15.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spans="1:26" ht="15.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spans="1:26" ht="15.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spans="1:26" ht="15.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spans="1:26" ht="15.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spans="1:26" ht="15.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spans="1:26" ht="15.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spans="1:26" ht="15.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spans="1:26" ht="15.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spans="1:26" ht="15.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spans="1:26" ht="15.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spans="1:26" ht="15.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spans="1:26" ht="15.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spans="1:26" ht="15.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spans="1:26" ht="15.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spans="1:26" ht="15.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spans="1:26" ht="15.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spans="1:26" ht="15.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spans="1:26" ht="15.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spans="1:26" ht="15.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spans="1:26" ht="15.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spans="1:26" ht="15.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spans="1:26" ht="15.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spans="1:26" ht="15.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spans="1:26" ht="15.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spans="1:26" ht="15.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spans="1:26" ht="15.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spans="1:26" ht="15.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spans="1:26" ht="15.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spans="1:26" ht="15.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spans="1:26" ht="15.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spans="1:26" ht="15.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spans="1:26" ht="15.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spans="1:26" ht="15.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spans="1:26" ht="15.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spans="1:26" ht="15.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spans="1:26" ht="15.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spans="1:26" ht="15.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spans="1:26" ht="15.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spans="1:26" ht="15.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spans="1:26" ht="15.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spans="1:26" ht="15.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spans="1:26" ht="15.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spans="1:26" ht="15.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spans="1:26" ht="15.75" customHeight="1" x14ac:dyDescent="0.2">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spans="1:26" ht="15.75" customHeight="1" x14ac:dyDescent="0.2">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spans="1:26" ht="15.75" customHeight="1" x14ac:dyDescent="0.2">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spans="1:26" ht="15.75" customHeight="1" x14ac:dyDescent="0.2">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spans="1:26" ht="15.75" customHeight="1" x14ac:dyDescent="0.2">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spans="1:26" ht="15.75" customHeight="1" x14ac:dyDescent="0.2">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spans="1:26" ht="15.75" customHeight="1" x14ac:dyDescent="0.2">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spans="1:26" ht="15.75" customHeight="1" x14ac:dyDescent="0.2">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spans="1:26" ht="15.75" customHeight="1" x14ac:dyDescent="0.2">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spans="1:26" ht="15.75" customHeight="1" x14ac:dyDescent="0.2">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spans="1:26" ht="15.75" customHeight="1" x14ac:dyDescent="0.2">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spans="1:26" ht="15.75" customHeight="1" x14ac:dyDescent="0.2">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spans="1:26" ht="15.75" customHeight="1" x14ac:dyDescent="0.2">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spans="1:26" ht="15.75" customHeight="1" x14ac:dyDescent="0.2">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spans="1:26" ht="15.75" customHeight="1" x14ac:dyDescent="0.2">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spans="1:26" ht="15.75" customHeight="1" x14ac:dyDescent="0.2">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spans="1:26" ht="15.75" customHeight="1" x14ac:dyDescent="0.2">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spans="1:26" ht="15.75" customHeight="1" x14ac:dyDescent="0.2">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spans="1:26" ht="15.75" customHeight="1" x14ac:dyDescent="0.2">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spans="1:26" ht="15.75" customHeight="1" x14ac:dyDescent="0.2">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spans="1:26" ht="15.75" customHeight="1" x14ac:dyDescent="0.2">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spans="1:26" ht="15.75" customHeight="1" x14ac:dyDescent="0.2">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spans="1:26" ht="15.75" customHeight="1" x14ac:dyDescent="0.2">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spans="1:26" ht="15.75" customHeight="1" x14ac:dyDescent="0.2">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spans="1:26" ht="15.75" customHeight="1" x14ac:dyDescent="0.2">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spans="1:26" ht="15.75" customHeight="1" x14ac:dyDescent="0.2">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spans="1:26" ht="15.75" customHeight="1" x14ac:dyDescent="0.2">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spans="1:26" ht="15.75" customHeight="1" x14ac:dyDescent="0.2">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spans="1:26" ht="15.75" customHeight="1" x14ac:dyDescent="0.2">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spans="1:26" ht="15.75" customHeight="1" x14ac:dyDescent="0.2">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spans="1:26" ht="15.75" customHeight="1" x14ac:dyDescent="0.2">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spans="1:26" ht="15.75" customHeight="1" x14ac:dyDescent="0.2">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spans="1:26" ht="15.75" customHeight="1" x14ac:dyDescent="0.2">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spans="1:26" ht="15.75" customHeight="1" x14ac:dyDescent="0.2">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spans="1:26" ht="15.75" customHeight="1" x14ac:dyDescent="0.2">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spans="1:26" ht="15.75" customHeight="1" x14ac:dyDescent="0.2">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spans="1:26" ht="15.75" customHeight="1" x14ac:dyDescent="0.2">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spans="1:26" ht="15.75" customHeight="1" x14ac:dyDescent="0.2">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spans="1:26" ht="15.75" customHeight="1" x14ac:dyDescent="0.2">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spans="1:26" ht="15.75" customHeight="1" x14ac:dyDescent="0.2">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spans="1:26" ht="15.75" customHeight="1" x14ac:dyDescent="0.2">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spans="1:26" ht="15.75" customHeight="1" x14ac:dyDescent="0.2">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spans="1:26" ht="15.75" customHeight="1" x14ac:dyDescent="0.2">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spans="1:26" ht="15.75" customHeight="1" x14ac:dyDescent="0.2">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spans="1:26" ht="15.75" customHeight="1" x14ac:dyDescent="0.2">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spans="1:26" ht="15.75" customHeight="1" x14ac:dyDescent="0.2">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spans="1:26" ht="15.75" customHeight="1" x14ac:dyDescent="0.2">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spans="1:26" ht="15.75" customHeight="1" x14ac:dyDescent="0.2">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spans="1:26" ht="15.75" customHeight="1" x14ac:dyDescent="0.2">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spans="1:26" ht="15.75" customHeight="1" x14ac:dyDescent="0.2">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spans="1:26" ht="15.75" customHeight="1" x14ac:dyDescent="0.2">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spans="1:26" ht="15.75" customHeight="1" x14ac:dyDescent="0.2">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spans="1:26" ht="15.75" customHeight="1" x14ac:dyDescent="0.2">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spans="1:26" ht="15.75" customHeight="1" x14ac:dyDescent="0.2">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spans="1:26" ht="15.75" customHeight="1" x14ac:dyDescent="0.2">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spans="1:26" ht="15.75" customHeight="1" x14ac:dyDescent="0.2">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spans="1:26" ht="15.75" customHeight="1" x14ac:dyDescent="0.2">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spans="1:26" ht="15.75" customHeight="1" x14ac:dyDescent="0.2">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spans="1:26" ht="15.75" customHeight="1" x14ac:dyDescent="0.2">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spans="1:26" ht="15.75" customHeight="1" x14ac:dyDescent="0.2">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spans="1:26" ht="15.75" customHeight="1" x14ac:dyDescent="0.2">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spans="1:26" ht="15.75" customHeight="1" x14ac:dyDescent="0.2">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spans="1:26" ht="15.75" customHeight="1" x14ac:dyDescent="0.2">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spans="1:26" ht="15.75" customHeight="1" x14ac:dyDescent="0.2">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spans="1:26" ht="15.75" customHeight="1" x14ac:dyDescent="0.2">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spans="1:26" ht="15.75" customHeight="1" x14ac:dyDescent="0.2">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spans="1:26" ht="15.75" customHeight="1" x14ac:dyDescent="0.2">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spans="1:26" ht="15.75" customHeight="1" x14ac:dyDescent="0.2">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spans="1:26" ht="15.75" customHeight="1" x14ac:dyDescent="0.2">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spans="1:26" ht="15.75" customHeight="1" x14ac:dyDescent="0.2">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spans="1:26" ht="15.75" customHeight="1" x14ac:dyDescent="0.2">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spans="1:26" ht="15.75" customHeight="1" x14ac:dyDescent="0.2">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spans="1:26" ht="15.75" customHeight="1" x14ac:dyDescent="0.2">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spans="1:26" ht="15.75" customHeight="1" x14ac:dyDescent="0.2">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spans="1:26" ht="15.75" customHeight="1" x14ac:dyDescent="0.2">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spans="1:26" ht="15.75" customHeight="1" x14ac:dyDescent="0.2">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spans="1:26" ht="15.75" customHeight="1" x14ac:dyDescent="0.2">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spans="1:26" ht="15.75" customHeight="1" x14ac:dyDescent="0.2">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spans="1:26" ht="15.75" customHeight="1" x14ac:dyDescent="0.2">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spans="1:26" ht="15.75" customHeight="1" x14ac:dyDescent="0.2">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spans="1:26" ht="15.75" customHeight="1" x14ac:dyDescent="0.2">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spans="1:26" ht="15.75" customHeight="1" x14ac:dyDescent="0.2">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spans="1:26" ht="15.75" customHeight="1" x14ac:dyDescent="0.2">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spans="1:26" ht="15.75" customHeight="1" x14ac:dyDescent="0.2">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spans="1:26" ht="15.75" customHeight="1" x14ac:dyDescent="0.2">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spans="1:26" ht="15.75" customHeight="1" x14ac:dyDescent="0.2">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spans="1:26" ht="15.75" customHeight="1" x14ac:dyDescent="0.2">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spans="1:26" ht="15.75" customHeight="1" x14ac:dyDescent="0.2">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spans="1:26" ht="15.75" customHeight="1" x14ac:dyDescent="0.2">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spans="1:26" ht="15.75" customHeight="1" x14ac:dyDescent="0.2">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spans="1:26" ht="15.75" customHeight="1" x14ac:dyDescent="0.2">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spans="1:26" ht="15.75" customHeight="1" x14ac:dyDescent="0.2">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spans="1:26" ht="15.75" customHeight="1" x14ac:dyDescent="0.2">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spans="1:26" ht="15.75" customHeight="1" x14ac:dyDescent="0.2">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spans="1:26" ht="15.75" customHeight="1" x14ac:dyDescent="0.2">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spans="1:26" ht="15.75" customHeight="1" x14ac:dyDescent="0.2">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spans="1:26" ht="15.75" customHeight="1" x14ac:dyDescent="0.2">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spans="1:26" ht="15.75" customHeight="1" x14ac:dyDescent="0.2">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spans="1:26" ht="15.75" customHeight="1" x14ac:dyDescent="0.2">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spans="1:26" ht="15.75" customHeight="1" x14ac:dyDescent="0.2">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spans="1:26" ht="15.75" customHeight="1" x14ac:dyDescent="0.2">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spans="1:26" ht="15.75" customHeight="1" x14ac:dyDescent="0.2">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spans="1:26" ht="15.75" customHeight="1" x14ac:dyDescent="0.2">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spans="1:26" ht="15.75" customHeight="1" x14ac:dyDescent="0.2">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spans="1:26" ht="15.75" customHeight="1" x14ac:dyDescent="0.2">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spans="1:26" ht="15.75" customHeight="1" x14ac:dyDescent="0.2">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spans="1:26" ht="15.75" customHeight="1" x14ac:dyDescent="0.2">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spans="1:26" ht="15.75" customHeight="1" x14ac:dyDescent="0.2">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spans="1:26" ht="15.75" customHeight="1" x14ac:dyDescent="0.2">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spans="1:26" ht="15.75" customHeight="1" x14ac:dyDescent="0.2">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spans="1:26" ht="15.75" customHeight="1" x14ac:dyDescent="0.2">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spans="1:26" ht="15.75" customHeight="1" x14ac:dyDescent="0.2">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spans="1:26" ht="15.75" customHeight="1" x14ac:dyDescent="0.2">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spans="1:26" ht="15.75" customHeight="1" x14ac:dyDescent="0.2">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spans="1:26" ht="15.75" customHeight="1" x14ac:dyDescent="0.2">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spans="1:26" ht="15.75" customHeight="1" x14ac:dyDescent="0.2">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spans="1:26" ht="15.75" customHeight="1" x14ac:dyDescent="0.2">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spans="1:26" ht="15.75" customHeight="1" x14ac:dyDescent="0.2">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spans="1:26" ht="15.75" customHeight="1" x14ac:dyDescent="0.2">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spans="1:26" ht="15.75" customHeight="1" x14ac:dyDescent="0.2">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spans="1:26" ht="15.75" customHeight="1" x14ac:dyDescent="0.2">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spans="1:26" ht="15.75" customHeight="1" x14ac:dyDescent="0.2">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spans="1:26" ht="15.75" customHeight="1" x14ac:dyDescent="0.2">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spans="1:26" ht="15.75" customHeight="1" x14ac:dyDescent="0.2">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spans="1:26" ht="15.75" customHeight="1" x14ac:dyDescent="0.2">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spans="1:26" ht="15.75" customHeight="1" x14ac:dyDescent="0.2">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spans="1:26" ht="15.75" customHeight="1" x14ac:dyDescent="0.2">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spans="1:26" ht="15.75" customHeight="1" x14ac:dyDescent="0.2">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spans="1:26" ht="15.75" customHeight="1" x14ac:dyDescent="0.2">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spans="1:26" ht="15.75" customHeight="1" x14ac:dyDescent="0.2">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spans="1:26" ht="15.75" customHeight="1" x14ac:dyDescent="0.2">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spans="1:26" ht="15.75" customHeight="1" x14ac:dyDescent="0.2">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spans="1:26" ht="15.75" customHeight="1" x14ac:dyDescent="0.2">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spans="1:26" ht="15.75" customHeight="1" x14ac:dyDescent="0.2">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spans="1:26" ht="15.75" customHeight="1" x14ac:dyDescent="0.2">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spans="1:26" ht="15.75" customHeight="1" x14ac:dyDescent="0.2">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spans="1:26" ht="15.75" customHeight="1" x14ac:dyDescent="0.2">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spans="1:26" ht="15.75" customHeight="1" x14ac:dyDescent="0.2">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spans="1:26" ht="15.75" customHeight="1" x14ac:dyDescent="0.2">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spans="1:26" ht="15.75" customHeight="1" x14ac:dyDescent="0.2">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spans="1:26" ht="15.75" customHeight="1" x14ac:dyDescent="0.2">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spans="1:26" ht="15.75" customHeight="1" x14ac:dyDescent="0.2">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spans="1:26" ht="15.75" customHeight="1" x14ac:dyDescent="0.2">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spans="1:26" ht="15.75" customHeight="1" x14ac:dyDescent="0.2">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spans="1:26" ht="15.75" customHeight="1" x14ac:dyDescent="0.2">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spans="1:26" ht="15.75" customHeight="1" x14ac:dyDescent="0.2">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spans="1:26" ht="15.75" customHeight="1" x14ac:dyDescent="0.2">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spans="1:26" ht="15.75" customHeight="1" x14ac:dyDescent="0.2">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spans="1:26" ht="15.75" customHeight="1" x14ac:dyDescent="0.2">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spans="1:26" ht="15.75" customHeight="1" x14ac:dyDescent="0.2">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spans="1:26" ht="15.75" customHeight="1" x14ac:dyDescent="0.2">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spans="1:26" ht="15.75" customHeight="1" x14ac:dyDescent="0.2">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spans="1:26" ht="15.75" customHeight="1" x14ac:dyDescent="0.2">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spans="1:26" ht="15.75" customHeight="1" x14ac:dyDescent="0.2">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spans="1:26" ht="15.75" customHeight="1" x14ac:dyDescent="0.2">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spans="1:26" ht="15.75" customHeight="1" x14ac:dyDescent="0.2">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spans="1:26" ht="15.75" customHeight="1" x14ac:dyDescent="0.2">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spans="1:26" ht="15.75" customHeight="1" x14ac:dyDescent="0.2">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spans="1:26" ht="15.75" customHeight="1" x14ac:dyDescent="0.2">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spans="1:26" ht="15.75" customHeight="1" x14ac:dyDescent="0.2">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spans="1:26" ht="15.75" customHeight="1" x14ac:dyDescent="0.2">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spans="1:26" ht="15.75" customHeight="1" x14ac:dyDescent="0.2">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spans="1:26" ht="15.75" customHeight="1" x14ac:dyDescent="0.2">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spans="1:26" ht="15.75" customHeight="1" x14ac:dyDescent="0.2">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spans="1:26" ht="15.75" customHeight="1" x14ac:dyDescent="0.2">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spans="1:26" ht="15.75" customHeight="1" x14ac:dyDescent="0.2">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spans="1:26" ht="15.75" customHeight="1" x14ac:dyDescent="0.2">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spans="1:26" ht="15.75" customHeight="1" x14ac:dyDescent="0.2">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spans="1:26" ht="15.75" customHeight="1" x14ac:dyDescent="0.2">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spans="1:26" ht="15.75" customHeight="1" x14ac:dyDescent="0.2">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spans="1:26" ht="15.75" customHeight="1" x14ac:dyDescent="0.2">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spans="1:26" ht="15.75" customHeight="1" x14ac:dyDescent="0.2">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spans="1:26" ht="15.75" customHeight="1" x14ac:dyDescent="0.2">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spans="1:26" ht="15.75" customHeight="1" x14ac:dyDescent="0.2">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spans="1:26" ht="15.75" customHeight="1" x14ac:dyDescent="0.2">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spans="1:26" ht="15.75" customHeight="1" x14ac:dyDescent="0.2">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spans="1:26" ht="15.75" customHeight="1" x14ac:dyDescent="0.2">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spans="1:26" ht="15.75" customHeight="1" x14ac:dyDescent="0.2">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spans="1:26" ht="15.75" customHeight="1" x14ac:dyDescent="0.2">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spans="1:26" ht="15.75" customHeight="1" x14ac:dyDescent="0.2">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spans="1:26" ht="15.75" customHeight="1" x14ac:dyDescent="0.2">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spans="1:26" ht="15.75" customHeight="1" x14ac:dyDescent="0.2">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spans="1:26" ht="15.75" customHeight="1" x14ac:dyDescent="0.2">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spans="1:26" ht="15.75" customHeight="1" x14ac:dyDescent="0.2">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spans="1:26" ht="15.75" customHeight="1" x14ac:dyDescent="0.2">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spans="1:26" ht="15.75" customHeight="1" x14ac:dyDescent="0.2">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spans="1:26" ht="15.75" customHeight="1" x14ac:dyDescent="0.2">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spans="1:26" ht="15.75" customHeight="1" x14ac:dyDescent="0.2">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spans="1:26" ht="15.75" customHeight="1" x14ac:dyDescent="0.2">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spans="1:26" ht="15.75" customHeight="1" x14ac:dyDescent="0.2">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spans="1:26" ht="15.75" customHeight="1" x14ac:dyDescent="0.2">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spans="1:26" ht="15.75" customHeight="1" x14ac:dyDescent="0.2">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spans="1:26" ht="15.75" customHeight="1" x14ac:dyDescent="0.2">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spans="1:26" ht="15.75" customHeight="1" x14ac:dyDescent="0.2">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spans="1:26" ht="15.75" customHeight="1" x14ac:dyDescent="0.2">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spans="1:26" ht="15.75" customHeight="1" x14ac:dyDescent="0.2">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spans="1:26" ht="15.75" customHeight="1" x14ac:dyDescent="0.2">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spans="1:26" ht="15.75" customHeight="1" x14ac:dyDescent="0.2">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spans="1:26" ht="15.75" customHeight="1" x14ac:dyDescent="0.2">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spans="1:26" ht="15.75" customHeight="1" x14ac:dyDescent="0.2">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spans="1:26" ht="15.75" customHeight="1" x14ac:dyDescent="0.2">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spans="1:26" ht="15.75" customHeight="1" x14ac:dyDescent="0.2">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spans="1:26" ht="15.75" customHeight="1" x14ac:dyDescent="0.2">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spans="1:26" ht="15.75" customHeight="1" x14ac:dyDescent="0.2">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spans="1:26" ht="15.75" customHeight="1" x14ac:dyDescent="0.2">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spans="1:26" ht="15.75" customHeight="1" x14ac:dyDescent="0.2">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spans="1:26" ht="15.75" customHeight="1" x14ac:dyDescent="0.2">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spans="1:26" ht="15.75" customHeight="1" x14ac:dyDescent="0.2">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spans="1:26" ht="15.75" customHeight="1" x14ac:dyDescent="0.2">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spans="1:26" ht="15.75" customHeight="1" x14ac:dyDescent="0.2">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spans="1:26" ht="15.75" customHeight="1" x14ac:dyDescent="0.2">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spans="1:26" ht="15.75" customHeight="1" x14ac:dyDescent="0.2">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spans="1:26" ht="15.75" customHeight="1" x14ac:dyDescent="0.2">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spans="1:26" ht="15.75" customHeight="1" x14ac:dyDescent="0.2">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spans="1:26" ht="15.75" customHeight="1" x14ac:dyDescent="0.2">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spans="1:26" ht="15.75" customHeight="1" x14ac:dyDescent="0.2">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spans="1:26" ht="15.75" customHeight="1" x14ac:dyDescent="0.2">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spans="1:26" ht="15.75" customHeight="1" x14ac:dyDescent="0.2">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spans="1:26" ht="15.75" customHeight="1" x14ac:dyDescent="0.2">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spans="1:26" ht="15.75" customHeight="1" x14ac:dyDescent="0.2">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spans="1:26" ht="15.75" customHeight="1" x14ac:dyDescent="0.2">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spans="1:26" ht="15.75" customHeight="1" x14ac:dyDescent="0.2">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spans="1:26" ht="15.75" customHeight="1" x14ac:dyDescent="0.2">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spans="1:26" ht="15.75" customHeight="1" x14ac:dyDescent="0.2">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spans="1:26" ht="15.75" customHeight="1" x14ac:dyDescent="0.2">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spans="1:26" ht="15.75" customHeight="1" x14ac:dyDescent="0.2">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spans="1:26" ht="15.75" customHeight="1" x14ac:dyDescent="0.2">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spans="1:26" ht="15.75" customHeight="1" x14ac:dyDescent="0.2">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spans="1:26" ht="15.75" customHeight="1" x14ac:dyDescent="0.2">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spans="1:26" ht="15.75" customHeight="1" x14ac:dyDescent="0.2">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spans="1:26" ht="15.75" customHeight="1" x14ac:dyDescent="0.2">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spans="1:26" ht="15.75" customHeight="1" x14ac:dyDescent="0.2">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spans="1:26" ht="15.75" customHeight="1" x14ac:dyDescent="0.2">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spans="1:26" ht="15.75" customHeight="1" x14ac:dyDescent="0.2">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spans="1:26" ht="15.75" customHeight="1" x14ac:dyDescent="0.2">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spans="1:26" ht="15.75" customHeight="1" x14ac:dyDescent="0.2">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spans="1:26" ht="15.75" customHeight="1" x14ac:dyDescent="0.2">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spans="1:26" ht="15.75" customHeight="1" x14ac:dyDescent="0.2">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spans="1:26" ht="15.75" customHeight="1" x14ac:dyDescent="0.2">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spans="1:26" ht="15.75" customHeight="1" x14ac:dyDescent="0.2">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spans="1:26" ht="15.75" customHeight="1" x14ac:dyDescent="0.2">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spans="1:26" ht="15.75" customHeight="1" x14ac:dyDescent="0.2">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spans="1:26" ht="15.75" customHeight="1" x14ac:dyDescent="0.2">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spans="1:26" ht="15.75" customHeight="1" x14ac:dyDescent="0.2">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spans="1:26" ht="15.75" customHeight="1" x14ac:dyDescent="0.2">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spans="1:26" ht="15.75" customHeight="1" x14ac:dyDescent="0.2">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spans="1:26" ht="15.75" customHeight="1" x14ac:dyDescent="0.2">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spans="1:26" ht="15.75" customHeight="1" x14ac:dyDescent="0.2">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spans="1:26" ht="15.75" customHeight="1" x14ac:dyDescent="0.2">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spans="1:26" ht="15.75" customHeight="1" x14ac:dyDescent="0.2">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spans="1:26" ht="15.75" customHeight="1" x14ac:dyDescent="0.2">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spans="1:26" ht="15.75" customHeight="1" x14ac:dyDescent="0.2">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spans="1:26" ht="15.75" customHeight="1" x14ac:dyDescent="0.2">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spans="1:26" ht="15.75" customHeight="1" x14ac:dyDescent="0.2">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spans="1:26" ht="15.75" customHeight="1" x14ac:dyDescent="0.2">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spans="1:26" ht="15.75" customHeight="1" x14ac:dyDescent="0.2">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spans="1:26" ht="15.75" customHeight="1" x14ac:dyDescent="0.2">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spans="1:26" ht="15.75" customHeight="1" x14ac:dyDescent="0.2">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spans="1:26" ht="15.75" customHeight="1" x14ac:dyDescent="0.2">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spans="1:26" ht="15.75" customHeight="1" x14ac:dyDescent="0.2">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spans="1:26" ht="15.75" customHeight="1" x14ac:dyDescent="0.2">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spans="1:26" ht="15.75" customHeight="1" x14ac:dyDescent="0.2">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spans="1:26" ht="15.75" customHeight="1" x14ac:dyDescent="0.2">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spans="1:26" ht="15.75" customHeight="1" x14ac:dyDescent="0.2">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spans="1:26" ht="15.75" customHeight="1" x14ac:dyDescent="0.2">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spans="1:26" ht="15.75" customHeight="1" x14ac:dyDescent="0.2">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spans="1:26" ht="15.75" customHeight="1" x14ac:dyDescent="0.2">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spans="1:26" ht="15.75" customHeight="1" x14ac:dyDescent="0.2">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spans="1:26" ht="15.75" customHeight="1" x14ac:dyDescent="0.2">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spans="1:26" ht="15.75" customHeight="1" x14ac:dyDescent="0.2">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spans="1:26" ht="15.75" customHeight="1" x14ac:dyDescent="0.2">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spans="1:26" ht="15.75" customHeight="1" x14ac:dyDescent="0.2">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spans="1:26" ht="15.75" customHeight="1" x14ac:dyDescent="0.2">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spans="1:26" ht="15.75" customHeight="1" x14ac:dyDescent="0.2">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spans="1:26" ht="15.75" customHeight="1" x14ac:dyDescent="0.2">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spans="1:26" ht="15.75" customHeight="1" x14ac:dyDescent="0.2">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spans="1:26" ht="15.75" customHeight="1" x14ac:dyDescent="0.2">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spans="1:26" ht="15.75" customHeight="1" x14ac:dyDescent="0.2">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spans="1:26" ht="15.75" customHeight="1" x14ac:dyDescent="0.2">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spans="1:26" ht="15.75" customHeight="1" x14ac:dyDescent="0.2">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spans="1:26" ht="15.75" customHeight="1" x14ac:dyDescent="0.2">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spans="1:26" ht="15.75" customHeight="1" x14ac:dyDescent="0.2">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spans="1:26" ht="15.75" customHeight="1" x14ac:dyDescent="0.2">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spans="1:26" ht="15.75" customHeight="1" x14ac:dyDescent="0.2">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spans="1:26" ht="15.75" customHeight="1" x14ac:dyDescent="0.2">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spans="1:26" ht="15.75" customHeight="1" x14ac:dyDescent="0.2">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spans="1:26" ht="15.75" customHeight="1" x14ac:dyDescent="0.2">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spans="1:26" ht="15.75" customHeight="1" x14ac:dyDescent="0.2">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spans="1:26" ht="15.75" customHeight="1" x14ac:dyDescent="0.2">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spans="1:26" ht="15.75" customHeight="1" x14ac:dyDescent="0.2">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spans="1:26" ht="15.75" customHeight="1" x14ac:dyDescent="0.2">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spans="1:26" ht="15.75" customHeight="1" x14ac:dyDescent="0.2">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spans="1:26" ht="15.75" customHeight="1" x14ac:dyDescent="0.2">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spans="1:26" ht="15.75" customHeight="1" x14ac:dyDescent="0.2">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spans="1:26" ht="15.75" customHeight="1" x14ac:dyDescent="0.2">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spans="1:26" ht="15.75" customHeight="1" x14ac:dyDescent="0.2">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spans="1:26" ht="15.75" customHeight="1" x14ac:dyDescent="0.2">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spans="1:26" ht="15.75" customHeight="1" x14ac:dyDescent="0.2">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spans="1:26" ht="15.75" customHeight="1" x14ac:dyDescent="0.2">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spans="1:26" ht="15.75" customHeight="1" x14ac:dyDescent="0.2">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spans="1:26" ht="15.75" customHeight="1" x14ac:dyDescent="0.2">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spans="1:26" ht="15.75" customHeight="1" x14ac:dyDescent="0.2">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spans="1:26" ht="15.75" customHeight="1" x14ac:dyDescent="0.2">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spans="1:26" ht="15.75" customHeight="1" x14ac:dyDescent="0.2">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spans="1:26" ht="15.75" customHeight="1" x14ac:dyDescent="0.2">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spans="1:26" ht="15.75" customHeight="1" x14ac:dyDescent="0.2">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spans="1:26" ht="15.75" customHeight="1" x14ac:dyDescent="0.2">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spans="1:26" ht="15.75" customHeight="1" x14ac:dyDescent="0.2">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spans="1:26" ht="15.75" customHeight="1" x14ac:dyDescent="0.2">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spans="1:26" ht="15.75" customHeight="1" x14ac:dyDescent="0.2">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spans="1:26" ht="15.75" customHeight="1" x14ac:dyDescent="0.2">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spans="1:26" ht="15.75" customHeight="1" x14ac:dyDescent="0.2">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spans="1:26" ht="15.75" customHeight="1" x14ac:dyDescent="0.2">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spans="1:26" ht="15.75" customHeight="1" x14ac:dyDescent="0.2">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spans="1:26" ht="15.75" customHeight="1" x14ac:dyDescent="0.2">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spans="1:26" ht="15.75" customHeight="1" x14ac:dyDescent="0.2">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spans="1:26" ht="15.75" customHeight="1" x14ac:dyDescent="0.2">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spans="1:26" ht="15.75" customHeight="1" x14ac:dyDescent="0.2">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spans="1:26" ht="15.75" customHeight="1" x14ac:dyDescent="0.2">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spans="1:26" ht="15.75" customHeight="1" x14ac:dyDescent="0.2">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spans="1:26" ht="15.75" customHeight="1" x14ac:dyDescent="0.2">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spans="1:26" ht="15.75" customHeight="1" x14ac:dyDescent="0.2">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spans="1:26" ht="15.75" customHeight="1" x14ac:dyDescent="0.2">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spans="1:26" ht="15.75" customHeight="1" x14ac:dyDescent="0.2">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spans="1:26" ht="15.75" customHeight="1" x14ac:dyDescent="0.2">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spans="1:26" ht="15.75" customHeight="1" x14ac:dyDescent="0.2">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spans="1:26" ht="15.75" customHeight="1" x14ac:dyDescent="0.2">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spans="1:26" ht="15.75" customHeight="1" x14ac:dyDescent="0.2">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spans="1:26" ht="15.75" customHeight="1" x14ac:dyDescent="0.2">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spans="1:26" ht="15.75" customHeight="1" x14ac:dyDescent="0.2">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spans="1:26" ht="15.75" customHeight="1" x14ac:dyDescent="0.2">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spans="1:26" ht="15.75" customHeight="1" x14ac:dyDescent="0.2">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spans="1:26" ht="15.75" customHeight="1" x14ac:dyDescent="0.2">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spans="1:26" ht="15.75" customHeight="1" x14ac:dyDescent="0.2">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spans="1:26" ht="15.75" customHeight="1" x14ac:dyDescent="0.2">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spans="1:26" ht="15.75" customHeight="1" x14ac:dyDescent="0.2">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spans="1:26" ht="15.75" customHeight="1" x14ac:dyDescent="0.2">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spans="1:26" ht="15.75" customHeight="1" x14ac:dyDescent="0.2">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spans="1:26" ht="15.75" customHeight="1" x14ac:dyDescent="0.2">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spans="1:26" ht="15.75" customHeight="1" x14ac:dyDescent="0.2">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spans="1:26" ht="15.75" customHeight="1" x14ac:dyDescent="0.2">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spans="1:26" ht="15.75" customHeight="1" x14ac:dyDescent="0.2">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spans="1:26" ht="15.75" customHeight="1" x14ac:dyDescent="0.2">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spans="1:26" ht="15.75" customHeight="1" x14ac:dyDescent="0.2">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spans="1:26" ht="15.75" customHeight="1" x14ac:dyDescent="0.2">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spans="1:26" ht="15.75" customHeight="1" x14ac:dyDescent="0.2">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spans="1:26" ht="15.75" customHeight="1" x14ac:dyDescent="0.2">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spans="1:26" ht="15.75" customHeight="1" x14ac:dyDescent="0.2">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spans="1:26" ht="15.75" customHeight="1" x14ac:dyDescent="0.2">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spans="1:26" ht="15.75" customHeight="1" x14ac:dyDescent="0.2">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spans="1:26" ht="15.75" customHeight="1" x14ac:dyDescent="0.2">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spans="1:26" ht="15.75" customHeight="1" x14ac:dyDescent="0.2">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spans="1:26" ht="15.75" customHeight="1" x14ac:dyDescent="0.2">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spans="1:26" ht="15.75" customHeight="1" x14ac:dyDescent="0.2">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spans="1:26" ht="15.75" customHeight="1" x14ac:dyDescent="0.2">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spans="1:26" ht="15.75" customHeight="1" x14ac:dyDescent="0.2">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spans="1:26" ht="15.75" customHeight="1" x14ac:dyDescent="0.2">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spans="1:26" ht="15.75" customHeight="1" x14ac:dyDescent="0.2">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spans="1:26" ht="15.75" customHeight="1" x14ac:dyDescent="0.2">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spans="1:26" ht="15.75" customHeight="1" x14ac:dyDescent="0.2">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spans="1:26" ht="15.75" customHeight="1" x14ac:dyDescent="0.2">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spans="1:26" ht="15.75" customHeight="1" x14ac:dyDescent="0.2">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spans="1:26" ht="15.75" customHeight="1" x14ac:dyDescent="0.2">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spans="1:26" ht="15.75" customHeight="1" x14ac:dyDescent="0.2">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spans="1:26" ht="15.75" customHeight="1" x14ac:dyDescent="0.2">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spans="1:26" ht="15.75" customHeight="1" x14ac:dyDescent="0.2">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spans="1:26" ht="15.75" customHeight="1" x14ac:dyDescent="0.2">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spans="1:26" ht="15.75" customHeight="1" x14ac:dyDescent="0.2">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spans="1:26" ht="15.75" customHeight="1" x14ac:dyDescent="0.2">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spans="1:26" ht="15.75" customHeight="1" x14ac:dyDescent="0.2">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spans="1:26" ht="15.75" customHeight="1" x14ac:dyDescent="0.2">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spans="1:26" ht="15.75" customHeight="1" x14ac:dyDescent="0.2">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spans="1:26" ht="15.75" customHeight="1" x14ac:dyDescent="0.2">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spans="1:26" ht="15.75" customHeight="1" x14ac:dyDescent="0.2">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spans="1:26" ht="15.75" customHeight="1" x14ac:dyDescent="0.2">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spans="1:26" ht="15.75" customHeight="1" x14ac:dyDescent="0.2">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spans="1:26" ht="15.75" customHeight="1" x14ac:dyDescent="0.2">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spans="1:26" ht="15.75" customHeight="1" x14ac:dyDescent="0.2">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spans="1:26" ht="15.75" customHeight="1" x14ac:dyDescent="0.2">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spans="1:26" ht="15.75" customHeight="1" x14ac:dyDescent="0.2">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spans="1:26" ht="15.75" customHeight="1" x14ac:dyDescent="0.2">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spans="1:26" ht="15.75" customHeight="1" x14ac:dyDescent="0.2">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spans="1:26" ht="15.75" customHeight="1" x14ac:dyDescent="0.2">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spans="1:26" ht="15.75" customHeight="1" x14ac:dyDescent="0.2">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spans="1:26" ht="15.75" customHeight="1" x14ac:dyDescent="0.2">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spans="1:26" ht="15.75" customHeight="1" x14ac:dyDescent="0.2">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spans="1:26" ht="15.75" customHeight="1" x14ac:dyDescent="0.2">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spans="1:26" ht="15.75" customHeight="1" x14ac:dyDescent="0.2">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spans="1:26" ht="15.75" customHeight="1" x14ac:dyDescent="0.2">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spans="1:26" ht="15.75" customHeight="1" x14ac:dyDescent="0.2">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spans="1:26" ht="15.75" customHeight="1" x14ac:dyDescent="0.2">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spans="1:26" ht="15.75" customHeight="1" x14ac:dyDescent="0.2">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spans="1:26" ht="15.75" customHeight="1" x14ac:dyDescent="0.2">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spans="1:26" ht="15.75" customHeight="1" x14ac:dyDescent="0.2">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spans="1:26" ht="15.75" customHeight="1" x14ac:dyDescent="0.2">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spans="1:26" ht="15.75" customHeight="1" x14ac:dyDescent="0.2">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spans="1:26" ht="15.75" customHeight="1" x14ac:dyDescent="0.2">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spans="1:26" ht="15.75" customHeight="1" x14ac:dyDescent="0.2">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spans="1:26" ht="15.75" customHeight="1" x14ac:dyDescent="0.2">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spans="1:26" ht="15.75" customHeight="1" x14ac:dyDescent="0.2">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spans="1:26" ht="15.75" customHeight="1" x14ac:dyDescent="0.2">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spans="1:26" ht="15.75" customHeight="1" x14ac:dyDescent="0.2">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spans="1:26" ht="15.75" customHeight="1" x14ac:dyDescent="0.2">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spans="1:26" ht="15.75" customHeight="1" x14ac:dyDescent="0.2">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spans="1:26" ht="15.75" customHeight="1" x14ac:dyDescent="0.2">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spans="1:26" ht="15.75" customHeight="1" x14ac:dyDescent="0.2">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spans="1:26" ht="15.75" customHeight="1" x14ac:dyDescent="0.2">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spans="1:26" ht="15.75" customHeight="1" x14ac:dyDescent="0.2">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spans="1:26" ht="15.75" customHeight="1" x14ac:dyDescent="0.2">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spans="1:26" ht="15.75" customHeight="1" x14ac:dyDescent="0.2">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spans="1:26" ht="15.75" customHeight="1" x14ac:dyDescent="0.2">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spans="1:26" ht="15.75" customHeight="1" x14ac:dyDescent="0.2">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spans="1:26" ht="15.75" customHeight="1" x14ac:dyDescent="0.2">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spans="1:26" ht="15.75" customHeight="1" x14ac:dyDescent="0.2">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spans="1:26" ht="15.75" customHeight="1" x14ac:dyDescent="0.2">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spans="1:26" ht="15.75" customHeight="1" x14ac:dyDescent="0.2">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spans="1:26" ht="15.75" customHeight="1" x14ac:dyDescent="0.2">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spans="1:26" ht="15.75" customHeight="1" x14ac:dyDescent="0.2">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spans="1:26" ht="15.75" customHeight="1" x14ac:dyDescent="0.2">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spans="1:26" ht="15.75" customHeight="1" x14ac:dyDescent="0.2">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spans="1:26" ht="15.75" customHeight="1" x14ac:dyDescent="0.2">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spans="1:26" ht="15.75" customHeight="1" x14ac:dyDescent="0.2">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spans="1:26" ht="15.75" customHeight="1" x14ac:dyDescent="0.2">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spans="1:26" ht="15.75" customHeight="1" x14ac:dyDescent="0.2">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spans="1:26" ht="15.75" customHeight="1" x14ac:dyDescent="0.2">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spans="1:26" ht="15.75" customHeight="1" x14ac:dyDescent="0.2">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spans="1:26" ht="15.75" customHeight="1" x14ac:dyDescent="0.2">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spans="1:26" ht="15.75" customHeight="1" x14ac:dyDescent="0.2">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spans="1:26" ht="15.75" customHeight="1" x14ac:dyDescent="0.2">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spans="1:26" ht="15.75" customHeight="1" x14ac:dyDescent="0.2">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spans="1:26" ht="15.75" customHeight="1" x14ac:dyDescent="0.2">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spans="1:26" ht="15.75" customHeight="1" x14ac:dyDescent="0.2">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spans="1:26" ht="15.75" customHeight="1" x14ac:dyDescent="0.2">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spans="1:26" ht="15.75" customHeight="1" x14ac:dyDescent="0.2">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spans="1:26" ht="15.75" customHeight="1" x14ac:dyDescent="0.2">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spans="1:26" ht="15.75" customHeight="1" x14ac:dyDescent="0.2">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spans="1:26" ht="15.75" customHeight="1" x14ac:dyDescent="0.2">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spans="1:26" ht="15.75" customHeight="1" x14ac:dyDescent="0.2">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spans="1:26" ht="15.75" customHeight="1" x14ac:dyDescent="0.2">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spans="1:26" ht="15.75" customHeight="1" x14ac:dyDescent="0.2">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spans="1:26" ht="15.75" customHeight="1" x14ac:dyDescent="0.2">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spans="1:26" ht="15.75" customHeight="1" x14ac:dyDescent="0.2">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spans="1:26" ht="15.75" customHeight="1" x14ac:dyDescent="0.2">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spans="1:26" ht="15.75" customHeight="1" x14ac:dyDescent="0.2">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spans="1:26" ht="15.75" customHeight="1" x14ac:dyDescent="0.2">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spans="1:26" ht="15.75" customHeight="1" x14ac:dyDescent="0.2">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spans="1:26" ht="15.75" customHeight="1" x14ac:dyDescent="0.2">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spans="1:26" ht="15.75" customHeight="1" x14ac:dyDescent="0.2">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spans="1:26" ht="15.75" customHeight="1" x14ac:dyDescent="0.2">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spans="1:26" ht="15.75" customHeight="1" x14ac:dyDescent="0.2">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spans="1:26" ht="15.75" customHeight="1" x14ac:dyDescent="0.2">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spans="1:26" ht="15.75" customHeight="1" x14ac:dyDescent="0.2">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spans="1:26" ht="15.75" customHeight="1" x14ac:dyDescent="0.2">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spans="1:26" ht="15.75" customHeight="1" x14ac:dyDescent="0.2">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spans="1:26" ht="15.75" customHeight="1" x14ac:dyDescent="0.2">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spans="1:26" ht="15.75" customHeight="1" x14ac:dyDescent="0.2">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spans="1:26" ht="15.75" customHeight="1" x14ac:dyDescent="0.2">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spans="1:26" ht="15.75" customHeight="1" x14ac:dyDescent="0.2">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spans="1:26" ht="15.75" customHeight="1" x14ac:dyDescent="0.2">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spans="1:26" ht="15.75" customHeight="1" x14ac:dyDescent="0.2">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spans="1:26" ht="15.75" customHeight="1" x14ac:dyDescent="0.2">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spans="1:26" ht="15.75" customHeight="1" x14ac:dyDescent="0.2">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spans="1:26" ht="15.75" customHeight="1" x14ac:dyDescent="0.2">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spans="1:26" ht="15.75" customHeight="1" x14ac:dyDescent="0.2">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spans="1:26" ht="15.75" customHeight="1" x14ac:dyDescent="0.2">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spans="1:26" ht="15.75" customHeight="1" x14ac:dyDescent="0.2">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spans="1:26" ht="15.75" customHeight="1" x14ac:dyDescent="0.2">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spans="1:26" ht="15.75" customHeight="1" x14ac:dyDescent="0.2">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spans="1:26" ht="15.75" customHeight="1" x14ac:dyDescent="0.2">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spans="1:26" ht="15.75" customHeight="1" x14ac:dyDescent="0.2">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spans="1:26" ht="15.75" customHeight="1" x14ac:dyDescent="0.2">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spans="1:26" ht="15.75" customHeight="1" x14ac:dyDescent="0.2">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spans="1:26" ht="15.75" customHeight="1" x14ac:dyDescent="0.2">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spans="1:26" ht="15.75" customHeight="1" x14ac:dyDescent="0.2">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spans="1:26" ht="15.75" customHeight="1" x14ac:dyDescent="0.2">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spans="1:26" ht="15.75" customHeight="1" x14ac:dyDescent="0.2">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spans="1:26" ht="15.75" customHeight="1" x14ac:dyDescent="0.2">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spans="1:26" ht="15.75" customHeight="1" x14ac:dyDescent="0.2">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spans="1:26" ht="15.75" customHeight="1" x14ac:dyDescent="0.2">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spans="1:26" ht="15.75" customHeight="1" x14ac:dyDescent="0.2">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spans="1:26" ht="15.75" customHeight="1" x14ac:dyDescent="0.2">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spans="1:26" ht="15.75" customHeight="1" x14ac:dyDescent="0.2">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spans="1:26" ht="15.75" customHeight="1" x14ac:dyDescent="0.2">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spans="1:26" ht="15.75" customHeight="1" x14ac:dyDescent="0.2">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spans="1:26" ht="15.75" customHeight="1" x14ac:dyDescent="0.2">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spans="1:26" ht="15.75" customHeight="1" x14ac:dyDescent="0.2">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spans="1:26" ht="15.75" customHeight="1" x14ac:dyDescent="0.2">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spans="1:26" ht="15.75" customHeight="1" x14ac:dyDescent="0.2">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spans="1:26" ht="15.75" customHeight="1" x14ac:dyDescent="0.2">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spans="1:26" ht="15.75" customHeight="1" x14ac:dyDescent="0.2">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spans="1:26" ht="15.75" customHeight="1" x14ac:dyDescent="0.2">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spans="1:26" ht="15.75" customHeight="1" x14ac:dyDescent="0.2">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spans="1:26" ht="15.75" customHeight="1" x14ac:dyDescent="0.2">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spans="1:26" ht="15.75" customHeight="1" x14ac:dyDescent="0.2">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spans="1:26" ht="15.75" customHeight="1" x14ac:dyDescent="0.2">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spans="1:26" ht="15.75" customHeight="1" x14ac:dyDescent="0.2">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spans="1:26" ht="15.75" customHeight="1" x14ac:dyDescent="0.2">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spans="1:26" ht="15.75" customHeight="1" x14ac:dyDescent="0.2">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spans="1:26" ht="15.75" customHeight="1" x14ac:dyDescent="0.2">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spans="1:26" ht="15.75" customHeight="1" x14ac:dyDescent="0.2">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spans="1:26" ht="15.75" customHeight="1" x14ac:dyDescent="0.2">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spans="1:26" ht="15.75" customHeight="1" x14ac:dyDescent="0.2">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spans="1:26" ht="15.75" customHeight="1" x14ac:dyDescent="0.2">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spans="1:26" ht="15.75" customHeight="1" x14ac:dyDescent="0.2">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spans="1:26" ht="15.75" customHeight="1" x14ac:dyDescent="0.2">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spans="1:26" ht="15.75" customHeight="1" x14ac:dyDescent="0.2">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spans="1:26" ht="15.75" customHeight="1" x14ac:dyDescent="0.2">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spans="1:26" ht="15.75" customHeight="1" x14ac:dyDescent="0.2">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spans="1:26" ht="15.75" customHeight="1" x14ac:dyDescent="0.2">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spans="1:26" ht="15.75" customHeight="1" x14ac:dyDescent="0.2">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spans="1:26" ht="15.75" customHeight="1" x14ac:dyDescent="0.2">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spans="1:26" ht="15.75" customHeight="1" x14ac:dyDescent="0.2">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spans="1:26" ht="15.75" customHeight="1" x14ac:dyDescent="0.2">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spans="1:26" ht="15.75" customHeight="1" x14ac:dyDescent="0.2">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spans="1:26" ht="15.75" customHeight="1" x14ac:dyDescent="0.2">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spans="1:26" ht="15.75" customHeight="1" x14ac:dyDescent="0.2">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spans="1:26" ht="15.75" customHeight="1" x14ac:dyDescent="0.2">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spans="1:26" ht="15.75" customHeight="1" x14ac:dyDescent="0.2">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spans="1:26" ht="15.75" customHeight="1" x14ac:dyDescent="0.2">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spans="1:26" ht="15.75" customHeight="1" x14ac:dyDescent="0.2">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spans="1:26" ht="15.75" customHeight="1" x14ac:dyDescent="0.2">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spans="1:26" ht="15.75" customHeight="1" x14ac:dyDescent="0.2">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spans="1:26" ht="15.75" customHeight="1" x14ac:dyDescent="0.2">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spans="1:26" ht="15.75" customHeight="1" x14ac:dyDescent="0.2">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spans="1:26" ht="15.75" customHeight="1" x14ac:dyDescent="0.2">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spans="1:26" ht="15.75" customHeight="1" x14ac:dyDescent="0.2">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spans="1:26" ht="15.75" customHeight="1" x14ac:dyDescent="0.2">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spans="1:26" ht="15.75" customHeight="1" x14ac:dyDescent="0.2">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spans="1:26" ht="15.75" customHeight="1" x14ac:dyDescent="0.2">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spans="1:26" ht="15.75" customHeight="1" x14ac:dyDescent="0.2">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spans="1:26" ht="15.75" customHeight="1" x14ac:dyDescent="0.2">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spans="1:26" ht="15.75" customHeight="1" x14ac:dyDescent="0.2">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spans="1:26" ht="15.75" customHeight="1" x14ac:dyDescent="0.2">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spans="1:26" ht="15.75" customHeight="1" x14ac:dyDescent="0.2">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spans="1:26" ht="15.75" customHeight="1" x14ac:dyDescent="0.2">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spans="1:26" ht="15.75" customHeight="1" x14ac:dyDescent="0.2">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spans="1:26" ht="15.75" customHeight="1" x14ac:dyDescent="0.2">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spans="1:26" ht="15.75" customHeight="1" x14ac:dyDescent="0.2">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spans="1:26" ht="15.75" customHeight="1" x14ac:dyDescent="0.2">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spans="1:26" ht="15.75" customHeight="1" x14ac:dyDescent="0.2">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spans="1:26" ht="15.75" customHeight="1" x14ac:dyDescent="0.2">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spans="1:26" ht="15.75" customHeight="1" x14ac:dyDescent="0.2">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spans="1:26" ht="15.75" customHeight="1" x14ac:dyDescent="0.2">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spans="1:26" ht="15.75" customHeight="1" x14ac:dyDescent="0.2">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spans="1:26" ht="15.75" customHeight="1" x14ac:dyDescent="0.2">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spans="1:26" ht="15.75" customHeight="1" x14ac:dyDescent="0.2">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spans="1:26" ht="15.75" customHeight="1" x14ac:dyDescent="0.2">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spans="1:26" ht="15.75" customHeight="1" x14ac:dyDescent="0.2">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spans="1:26" ht="15.75" customHeight="1" x14ac:dyDescent="0.2">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spans="1:26" ht="15.75" customHeight="1" x14ac:dyDescent="0.2">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spans="1:26" ht="15.75" customHeight="1" x14ac:dyDescent="0.2">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spans="1:26" ht="15.75" customHeight="1" x14ac:dyDescent="0.2">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spans="1:26" ht="15.75" customHeight="1" x14ac:dyDescent="0.2">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spans="1:26" ht="15.75" customHeight="1" x14ac:dyDescent="0.2">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spans="1:26" ht="15.75" customHeight="1" x14ac:dyDescent="0.2">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spans="1:26" ht="15.75" customHeight="1" x14ac:dyDescent="0.2">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spans="1:26" ht="15.75" customHeight="1" x14ac:dyDescent="0.2">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spans="1:26" ht="15.75" customHeight="1" x14ac:dyDescent="0.2">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spans="1:26" ht="15.75" customHeight="1" x14ac:dyDescent="0.2">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spans="1:26" ht="15.75" customHeight="1" x14ac:dyDescent="0.2">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spans="1:26" ht="15.75" customHeight="1" x14ac:dyDescent="0.2">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spans="1:26" ht="15.75" customHeight="1" x14ac:dyDescent="0.2">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spans="1:26" ht="15.75" customHeight="1" x14ac:dyDescent="0.2">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spans="1:26" ht="15.75" customHeight="1" x14ac:dyDescent="0.2">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spans="1:26" ht="15.75" customHeight="1" x14ac:dyDescent="0.2">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spans="1:26" ht="15.75" customHeight="1" x14ac:dyDescent="0.2">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spans="1:26" ht="15.75" customHeight="1" x14ac:dyDescent="0.2">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spans="1:26" ht="15.75" customHeight="1" x14ac:dyDescent="0.2">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spans="1:26" ht="15.75" customHeight="1" x14ac:dyDescent="0.2">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spans="1:26" ht="15.75" customHeight="1" x14ac:dyDescent="0.2">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spans="1:26" ht="15.75" customHeight="1" x14ac:dyDescent="0.2">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spans="1:26" ht="15.75" customHeight="1" x14ac:dyDescent="0.2">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spans="1:26" ht="15.75" customHeight="1" x14ac:dyDescent="0.2">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spans="1:26" ht="15.75" customHeight="1" x14ac:dyDescent="0.2">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spans="1:26" ht="15.75" customHeight="1" x14ac:dyDescent="0.2">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spans="1:26" ht="15.75" customHeight="1" x14ac:dyDescent="0.2">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spans="1:26" ht="15.75" customHeight="1" x14ac:dyDescent="0.2">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spans="1:26" ht="15.75" customHeight="1" x14ac:dyDescent="0.2">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spans="1:26" ht="15.75" customHeight="1" x14ac:dyDescent="0.2">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spans="1:26" ht="15.75" customHeight="1" x14ac:dyDescent="0.2">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spans="1:26" ht="15.75" customHeight="1" x14ac:dyDescent="0.2">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spans="1:26" ht="15.75" customHeight="1" x14ac:dyDescent="0.2">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spans="1:26" ht="15.75" customHeight="1" x14ac:dyDescent="0.2">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spans="1:26" ht="15.75" customHeight="1" x14ac:dyDescent="0.2">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spans="1:26" ht="15.75" customHeight="1" x14ac:dyDescent="0.2">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spans="1:26" ht="15.75" customHeight="1" x14ac:dyDescent="0.2">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spans="1:26" ht="15.75" customHeight="1" x14ac:dyDescent="0.2">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spans="1:26" ht="15.75" customHeight="1" x14ac:dyDescent="0.2">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spans="1:26" ht="15.75" customHeight="1" x14ac:dyDescent="0.2">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spans="1:26" ht="15.75" customHeight="1" x14ac:dyDescent="0.2">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spans="1:26" ht="15.75" customHeight="1" x14ac:dyDescent="0.2">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spans="1:26" ht="15.75" customHeight="1" x14ac:dyDescent="0.2">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spans="1:26" ht="15.75" customHeight="1" x14ac:dyDescent="0.2">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spans="1:26" ht="15.75" customHeight="1" x14ac:dyDescent="0.2">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spans="1:26" ht="15.75" customHeight="1" x14ac:dyDescent="0.2">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spans="1:26" ht="15.75" customHeight="1" x14ac:dyDescent="0.2">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spans="1:26" ht="15.75" customHeight="1" x14ac:dyDescent="0.2">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spans="1:26" ht="15.75" customHeight="1" x14ac:dyDescent="0.2">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spans="1:26" ht="15.75" customHeight="1" x14ac:dyDescent="0.2">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spans="1:26" ht="15.75" customHeight="1" x14ac:dyDescent="0.2">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spans="1:26" ht="15.75" customHeight="1" x14ac:dyDescent="0.2">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spans="1:26" ht="15.75" customHeight="1" x14ac:dyDescent="0.2">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spans="1:26" ht="15.75" customHeight="1" x14ac:dyDescent="0.2">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spans="1:26" ht="15.75" customHeight="1" x14ac:dyDescent="0.2">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spans="1:26" ht="15.75" customHeight="1" x14ac:dyDescent="0.2">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spans="1:26" ht="15.75" customHeight="1" x14ac:dyDescent="0.2">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spans="1:26" ht="15.75" customHeight="1" x14ac:dyDescent="0.2">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spans="1:26" ht="15.75" customHeight="1" x14ac:dyDescent="0.2">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spans="1:26" ht="15.75" customHeight="1" x14ac:dyDescent="0.2">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spans="1:26" ht="15.75" customHeight="1" x14ac:dyDescent="0.2">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spans="1:26" ht="15.75" customHeight="1" x14ac:dyDescent="0.2">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spans="1:26" ht="15.75" customHeight="1" x14ac:dyDescent="0.2">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spans="1:26" ht="15.75" customHeight="1" x14ac:dyDescent="0.2">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spans="1:26" ht="15.75" customHeight="1" x14ac:dyDescent="0.2">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spans="1:26" ht="15.75" customHeight="1" x14ac:dyDescent="0.2">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spans="1:26" ht="15.75" customHeight="1" x14ac:dyDescent="0.2">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spans="1:26" ht="15.75" customHeight="1" x14ac:dyDescent="0.2">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spans="1:26" ht="15.75" customHeight="1" x14ac:dyDescent="0.2">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spans="1:26" ht="15.75" customHeight="1" x14ac:dyDescent="0.2">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spans="1:26" ht="15.75" customHeight="1" x14ac:dyDescent="0.2">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spans="1:26" ht="15.75" customHeight="1" x14ac:dyDescent="0.2">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spans="1:26" ht="15.75" customHeight="1" x14ac:dyDescent="0.2">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spans="1:26" ht="15.75" customHeight="1" x14ac:dyDescent="0.2">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spans="1:26" ht="15.75" customHeight="1" x14ac:dyDescent="0.2">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spans="1:26" ht="15.75" customHeight="1" x14ac:dyDescent="0.2">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spans="1:26" ht="15.75" customHeight="1" x14ac:dyDescent="0.2">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spans="1:26" ht="15.75" customHeight="1" x14ac:dyDescent="0.2">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spans="1:26" ht="15.75" customHeight="1" x14ac:dyDescent="0.2">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spans="1:26" ht="15.75" customHeight="1" x14ac:dyDescent="0.2">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spans="1:26" ht="15.75" customHeight="1" x14ac:dyDescent="0.2">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spans="1:26" ht="15.75" customHeight="1" x14ac:dyDescent="0.2">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spans="1:26" ht="15.75" customHeight="1" x14ac:dyDescent="0.2">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spans="1:26" ht="15.75" customHeight="1" x14ac:dyDescent="0.2">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spans="1:26" ht="15.75" customHeight="1" x14ac:dyDescent="0.2">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spans="1:26" ht="15.75" customHeight="1" x14ac:dyDescent="0.2">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spans="1:26" ht="15.75" customHeight="1" x14ac:dyDescent="0.2">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spans="1:26" ht="15.75" customHeight="1" x14ac:dyDescent="0.2">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spans="1:26" ht="15.75" customHeight="1" x14ac:dyDescent="0.2">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spans="1:26" ht="15.75" customHeight="1" x14ac:dyDescent="0.2">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spans="1:26" ht="15.75" customHeight="1" x14ac:dyDescent="0.2">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spans="1:26" ht="15.75" customHeight="1" x14ac:dyDescent="0.2">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spans="1:26" ht="15.75" customHeight="1" x14ac:dyDescent="0.2">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spans="1:26" ht="15.75" customHeight="1" x14ac:dyDescent="0.2">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spans="1:26" ht="15.75" customHeight="1" x14ac:dyDescent="0.2">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spans="1:26" ht="15.75" customHeight="1" x14ac:dyDescent="0.2">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spans="1:26" ht="15.75" customHeight="1" x14ac:dyDescent="0.2">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spans="1:26" ht="15.75" customHeight="1" x14ac:dyDescent="0.2">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spans="1:26" ht="15.75" customHeight="1" x14ac:dyDescent="0.2">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spans="1:26" ht="15.75" customHeight="1" x14ac:dyDescent="0.2">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spans="1:26" ht="15.75" customHeight="1" x14ac:dyDescent="0.2">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spans="1:26" ht="15.75" customHeight="1" x14ac:dyDescent="0.2">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spans="1:26" ht="15.75" customHeight="1" x14ac:dyDescent="0.2">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spans="1:26" ht="15.75" customHeight="1" x14ac:dyDescent="0.2">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spans="1:26" ht="15.75" customHeight="1" x14ac:dyDescent="0.2">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spans="1:26" ht="15.75" customHeight="1" x14ac:dyDescent="0.2">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spans="1:26" ht="15.75" customHeight="1" x14ac:dyDescent="0.2">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spans="1:26" ht="15.75" customHeight="1" x14ac:dyDescent="0.2">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spans="1:26" ht="15.75" customHeight="1" x14ac:dyDescent="0.2">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spans="1:26" ht="15.75" customHeight="1" x14ac:dyDescent="0.2">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spans="1:26" ht="15.75" customHeight="1" x14ac:dyDescent="0.2">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spans="1:26" ht="15.75" customHeight="1" x14ac:dyDescent="0.2">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spans="1:26" ht="15.75" customHeight="1" x14ac:dyDescent="0.2">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spans="1:26" ht="15.75" customHeight="1" x14ac:dyDescent="0.2">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spans="1:26" ht="15.75" customHeight="1" x14ac:dyDescent="0.2">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spans="1:26" ht="15.75" customHeight="1" x14ac:dyDescent="0.2">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spans="1:26" ht="15.75" customHeight="1" x14ac:dyDescent="0.2">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spans="1:26" ht="15.75" customHeight="1" x14ac:dyDescent="0.2">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spans="1:26" ht="15.75" customHeight="1" x14ac:dyDescent="0.2">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spans="1:26" ht="15.75" customHeight="1" x14ac:dyDescent="0.2">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spans="1:26" ht="15.75" customHeight="1" x14ac:dyDescent="0.2">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spans="1:26" ht="15.75" customHeight="1" x14ac:dyDescent="0.2">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spans="1:26" ht="15.75" customHeight="1" x14ac:dyDescent="0.2">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spans="1:26" ht="15.75" customHeight="1" x14ac:dyDescent="0.2">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spans="1:26" ht="15.75" customHeight="1" x14ac:dyDescent="0.2">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spans="1:26" ht="15.75" customHeight="1" x14ac:dyDescent="0.2">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spans="1:26" ht="15.75" customHeight="1" x14ac:dyDescent="0.2">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spans="1:26" ht="15.75" customHeight="1" x14ac:dyDescent="0.2">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spans="1:26" ht="15.75" customHeight="1" x14ac:dyDescent="0.2">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spans="1:26" ht="15.75" customHeight="1" x14ac:dyDescent="0.2">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spans="1:26" ht="15.75" customHeight="1" x14ac:dyDescent="0.2">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spans="1:26" ht="15.75" customHeight="1" x14ac:dyDescent="0.2">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spans="1:26" ht="15.75" customHeight="1" x14ac:dyDescent="0.2">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spans="1:26" ht="15.75" customHeight="1" x14ac:dyDescent="0.2">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spans="1:26" ht="15.75" customHeight="1" x14ac:dyDescent="0.2">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spans="1:26" ht="15.75" customHeight="1" x14ac:dyDescent="0.2">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spans="1:26" ht="15.75" customHeight="1" x14ac:dyDescent="0.2">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spans="1:26" ht="15.75" customHeight="1" x14ac:dyDescent="0.2">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spans="1:26" ht="15.75" customHeight="1" x14ac:dyDescent="0.2">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spans="1:26" ht="15.75" customHeight="1" x14ac:dyDescent="0.2">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spans="1:26" ht="15.75" customHeight="1" x14ac:dyDescent="0.2">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spans="1:26" ht="15.75" customHeight="1" x14ac:dyDescent="0.2">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spans="1:26" ht="15.75" customHeight="1" x14ac:dyDescent="0.2">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spans="1:26" ht="15.75" customHeight="1" x14ac:dyDescent="0.2">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spans="1:26" ht="15.75" customHeight="1" x14ac:dyDescent="0.2">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spans="1:26" ht="15.75" customHeight="1" x14ac:dyDescent="0.2">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spans="1:26" ht="15.75" customHeight="1" x14ac:dyDescent="0.2">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spans="1:26" ht="15.75" customHeight="1" x14ac:dyDescent="0.2">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spans="1:26" ht="15.75" customHeight="1" x14ac:dyDescent="0.2">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spans="1:26" ht="15.75" customHeight="1" x14ac:dyDescent="0.2">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spans="1:26" ht="15.75" customHeight="1" x14ac:dyDescent="0.2">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spans="1:26" ht="15.75" customHeight="1" x14ac:dyDescent="0.2">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spans="1:26" ht="15.75" customHeight="1" x14ac:dyDescent="0.2">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spans="1:26" ht="15.75" customHeight="1" x14ac:dyDescent="0.2">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spans="1:26" ht="15.75" customHeight="1" x14ac:dyDescent="0.2">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spans="1:26" ht="15.75" customHeight="1" x14ac:dyDescent="0.2">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spans="1:26" ht="15.75" customHeight="1" x14ac:dyDescent="0.2">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spans="1:26" ht="15.75" customHeight="1" x14ac:dyDescent="0.2">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spans="1:26" ht="15.75" customHeight="1" x14ac:dyDescent="0.2">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spans="1:26" ht="15.75" customHeight="1" x14ac:dyDescent="0.2">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spans="1:26" ht="15.75" customHeight="1" x14ac:dyDescent="0.2">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spans="1:26" ht="15.75" customHeight="1" x14ac:dyDescent="0.2">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spans="1:26" ht="15.75" customHeight="1" x14ac:dyDescent="0.2">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spans="1:26" ht="15.75" customHeight="1" x14ac:dyDescent="0.2">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spans="1:26" ht="15.75" customHeight="1" x14ac:dyDescent="0.2">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spans="1:26" ht="15.75" customHeight="1" x14ac:dyDescent="0.2">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spans="1:26" ht="15.75" customHeight="1" x14ac:dyDescent="0.2">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spans="1:26" ht="15.75" customHeight="1" x14ac:dyDescent="0.2">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spans="1:26" ht="15.75" customHeight="1" x14ac:dyDescent="0.2">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spans="1:26" ht="15.75" customHeight="1" x14ac:dyDescent="0.2">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spans="1:26" ht="15.75" customHeight="1" x14ac:dyDescent="0.2">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spans="1:26" ht="15.75" customHeight="1" x14ac:dyDescent="0.2">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spans="1:26" ht="15.75" customHeight="1" x14ac:dyDescent="0.2">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spans="1:26" ht="15.75" customHeight="1" x14ac:dyDescent="0.2">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spans="1:26" ht="15.75" customHeight="1" x14ac:dyDescent="0.2">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spans="1:26" ht="15.75" customHeight="1" x14ac:dyDescent="0.2">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spans="1:26" ht="15.75" customHeight="1" x14ac:dyDescent="0.2">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spans="1:26" ht="15.75" customHeight="1" x14ac:dyDescent="0.2">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spans="1:26" ht="15.75" customHeight="1" x14ac:dyDescent="0.2">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spans="1:26" ht="15.75" customHeight="1" x14ac:dyDescent="0.2">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spans="1:26" ht="15.75" customHeight="1" x14ac:dyDescent="0.2">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spans="1:26" ht="15.75" customHeight="1" x14ac:dyDescent="0.2">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spans="1:26" ht="15.75" customHeight="1" x14ac:dyDescent="0.2">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spans="1:26" ht="15.75" customHeight="1" x14ac:dyDescent="0.2">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spans="1:26" ht="15.75" customHeight="1" x14ac:dyDescent="0.2">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spans="1:26" ht="15.75" customHeight="1" x14ac:dyDescent="0.2">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spans="1:26" ht="15.75" customHeight="1" x14ac:dyDescent="0.2">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spans="1:26" ht="15.75" customHeight="1" x14ac:dyDescent="0.2">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spans="1:26" ht="15.75" customHeight="1" x14ac:dyDescent="0.2">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spans="1:26" ht="15.75" customHeight="1" x14ac:dyDescent="0.2">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spans="1:26" ht="15.75" customHeight="1" x14ac:dyDescent="0.2">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spans="1:26" ht="15.75" customHeight="1" x14ac:dyDescent="0.2">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spans="1:26" ht="15.75" customHeight="1" x14ac:dyDescent="0.2">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spans="1:26" ht="15.75" customHeight="1" x14ac:dyDescent="0.2">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spans="1:26" ht="15.75" customHeight="1" x14ac:dyDescent="0.2">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spans="1:26" ht="15.75" customHeight="1" x14ac:dyDescent="0.2">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spans="1:26" ht="15.75" customHeight="1" x14ac:dyDescent="0.2">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spans="1:26" ht="15.75" customHeight="1" x14ac:dyDescent="0.2">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spans="1:26" ht="15.75" customHeight="1" x14ac:dyDescent="0.2">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spans="1:26" ht="15.75" customHeight="1" x14ac:dyDescent="0.2">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spans="1:26" ht="15.75" customHeight="1" x14ac:dyDescent="0.2">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spans="1:26" ht="15.75" customHeight="1" x14ac:dyDescent="0.2">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spans="1:26" ht="15.75" customHeight="1" x14ac:dyDescent="0.2">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spans="1:26" ht="15.75" customHeight="1" x14ac:dyDescent="0.2">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spans="1:26" ht="15.75" customHeight="1" x14ac:dyDescent="0.2">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spans="1:26" ht="15.75" customHeight="1" x14ac:dyDescent="0.2">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spans="1:26" ht="15.75" customHeight="1" x14ac:dyDescent="0.2">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spans="1:26" ht="15.75" customHeight="1" x14ac:dyDescent="0.2">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spans="1:26" ht="15.75" customHeight="1" x14ac:dyDescent="0.2">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row r="999" spans="1:26" ht="15.75" customHeight="1" x14ac:dyDescent="0.2">
      <c r="A999" s="4"/>
      <c r="B999" s="4"/>
      <c r="C999" s="4"/>
      <c r="D999" s="4"/>
      <c r="E999" s="4"/>
      <c r="F999" s="4"/>
      <c r="G999" s="4"/>
      <c r="H999" s="4"/>
      <c r="I999" s="4"/>
      <c r="J999" s="4"/>
      <c r="K999" s="4"/>
      <c r="L999" s="4"/>
      <c r="M999" s="4"/>
      <c r="N999" s="4"/>
      <c r="O999" s="4"/>
      <c r="P999" s="4"/>
      <c r="Q999" s="4"/>
      <c r="R999" s="4"/>
      <c r="S999" s="4"/>
      <c r="T999" s="4"/>
      <c r="U999" s="4"/>
      <c r="V999" s="4"/>
      <c r="W999" s="4"/>
      <c r="X999" s="4"/>
      <c r="Y999" s="4"/>
      <c r="Z999" s="4"/>
    </row>
    <row r="1000" spans="1:26" ht="15.75" customHeight="1" x14ac:dyDescent="0.2">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row>
  </sheetData>
  <pageMargins left="0.7" right="0.7" top="0.75" bottom="0.75" header="0" footer="0"/>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108D296C9B3FAF4F93CF6FEC5EFDBCCF" ma:contentTypeVersion="2" ma:contentTypeDescription="Crear nuevo documento." ma:contentTypeScope="" ma:versionID="ed06369a5abc8f923fbfe0949b886f5f">
  <xsd:schema xmlns:xsd="http://www.w3.org/2001/XMLSchema" xmlns:xs="http://www.w3.org/2001/XMLSchema" xmlns:p="http://schemas.microsoft.com/office/2006/metadata/properties" xmlns:ns2="9c587aaf-f387-4510-84b9-c43d3d73768c" xmlns:ns3="5b63cd12-9a8a-4e54-be72-90651e442c90" targetNamespace="http://schemas.microsoft.com/office/2006/metadata/properties" ma:root="true" ma:fieldsID="dd25bb878dc6a3d43241b9691a35940c" ns2:_="" ns3:_="">
    <xsd:import namespace="9c587aaf-f387-4510-84b9-c43d3d73768c"/>
    <xsd:import namespace="5b63cd12-9a8a-4e54-be72-90651e442c90"/>
    <xsd:element name="properties">
      <xsd:complexType>
        <xsd:sequence>
          <xsd:element name="documentManagement">
            <xsd:complexType>
              <xsd:all>
                <xsd:element ref="ns2:ano" minOccurs="0"/>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587aaf-f387-4510-84b9-c43d3d73768c" elementFormDefault="qualified">
    <xsd:import namespace="http://schemas.microsoft.com/office/2006/documentManagement/types"/>
    <xsd:import namespace="http://schemas.microsoft.com/office/infopath/2007/PartnerControls"/>
    <xsd:element name="ano" ma:index="8" nillable="true" ma:displayName="Año" ma:internalName="ano">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b63cd12-9a8a-4e54-be72-90651e442c90" elementFormDefault="qualified">
    <xsd:import namespace="http://schemas.microsoft.com/office/2006/documentManagement/types"/>
    <xsd:import namespace="http://schemas.microsoft.com/office/infopath/2007/PartnerControls"/>
    <xsd:element name="SharedWithUsers" ma:index="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haredWithUsers xmlns="5b63cd12-9a8a-4e54-be72-90651e442c90">
      <UserInfo>
        <DisplayName>Lina Jimena Ocampo Arias</DisplayName>
        <AccountId>16</AccountId>
        <AccountType/>
      </UserInfo>
    </SharedWithUsers>
    <ano xmlns="9c587aaf-f387-4510-84b9-c43d3d73768c">2025</ano>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90E8AED-9367-4257-B47D-D559141AF8F7}"/>
</file>

<file path=customXml/itemProps2.xml><?xml version="1.0" encoding="utf-8"?>
<ds:datastoreItem xmlns:ds="http://schemas.openxmlformats.org/officeDocument/2006/customXml" ds:itemID="{2AACDD67-5608-4139-95B0-F4BA3DE9C0DB}">
  <ds:schemaRefs>
    <ds:schemaRef ds:uri="http://schemas.microsoft.com/office/2006/metadata/properties"/>
    <ds:schemaRef ds:uri="http://schemas.microsoft.com/office/infopath/2007/PartnerControls"/>
    <ds:schemaRef ds:uri="d0f613f1-c13c-4780-b816-5087fcb8806d"/>
    <ds:schemaRef ds:uri="e237310e-65a3-4229-8d86-48a79d5c0ade"/>
  </ds:schemaRefs>
</ds:datastoreItem>
</file>

<file path=customXml/itemProps3.xml><?xml version="1.0" encoding="utf-8"?>
<ds:datastoreItem xmlns:ds="http://schemas.openxmlformats.org/officeDocument/2006/customXml" ds:itemID="{C5048CC2-6D48-4BEF-817F-8CD985E89BC3}">
  <ds:schemaRefs>
    <ds:schemaRef ds:uri="http://schemas.microsoft.com/sharepoint/v3/contenttype/forms"/>
  </ds:schemaRefs>
</ds:datastoreItem>
</file>

<file path=docMetadata/LabelInfo.xml><?xml version="1.0" encoding="utf-8"?>
<clbl:labelList xmlns:clbl="http://schemas.microsoft.com/office/2020/mipLabelMetadata">
  <clbl:label id="{806240d0-3ba3-4102-984c-4f5d6f1b3bc4}" enabled="0" method="" siteId="{806240d0-3ba3-4102-984c-4f5d6f1b3bc4}"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26</vt:i4>
      </vt:variant>
    </vt:vector>
  </HeadingPairs>
  <TitlesOfParts>
    <vt:vector size="39" baseType="lpstr">
      <vt:lpstr>Funciones</vt:lpstr>
      <vt:lpstr>Plan Estratégico</vt:lpstr>
      <vt:lpstr>Avance por actividad</vt:lpstr>
      <vt:lpstr>PAIA OCI</vt:lpstr>
      <vt:lpstr>Avance por planes Decreto 612</vt:lpstr>
      <vt:lpstr>Avance por estrategias</vt:lpstr>
      <vt:lpstr>Avance por objetivo</vt:lpstr>
      <vt:lpstr>Diccionario de datos</vt:lpstr>
      <vt:lpstr>Listas</vt:lpstr>
      <vt:lpstr>PAIA - GDOC</vt:lpstr>
      <vt:lpstr>PAIA - GCON</vt:lpstr>
      <vt:lpstr>PAIA OAPCR</vt:lpstr>
      <vt:lpstr>Funciones por Dependencia</vt:lpstr>
      <vt:lpstr>'Avance por actividad'!_Hlk194396255</vt:lpstr>
      <vt:lpstr>ComCinco</vt:lpstr>
      <vt:lpstr>ComCuatro</vt:lpstr>
      <vt:lpstr>ComDos</vt:lpstr>
      <vt:lpstr>Componentes</vt:lpstr>
      <vt:lpstr>ComSeis</vt:lpstr>
      <vt:lpstr>ComTres</vt:lpstr>
      <vt:lpstr>ComUno</vt:lpstr>
      <vt:lpstr>DAF</vt:lpstr>
      <vt:lpstr>Dependencia</vt:lpstr>
      <vt:lpstr>DG</vt:lpstr>
      <vt:lpstr>DGRFS</vt:lpstr>
      <vt:lpstr>DGTIC</vt:lpstr>
      <vt:lpstr>Dirección_Administrativa_y_Financiera</vt:lpstr>
      <vt:lpstr>DLYG</vt:lpstr>
      <vt:lpstr>DOP</vt:lpstr>
      <vt:lpstr>Lideres</vt:lpstr>
      <vt:lpstr>NA</vt:lpstr>
      <vt:lpstr>OAJ</vt:lpstr>
      <vt:lpstr>OAPCR</vt:lpstr>
      <vt:lpstr>OCI</vt:lpstr>
      <vt:lpstr>PerCuatro</vt:lpstr>
      <vt:lpstr>PerDos</vt:lpstr>
      <vt:lpstr>Perspectiva</vt:lpstr>
      <vt:lpstr>PerTres</vt:lpstr>
      <vt:lpstr>PerUno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Amanda Lucia Buitrago Reyes</dc:creator>
  <cp:keywords/>
  <dc:description/>
  <cp:lastModifiedBy>Norela Briceño Bohorquez</cp:lastModifiedBy>
  <cp:revision/>
  <dcterms:created xsi:type="dcterms:W3CDTF">2019-12-23T15:42:09Z</dcterms:created>
  <dcterms:modified xsi:type="dcterms:W3CDTF">2025-10-28T22:45:34Z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0x010100108D296C9B3FAF4F93CF6FEC5EFDBCCF</vt:lpwstr>
  </property>
  <property fmtid="{D5CDD505-2E9C-101B-9397-08002B2CF9AE}" pid="3" name="MediaServiceImageTags">
    <vt:lpwstr/>
  </property>
</Properties>
</file>