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395" documentId="8_{31E7DE4B-A4CA-4B8D-808E-55568D41201F}" xr6:coauthVersionLast="47" xr6:coauthVersionMax="47" xr10:uidLastSave="{937D3DD9-8E26-402B-9201-53B4AE8F9634}"/>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<sst xmlns="http://schemas.openxmlformats.org/spreadsheetml/2006/main" count="3560" uniqueCount="1179">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</sst>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5" fillId="0" borderId="10"/>
    <xf numFmtId="0" fontId="14" fillId="0" borderId="10"/>
    <xf numFmtId="0" fontId="25" fillId="0" borderId="10"/>
    <xf numFmtId="0" fontId="4" fillId="0" borderId="10"/>
    <xf numFmtId="9" fontId="39"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0" fontId="17" fillId="0" borderId="0" xfId="0" applyFont="1"/>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20"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9" fillId="0" borderId="10" xfId="1" applyFont="1"/>
    <xf numFmtId="0" fontId="0" fillId="0" borderId="0" xfId="0" applyProtection="1">
      <protection locked="0"/>
    </xf>
    <xf numFmtId="0" fontId="19" fillId="9" borderId="16" xfId="0" applyFont="1" applyFill="1" applyBorder="1" applyProtection="1">
      <protection locked="0"/>
    </xf>
    <xf numFmtId="0" fontId="0" fillId="0" borderId="16" xfId="0" applyBorder="1" applyProtection="1">
      <protection locked="0"/>
    </xf>
    <xf numFmtId="0" fontId="19"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9"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5"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20"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4"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5"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5"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4"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5"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20"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4" fillId="0" borderId="4" xfId="4" applyFont="1" applyBorder="1" applyAlignment="1">
      <alignment horizontal="left" vertical="center" wrapText="1"/>
    </xf>
    <xf numFmtId="0" fontId="7" fillId="0" borderId="12" xfId="4" applyFont="1" applyBorder="1" applyAlignment="1">
      <alignment vertical="center" wrapText="1"/>
    </xf>
    <xf numFmtId="0" fontId="24"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5"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5"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2" borderId="4" xfId="2" applyFont="1" applyFill="1" applyBorder="1" applyAlignment="1">
      <alignment horizontal="left" vertical="center" wrapText="1"/>
    </xf>
    <xf numFmtId="0" fontId="7" fillId="12" borderId="4" xfId="2" applyFont="1" applyFill="1" applyBorder="1" applyAlignment="1">
      <alignment horizontal="center" vertical="center" wrapText="1"/>
    </xf>
    <xf numFmtId="14" fontId="24" fillId="12" borderId="4" xfId="3" applyNumberFormat="1" applyFont="1" applyFill="1" applyBorder="1" applyAlignment="1">
      <alignment horizontal="center" vertical="center" wrapText="1"/>
    </xf>
    <xf numFmtId="0" fontId="7"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lignment horizontal="left" vertical="center"/>
    </xf>
    <xf numFmtId="14" fontId="24" fillId="0" borderId="4" xfId="0" applyNumberFormat="1" applyFont="1" applyBorder="1" applyAlignment="1">
      <alignment horizontal="right" vertical="center" wrapText="1"/>
    </xf>
    <xf numFmtId="0" fontId="23" fillId="0" borderId="4" xfId="0" applyFont="1" applyBorder="1" applyAlignment="1">
      <alignment horizontal="lef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5" fillId="0" borderId="16" xfId="0" applyFont="1" applyBorder="1" applyAlignment="1">
      <alignment horizontal="center" vertical="center" wrapText="1"/>
    </xf>
    <xf numFmtId="0" fontId="7" fillId="0" borderId="13" xfId="0" applyFont="1" applyBorder="1" applyAlignment="1">
      <alignment vertical="center" wrapText="1"/>
    </xf>
    <xf numFmtId="0" fontId="35"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24" fillId="0" borderId="4" xfId="2" applyFont="1" applyBorder="1" applyAlignment="1">
      <alignment horizontal="center"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36"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16" xfId="0" applyFont="1" applyBorder="1" applyAlignment="1">
      <alignment horizontal="center" vertical="center" wrapText="1"/>
    </xf>
    <xf numFmtId="0" fontId="29"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31" fillId="0" borderId="10" xfId="0" applyFont="1" applyBorder="1" applyAlignment="1">
      <alignment wrapText="1"/>
    </xf>
    <xf numFmtId="0" fontId="7" fillId="0" borderId="4" xfId="0" quotePrefix="1" applyFont="1" applyBorder="1" applyAlignment="1">
      <alignment horizontal="left" vertical="center"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8"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20"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0" fontId="7" fillId="0" borderId="73" xfId="3" applyFont="1" applyBorder="1" applyAlignment="1">
      <alignment vertical="center"/>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6" fillId="0" borderId="13" xfId="3" applyFont="1" applyBorder="1" applyAlignment="1">
      <alignment horizontal="justify" vertical="center"/>
    </xf>
    <xf numFmtId="0" fontId="7"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12" xfId="3" applyFont="1" applyBorder="1" applyAlignment="1">
      <alignment horizontal="left" vertical="center" wrapText="1"/>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5" fillId="0" borderId="17" xfId="2" applyBorder="1" applyAlignment="1">
      <alignment horizontal="center" vertical="center"/>
    </xf>
    <xf numFmtId="0" fontId="8" fillId="0" borderId="18" xfId="2" applyFont="1" applyBorder="1"/>
    <xf numFmtId="0" fontId="8" fillId="0" borderId="20" xfId="2" applyFont="1" applyBorder="1"/>
    <xf numFmtId="0" fontId="25"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5" fillId="0" borderId="17" xfId="4" applyBorder="1" applyAlignment="1">
      <alignment horizontal="center" vertical="center"/>
    </xf>
    <xf numFmtId="0" fontId="8" fillId="0" borderId="18" xfId="4" applyFont="1" applyBorder="1"/>
    <xf numFmtId="0" fontId="8" fillId="0" borderId="20" xfId="4" applyFont="1" applyBorder="1"/>
    <xf numFmtId="0" fontId="25"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0" fontId="11" fillId="3" borderId="64" xfId="3"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12" fillId="2" borderId="11" xfId="0" applyFont="1" applyFill="1" applyBorder="1" applyAlignment="1">
      <alignment horizontal="center" vertical="center" wrapText="1"/>
    </xf>
    <xf numFmtId="0" fontId="8" fillId="0" borderId="36" xfId="0" applyFont="1" applyBorder="1"/>
    <xf numFmtId="0" fontId="12" fillId="0" borderId="11" xfId="0" applyFont="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7" fillId="0" borderId="11" xfId="0" applyFont="1" applyBorder="1" applyAlignment="1">
      <alignment horizontal="left" vertical="center" wrapText="1"/>
    </xf>
    <xf numFmtId="0" fontId="8" fillId="0" borderId="12" xfId="0" applyFont="1" applyBorder="1"/>
    <xf numFmtId="0" fontId="7" fillId="0" borderId="13" xfId="0" applyFont="1" applyBorder="1" applyAlignment="1">
      <alignment horizontal="left" vertical="center"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9" fillId="9" borderId="25"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7">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664</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240">
      <c r="A10" s="133"/>
      <c r="B10" s="131" t="s">
        <v>345</v>
      </c>
      <c r="C10" s="134" t="str">
        <f>VLOOKUP($B10,[16]Listas!$A$2:$B$5,2,FALSE)</f>
        <v>PerUno</v>
      </c>
      <c r="D10" s="131" t="s">
        <v>357</v>
      </c>
      <c r="E10" s="134" t="str">
        <f>VLOOKUP($D10,[16]Listas!$E$2:$F$11,2,FALSE)</f>
        <v>ObjDos</v>
      </c>
      <c r="F10" s="131" t="s">
        <v>423</v>
      </c>
      <c r="G10" s="200" t="s">
        <v>204</v>
      </c>
      <c r="H10" s="200"/>
      <c r="I10" s="200"/>
      <c r="J10" s="200"/>
      <c r="K10" s="200"/>
      <c r="L10" s="200"/>
      <c r="M10" s="200" t="s">
        <v>204</v>
      </c>
      <c r="N10" s="201" t="s">
        <v>424</v>
      </c>
      <c r="O10" s="201"/>
      <c r="P10" s="201"/>
      <c r="Q10" s="201"/>
      <c r="R10" s="200"/>
      <c r="S10" s="202" t="s">
        <v>204</v>
      </c>
      <c r="T10" s="149" t="s">
        <v>665</v>
      </c>
      <c r="U10" s="203"/>
      <c r="V10" s="201"/>
      <c r="W10" s="149" t="s">
        <v>666</v>
      </c>
      <c r="X10" s="149" t="s">
        <v>415</v>
      </c>
      <c r="Y10" s="149" t="s">
        <v>0</v>
      </c>
      <c r="Z10" s="149" t="s">
        <v>667</v>
      </c>
      <c r="AA10" s="83" t="s">
        <v>668</v>
      </c>
      <c r="AB10" s="150" t="s">
        <v>669</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345</v>
      </c>
      <c r="C11" s="110" t="str">
        <f>VLOOKUP($B11,[17]Listas!$A$2:$B$5,2,FALSE)</f>
        <v>PerUno</v>
      </c>
      <c r="D11" s="131" t="s">
        <v>357</v>
      </c>
      <c r="E11" s="134" t="str">
        <f>VLOOKUP($D11,[16]Listas!$E$2:$F$11,2,FALSE)</f>
        <v>ObjDos</v>
      </c>
      <c r="F11" s="131" t="s">
        <v>423</v>
      </c>
      <c r="G11" s="112" t="s">
        <v>204</v>
      </c>
      <c r="H11" s="112"/>
      <c r="I11" s="112"/>
      <c r="J11" s="112"/>
      <c r="K11" s="112"/>
      <c r="L11" s="112"/>
      <c r="M11" s="112" t="s">
        <v>204</v>
      </c>
      <c r="N11" s="125" t="s">
        <v>424</v>
      </c>
      <c r="O11" s="125"/>
      <c r="P11" s="125"/>
      <c r="Q11" s="125"/>
      <c r="R11" s="112"/>
      <c r="S11" s="202" t="s">
        <v>204</v>
      </c>
      <c r="T11" s="149" t="s">
        <v>665</v>
      </c>
      <c r="U11" s="148"/>
      <c r="V11" s="125"/>
      <c r="W11" s="149" t="s">
        <v>670</v>
      </c>
      <c r="X11" s="149" t="s">
        <v>415</v>
      </c>
      <c r="Y11" s="149" t="s">
        <v>0</v>
      </c>
      <c r="Z11" s="149" t="s">
        <v>671</v>
      </c>
      <c r="AA11" s="149" t="s">
        <v>672</v>
      </c>
      <c r="AB11" s="150" t="s">
        <v>669</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345</v>
      </c>
      <c r="C12" s="110" t="str">
        <f>VLOOKUP($B12,[17]Listas!$A$2:$B$5,2,FALSE)</f>
        <v>PerUno</v>
      </c>
      <c r="D12" s="131" t="s">
        <v>357</v>
      </c>
      <c r="E12" s="134" t="str">
        <f>VLOOKUP($D12,[16]Listas!$E$2:$F$11,2,FALSE)</f>
        <v>ObjDos</v>
      </c>
      <c r="F12" s="131" t="s">
        <v>423</v>
      </c>
      <c r="G12" s="112" t="s">
        <v>204</v>
      </c>
      <c r="H12" s="112"/>
      <c r="I12" s="112"/>
      <c r="J12" s="112"/>
      <c r="K12" s="112"/>
      <c r="L12" s="112"/>
      <c r="M12" s="112" t="s">
        <v>204</v>
      </c>
      <c r="N12" s="125" t="s">
        <v>424</v>
      </c>
      <c r="O12" s="125"/>
      <c r="P12" s="125"/>
      <c r="Q12" s="125"/>
      <c r="R12" s="112"/>
      <c r="S12" s="202" t="s">
        <v>204</v>
      </c>
      <c r="T12" s="149" t="s">
        <v>665</v>
      </c>
      <c r="U12" s="148"/>
      <c r="V12" s="125"/>
      <c r="W12" s="149" t="s">
        <v>673</v>
      </c>
      <c r="X12" s="149" t="s">
        <v>415</v>
      </c>
      <c r="Y12" s="149" t="s">
        <v>0</v>
      </c>
      <c r="Z12" s="149" t="s">
        <v>674</v>
      </c>
      <c r="AA12" s="149" t="s">
        <v>675</v>
      </c>
      <c r="AB12" s="150" t="s">
        <v>669</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345</v>
      </c>
      <c r="C13" s="110" t="str">
        <f>VLOOKUP($B13,[17]Listas!$A$2:$B$5,2,FALSE)</f>
        <v>PerUno</v>
      </c>
      <c r="D13" s="131" t="s">
        <v>357</v>
      </c>
      <c r="E13" s="134" t="str">
        <f>VLOOKUP($D13,[16]Listas!$E$2:$F$11,2,FALSE)</f>
        <v>ObjDos</v>
      </c>
      <c r="F13" s="131" t="s">
        <v>423</v>
      </c>
      <c r="G13" s="112" t="s">
        <v>204</v>
      </c>
      <c r="H13" s="112"/>
      <c r="I13" s="112"/>
      <c r="J13" s="112"/>
      <c r="K13" s="112"/>
      <c r="L13" s="112"/>
      <c r="M13" s="112" t="s">
        <v>204</v>
      </c>
      <c r="N13" s="125" t="s">
        <v>424</v>
      </c>
      <c r="O13" s="125"/>
      <c r="P13" s="125"/>
      <c r="Q13" s="125"/>
      <c r="R13" s="112"/>
      <c r="S13" s="202" t="s">
        <v>204</v>
      </c>
      <c r="T13" s="149" t="s">
        <v>665</v>
      </c>
      <c r="U13" s="148"/>
      <c r="V13" s="125"/>
      <c r="W13" s="149" t="s">
        <v>676</v>
      </c>
      <c r="X13" s="149" t="s">
        <v>415</v>
      </c>
      <c r="Y13" s="149" t="s">
        <v>0</v>
      </c>
      <c r="Z13" s="149" t="s">
        <v>677</v>
      </c>
      <c r="AA13" s="149" t="s">
        <v>678</v>
      </c>
      <c r="AB13" s="150" t="s">
        <v>669</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NG79IEOAKigdCoSNIy9PcQpcEAnvG6+eJeCZZQQQai5kHZm9zIw7VZ/b2BdkI14oI+g67RlUFrrA4nB2WfjQUA==" saltValue="e0Z5Fy43EKov+mEDal10h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E8" sqref="E8:E9"/>
    </sheetView>
  </sheetViews>
  <sheetFormatPr baseColWidth="10" defaultColWidth="12.625" defaultRowHeight="15" customHeight="1"/>
  <cols>
    <col min="1" max="1" width="17.75" style="253" customWidth="1"/>
    <col min="2" max="2" width="15.875" style="253" hidden="1" customWidth="1"/>
    <col min="3" max="3" width="41.125" style="253" customWidth="1"/>
    <col min="4" max="4" width="6.875" style="253" hidden="1" customWidth="1"/>
    <col min="5" max="5" width="34.875" style="253" bestFit="1" customWidth="1"/>
    <col min="6" max="6" width="20.625" style="253" customWidth="1"/>
    <col min="7" max="7" width="15.25" style="253" customWidth="1"/>
    <col min="8" max="8" width="16.125" style="253" customWidth="1"/>
    <col min="9" max="9" width="15.5" style="253" customWidth="1"/>
    <col min="10" max="11" width="15.625" style="253" customWidth="1"/>
    <col min="12" max="12" width="13.125" style="253" customWidth="1"/>
    <col min="13" max="13" width="14.375" style="253" customWidth="1"/>
    <col min="14" max="14" width="15.5" style="253" customWidth="1"/>
    <col min="15" max="15" width="12.625" style="253" customWidth="1"/>
    <col min="16" max="16" width="15.5" style="253" customWidth="1"/>
    <col min="17" max="17" width="10.875" style="253" customWidth="1"/>
    <col min="18" max="18" width="13.125" style="253" customWidth="1"/>
    <col min="19" max="19" width="16.125" style="253" customWidth="1"/>
    <col min="20" max="20" width="14.625" style="253" customWidth="1"/>
    <col min="21" max="21" width="13.625" style="253" customWidth="1"/>
    <col min="22" max="22" width="28.25" style="253" customWidth="1"/>
    <col min="23" max="23" width="31.125" style="253" customWidth="1"/>
    <col min="24" max="25" width="17.125" style="253" customWidth="1"/>
    <col min="26" max="26" width="27.5" style="253" customWidth="1"/>
    <col min="27" max="27" width="28.25" style="253" customWidth="1"/>
    <col min="28" max="28" width="27.375" style="253" customWidth="1"/>
    <col min="29" max="29" width="23.75" style="253" customWidth="1"/>
    <col min="30" max="30" width="27.125" style="253" customWidth="1"/>
    <col min="31" max="31" width="11.75" style="253" customWidth="1"/>
    <col min="32" max="32" width="11.625" style="253" customWidth="1"/>
    <col min="33" max="33" width="24.25" style="253" customWidth="1"/>
    <col min="34" max="34" width="15.25" style="253" customWidth="1"/>
    <col min="35" max="35" width="20.625" style="253" customWidth="1"/>
    <col min="36" max="36" width="16.375" style="253" customWidth="1"/>
    <col min="37" max="37" width="17.125" style="253" customWidth="1"/>
    <col min="38" max="38" width="19.625" style="253" customWidth="1"/>
    <col min="39" max="54" width="10" style="253" customWidth="1"/>
    <col min="55" max="16384" width="12.625" style="253"/>
  </cols>
  <sheetData>
    <row r="1" spans="1:54" ht="15.75" thickBot="1">
      <c r="A1" s="252"/>
      <c r="B1" s="252"/>
      <c r="C1" s="252"/>
      <c r="D1" s="252"/>
      <c r="E1" s="252"/>
      <c r="F1" s="252"/>
      <c r="G1" s="252"/>
      <c r="H1" s="252"/>
      <c r="I1" s="252"/>
      <c r="J1" s="252"/>
      <c r="K1" s="252"/>
      <c r="L1" s="252"/>
      <c r="M1" s="252"/>
      <c r="N1" s="252"/>
      <c r="O1" s="252"/>
      <c r="P1" s="252"/>
      <c r="Q1" s="252"/>
      <c r="R1" s="252"/>
      <c r="S1" s="252"/>
      <c r="T1" s="252"/>
      <c r="U1" s="252"/>
      <c r="V1" s="252"/>
      <c r="W1" s="252"/>
      <c r="X1" s="252"/>
      <c r="Z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row>
    <row r="2" spans="1:54">
      <c r="A2" s="381"/>
      <c r="B2" s="382"/>
      <c r="C2" s="382"/>
      <c r="D2" s="383"/>
      <c r="E2" s="390" t="s">
        <v>157</v>
      </c>
      <c r="F2" s="392" t="s">
        <v>158</v>
      </c>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4"/>
      <c r="AI2" s="254" t="s">
        <v>159</v>
      </c>
      <c r="AJ2" s="255"/>
      <c r="AK2" s="256" t="s">
        <v>160</v>
      </c>
      <c r="AL2" s="252"/>
      <c r="AM2" s="252"/>
      <c r="AN2" s="252"/>
      <c r="AO2" s="252"/>
      <c r="AP2" s="252"/>
      <c r="AQ2" s="252"/>
      <c r="AR2" s="252"/>
      <c r="AS2" s="252"/>
      <c r="AT2" s="252"/>
      <c r="AU2" s="252"/>
      <c r="AV2" s="252"/>
      <c r="AW2" s="252"/>
      <c r="AX2" s="252"/>
      <c r="AY2" s="252"/>
      <c r="AZ2" s="252"/>
      <c r="BA2" s="252"/>
      <c r="BB2" s="252"/>
    </row>
    <row r="3" spans="1:54">
      <c r="A3" s="384"/>
      <c r="B3" s="385"/>
      <c r="C3" s="385"/>
      <c r="D3" s="386"/>
      <c r="E3" s="391"/>
      <c r="F3" s="395"/>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7"/>
      <c r="AI3" s="257" t="s">
        <v>161</v>
      </c>
      <c r="AJ3" s="258"/>
      <c r="AK3" s="259">
        <v>5</v>
      </c>
      <c r="AL3" s="252"/>
      <c r="AM3" s="252"/>
      <c r="AN3" s="252"/>
      <c r="AO3" s="252"/>
      <c r="AP3" s="252"/>
      <c r="AQ3" s="252"/>
      <c r="AR3" s="252"/>
      <c r="AS3" s="252"/>
      <c r="AT3" s="252"/>
      <c r="AU3" s="252"/>
      <c r="AV3" s="252"/>
      <c r="AW3" s="252"/>
      <c r="AX3" s="252"/>
      <c r="AY3" s="252"/>
      <c r="AZ3" s="252"/>
      <c r="BA3" s="252"/>
      <c r="BB3" s="252"/>
    </row>
    <row r="4" spans="1:54">
      <c r="A4" s="384"/>
      <c r="B4" s="385"/>
      <c r="C4" s="385"/>
      <c r="D4" s="386"/>
      <c r="E4" s="391" t="s">
        <v>162</v>
      </c>
      <c r="F4" s="399" t="s">
        <v>975</v>
      </c>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1"/>
      <c r="AI4" s="257" t="s">
        <v>164</v>
      </c>
      <c r="AJ4" s="258"/>
      <c r="AK4" s="260">
        <v>44907</v>
      </c>
      <c r="AL4" s="252"/>
      <c r="AM4" s="252"/>
      <c r="AN4" s="252"/>
      <c r="AO4" s="252"/>
      <c r="AP4" s="252"/>
      <c r="AQ4" s="252"/>
      <c r="AR4" s="252"/>
      <c r="AS4" s="252"/>
      <c r="AT4" s="252"/>
      <c r="AU4" s="252"/>
      <c r="AV4" s="252"/>
      <c r="AW4" s="252"/>
      <c r="AX4" s="252"/>
      <c r="AY4" s="252"/>
      <c r="AZ4" s="252"/>
      <c r="BA4" s="252"/>
      <c r="BB4" s="252"/>
    </row>
    <row r="5" spans="1:54" ht="15.75" thickBot="1">
      <c r="A5" s="387"/>
      <c r="B5" s="388"/>
      <c r="C5" s="388"/>
      <c r="D5" s="389"/>
      <c r="E5" s="398"/>
      <c r="F5" s="402"/>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4"/>
      <c r="AI5" s="261" t="s">
        <v>165</v>
      </c>
      <c r="AJ5" s="262"/>
      <c r="AK5" s="263" t="s">
        <v>166</v>
      </c>
      <c r="AL5" s="252"/>
      <c r="AM5" s="252"/>
      <c r="AN5" s="252"/>
      <c r="AO5" s="252"/>
      <c r="AP5" s="252"/>
      <c r="AQ5" s="252"/>
      <c r="AR5" s="252"/>
      <c r="AS5" s="252"/>
      <c r="AT5" s="252"/>
      <c r="AU5" s="252"/>
      <c r="AV5" s="252"/>
      <c r="AW5" s="252"/>
      <c r="AX5" s="252"/>
      <c r="AY5" s="252"/>
      <c r="AZ5" s="252"/>
      <c r="BA5" s="252"/>
      <c r="BB5" s="252"/>
    </row>
    <row r="6" spans="1:54" ht="19.5" customHeight="1">
      <c r="A6" s="252"/>
      <c r="B6" s="252"/>
      <c r="C6" s="252"/>
      <c r="D6" s="252"/>
      <c r="E6" s="252"/>
      <c r="F6" s="252"/>
      <c r="G6" s="252"/>
      <c r="H6" s="252"/>
      <c r="I6" s="252"/>
      <c r="J6" s="252"/>
      <c r="K6" s="252"/>
      <c r="L6" s="252"/>
      <c r="M6" s="252"/>
      <c r="N6" s="252"/>
      <c r="O6" s="252"/>
      <c r="P6" s="252"/>
      <c r="Q6" s="252"/>
      <c r="R6" s="252"/>
      <c r="S6" s="252"/>
      <c r="T6" s="252"/>
      <c r="U6" s="252"/>
      <c r="V6" s="252"/>
      <c r="W6" s="252"/>
      <c r="X6" s="252"/>
      <c r="Y6" s="264"/>
      <c r="Z6" s="252"/>
      <c r="AA6" s="264"/>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row>
    <row r="7" spans="1:54" ht="21.95" customHeight="1">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row>
    <row r="8" spans="1:54" ht="36.75" customHeight="1">
      <c r="A8" s="379" t="s">
        <v>167</v>
      </c>
      <c r="B8" s="266"/>
      <c r="C8" s="379" t="s">
        <v>168</v>
      </c>
      <c r="D8" s="267"/>
      <c r="E8" s="379" t="s">
        <v>169</v>
      </c>
      <c r="F8" s="405" t="s">
        <v>170</v>
      </c>
      <c r="G8" s="406"/>
      <c r="H8" s="406"/>
      <c r="I8" s="406"/>
      <c r="J8" s="406"/>
      <c r="K8" s="406"/>
      <c r="L8" s="406"/>
      <c r="M8" s="406"/>
      <c r="N8" s="406"/>
      <c r="O8" s="406"/>
      <c r="P8" s="406"/>
      <c r="Q8" s="406"/>
      <c r="R8" s="406"/>
      <c r="S8" s="406"/>
      <c r="T8" s="406"/>
      <c r="U8" s="407"/>
      <c r="V8" s="408" t="s">
        <v>976</v>
      </c>
      <c r="W8" s="379" t="s">
        <v>171</v>
      </c>
      <c r="X8" s="379" t="s">
        <v>172</v>
      </c>
      <c r="Y8" s="379" t="s">
        <v>173</v>
      </c>
      <c r="Z8" s="379" t="s">
        <v>174</v>
      </c>
      <c r="AA8" s="379" t="s">
        <v>175</v>
      </c>
      <c r="AB8" s="379" t="s">
        <v>176</v>
      </c>
      <c r="AC8" s="379" t="s">
        <v>177</v>
      </c>
      <c r="AD8" s="379" t="s">
        <v>178</v>
      </c>
      <c r="AE8" s="379" t="s">
        <v>179</v>
      </c>
      <c r="AF8" s="408" t="s">
        <v>180</v>
      </c>
      <c r="AG8" s="379" t="s">
        <v>181</v>
      </c>
      <c r="AH8" s="408" t="s">
        <v>182</v>
      </c>
      <c r="AI8" s="408" t="s">
        <v>183</v>
      </c>
      <c r="AJ8" s="268"/>
      <c r="AK8" s="408" t="s">
        <v>184</v>
      </c>
      <c r="AL8" s="265"/>
      <c r="AM8" s="265"/>
      <c r="AN8" s="265"/>
      <c r="AO8" s="265"/>
      <c r="AP8" s="265"/>
      <c r="AQ8" s="265"/>
      <c r="AR8" s="265"/>
      <c r="AS8" s="265"/>
      <c r="AT8" s="265"/>
      <c r="AU8" s="265"/>
      <c r="AV8" s="265"/>
      <c r="AW8" s="265"/>
      <c r="AX8" s="265"/>
      <c r="AY8" s="265"/>
      <c r="AZ8" s="265"/>
      <c r="BA8" s="265"/>
      <c r="BB8" s="265"/>
    </row>
    <row r="9" spans="1:54" ht="63">
      <c r="A9" s="380"/>
      <c r="B9" s="269"/>
      <c r="C9" s="380"/>
      <c r="D9" s="270"/>
      <c r="E9" s="380"/>
      <c r="F9" s="271" t="s">
        <v>186</v>
      </c>
      <c r="G9" s="271" t="s">
        <v>187</v>
      </c>
      <c r="H9" s="271" t="s">
        <v>1091</v>
      </c>
      <c r="I9" s="271" t="s">
        <v>188</v>
      </c>
      <c r="J9" s="271" t="s">
        <v>189</v>
      </c>
      <c r="K9" s="272" t="s">
        <v>190</v>
      </c>
      <c r="L9" s="271" t="s">
        <v>191</v>
      </c>
      <c r="M9" s="272" t="s">
        <v>192</v>
      </c>
      <c r="N9" s="271" t="s">
        <v>193</v>
      </c>
      <c r="O9" s="272" t="s">
        <v>194</v>
      </c>
      <c r="P9" s="271" t="s">
        <v>195</v>
      </c>
      <c r="Q9" s="272" t="s">
        <v>196</v>
      </c>
      <c r="R9" s="271" t="s">
        <v>197</v>
      </c>
      <c r="S9" s="272" t="s">
        <v>198</v>
      </c>
      <c r="T9" s="271" t="s">
        <v>199</v>
      </c>
      <c r="U9" s="272" t="s">
        <v>200</v>
      </c>
      <c r="V9" s="409" t="s">
        <v>976</v>
      </c>
      <c r="W9" s="380"/>
      <c r="X9" s="380"/>
      <c r="Y9" s="380"/>
      <c r="Z9" s="380"/>
      <c r="AA9" s="380"/>
      <c r="AB9" s="380"/>
      <c r="AC9" s="380"/>
      <c r="AD9" s="380"/>
      <c r="AE9" s="380"/>
      <c r="AF9" s="410"/>
      <c r="AG9" s="411"/>
      <c r="AH9" s="410"/>
      <c r="AI9" s="410"/>
      <c r="AJ9" s="273"/>
      <c r="AK9" s="409"/>
      <c r="AL9" s="265"/>
      <c r="AM9" s="265"/>
      <c r="AN9" s="265"/>
      <c r="AO9" s="265"/>
      <c r="AP9" s="265"/>
      <c r="AQ9" s="265"/>
      <c r="AR9" s="265"/>
      <c r="AS9" s="265"/>
      <c r="AT9" s="265"/>
      <c r="AU9" s="265"/>
      <c r="AV9" s="265"/>
      <c r="AW9" s="265"/>
      <c r="AX9" s="265"/>
      <c r="AY9" s="265"/>
      <c r="AZ9" s="265"/>
      <c r="BA9" s="265"/>
      <c r="BB9" s="265"/>
    </row>
    <row r="10" spans="1:54" ht="75">
      <c r="A10" s="274" t="s">
        <v>345</v>
      </c>
      <c r="B10" s="274" t="str">
        <f>VLOOKUP($A10,[18]Listas!$A$2:$B$5,2,FALSE)</f>
        <v>PerUno</v>
      </c>
      <c r="C10" s="274" t="s">
        <v>346</v>
      </c>
      <c r="D10" s="274" t="str">
        <f>VLOOKUP($C10,[18]Listas!$E$2:$F$11,2,FALSE)</f>
        <v>ObjUno</v>
      </c>
      <c r="E10" s="274" t="s">
        <v>347</v>
      </c>
      <c r="F10" s="274"/>
      <c r="G10" s="274"/>
      <c r="H10" s="274"/>
      <c r="I10" s="274"/>
      <c r="J10" s="274"/>
      <c r="K10" s="274"/>
      <c r="L10" s="274" t="s">
        <v>204</v>
      </c>
      <c r="M10" s="274" t="s">
        <v>835</v>
      </c>
      <c r="N10" s="274"/>
      <c r="O10" s="274"/>
      <c r="P10" s="274"/>
      <c r="Q10" s="274"/>
      <c r="R10" s="274"/>
      <c r="S10" s="274" t="s">
        <v>977</v>
      </c>
      <c r="T10" s="274"/>
      <c r="U10" s="274"/>
      <c r="V10" s="303" t="s">
        <v>978</v>
      </c>
      <c r="W10" s="304" t="s">
        <v>979</v>
      </c>
      <c r="X10" s="305" t="s">
        <v>232</v>
      </c>
      <c r="Y10" s="274" t="s">
        <v>493</v>
      </c>
      <c r="Z10" s="274" t="s">
        <v>980</v>
      </c>
      <c r="AA10" s="274" t="s">
        <v>981</v>
      </c>
      <c r="AB10" s="150" t="s">
        <v>982</v>
      </c>
      <c r="AC10" s="274" t="s">
        <v>696</v>
      </c>
      <c r="AD10" s="274" t="s">
        <v>983</v>
      </c>
      <c r="AE10" s="275">
        <v>44928</v>
      </c>
      <c r="AF10" s="275">
        <v>45291</v>
      </c>
      <c r="AG10" s="150" t="s">
        <v>372</v>
      </c>
      <c r="AH10" s="150">
        <v>100</v>
      </c>
      <c r="AI10" s="274" t="s">
        <v>493</v>
      </c>
      <c r="AJ10" s="276" t="e">
        <f>VLOOKUP($CE10,[18]Listas!$AB$1:$AC$10,2,FALSE)</f>
        <v>#N/A</v>
      </c>
      <c r="AK10" s="277" t="s">
        <v>494</v>
      </c>
      <c r="AL10" s="252"/>
      <c r="AM10" s="252"/>
      <c r="AN10" s="252"/>
      <c r="AO10" s="252"/>
      <c r="AP10" s="252"/>
      <c r="AQ10" s="252"/>
      <c r="AR10" s="252"/>
      <c r="AS10" s="252"/>
      <c r="AT10" s="252"/>
      <c r="AU10" s="252"/>
      <c r="AV10" s="252"/>
      <c r="AW10" s="252"/>
      <c r="AX10" s="252"/>
      <c r="AY10" s="252"/>
      <c r="AZ10" s="252"/>
      <c r="BA10" s="252"/>
      <c r="BB10" s="252"/>
    </row>
    <row r="11" spans="1:54" ht="75">
      <c r="A11" s="274" t="s">
        <v>345</v>
      </c>
      <c r="B11" s="278"/>
      <c r="C11" s="279" t="s">
        <v>346</v>
      </c>
      <c r="D11" s="274" t="str">
        <f>VLOOKUP($C11,[18]Listas!$E$2:$F$11,2,FALSE)</f>
        <v>ObjUno</v>
      </c>
      <c r="E11" s="279" t="s">
        <v>347</v>
      </c>
      <c r="F11" s="278" t="s">
        <v>204</v>
      </c>
      <c r="G11" s="278"/>
      <c r="H11" s="278"/>
      <c r="I11" s="278"/>
      <c r="J11" s="278"/>
      <c r="K11" s="278"/>
      <c r="L11" s="278"/>
      <c r="M11" s="278"/>
      <c r="N11" s="278"/>
      <c r="O11" s="278"/>
      <c r="P11" s="278"/>
      <c r="Q11" s="278"/>
      <c r="R11" s="278"/>
      <c r="S11" s="278"/>
      <c r="T11" s="278"/>
      <c r="U11" s="278"/>
      <c r="V11" s="306" t="s">
        <v>978</v>
      </c>
      <c r="W11" s="307" t="s">
        <v>984</v>
      </c>
      <c r="X11" s="308" t="s">
        <v>232</v>
      </c>
      <c r="Y11" s="308" t="s">
        <v>493</v>
      </c>
      <c r="Z11" s="274" t="s">
        <v>985</v>
      </c>
      <c r="AA11" s="274" t="s">
        <v>986</v>
      </c>
      <c r="AB11" s="278" t="s">
        <v>987</v>
      </c>
      <c r="AC11" s="279" t="s">
        <v>501</v>
      </c>
      <c r="AD11" s="278" t="s">
        <v>988</v>
      </c>
      <c r="AE11" s="280">
        <v>44927</v>
      </c>
      <c r="AF11" s="280">
        <v>45291</v>
      </c>
      <c r="AG11" s="281" t="s">
        <v>133</v>
      </c>
      <c r="AH11" s="282">
        <v>100</v>
      </c>
      <c r="AI11" s="278" t="s">
        <v>493</v>
      </c>
      <c r="AJ11" s="283"/>
      <c r="AK11" s="284" t="s">
        <v>494</v>
      </c>
      <c r="AL11" s="285"/>
      <c r="AM11" s="252"/>
      <c r="AN11" s="252"/>
      <c r="AO11" s="252"/>
      <c r="AP11" s="252"/>
      <c r="AQ11" s="252"/>
      <c r="AR11" s="252"/>
      <c r="AS11" s="252"/>
      <c r="AT11" s="252"/>
      <c r="AU11" s="252"/>
      <c r="AV11" s="252"/>
      <c r="AW11" s="252"/>
      <c r="AX11" s="252"/>
      <c r="AY11" s="252"/>
      <c r="AZ11" s="252"/>
      <c r="BA11" s="252"/>
      <c r="BB11" s="252"/>
    </row>
    <row r="12" spans="1:54" ht="75">
      <c r="A12" s="279" t="s">
        <v>345</v>
      </c>
      <c r="B12" s="278"/>
      <c r="C12" s="279" t="s">
        <v>346</v>
      </c>
      <c r="D12" s="274" t="str">
        <f>VLOOKUP($C12,[18]Listas!$E$2:$F$11,2,FALSE)</f>
        <v>ObjUno</v>
      </c>
      <c r="E12" s="279" t="s">
        <v>347</v>
      </c>
      <c r="F12" s="278"/>
      <c r="G12" s="278"/>
      <c r="H12" s="278"/>
      <c r="I12" s="278"/>
      <c r="J12" s="278"/>
      <c r="K12" s="278"/>
      <c r="L12" s="278"/>
      <c r="M12" s="278"/>
      <c r="N12" s="278"/>
      <c r="O12" s="278"/>
      <c r="P12" s="278"/>
      <c r="Q12" s="278"/>
      <c r="R12" s="278"/>
      <c r="S12" s="278"/>
      <c r="T12" s="278"/>
      <c r="U12" s="278"/>
      <c r="V12" s="306" t="s">
        <v>978</v>
      </c>
      <c r="W12" s="309" t="s">
        <v>989</v>
      </c>
      <c r="X12" s="308" t="s">
        <v>232</v>
      </c>
      <c r="Y12" s="308" t="s">
        <v>493</v>
      </c>
      <c r="Z12" s="279" t="s">
        <v>990</v>
      </c>
      <c r="AA12" s="274" t="s">
        <v>991</v>
      </c>
      <c r="AB12" s="278" t="s">
        <v>989</v>
      </c>
      <c r="AC12" s="279" t="s">
        <v>992</v>
      </c>
      <c r="AD12" s="278" t="s">
        <v>988</v>
      </c>
      <c r="AE12" s="280">
        <v>45078</v>
      </c>
      <c r="AF12" s="280">
        <v>45291</v>
      </c>
      <c r="AG12" s="150" t="s">
        <v>372</v>
      </c>
      <c r="AH12" s="282">
        <v>100</v>
      </c>
      <c r="AI12" s="278" t="s">
        <v>493</v>
      </c>
      <c r="AJ12" s="283" t="s">
        <v>494</v>
      </c>
      <c r="AK12" s="284" t="s">
        <v>494</v>
      </c>
      <c r="AL12" s="285"/>
      <c r="AM12" s="252"/>
      <c r="AN12" s="252"/>
      <c r="AO12" s="252"/>
      <c r="AP12" s="252"/>
      <c r="AQ12" s="252"/>
      <c r="AR12" s="252"/>
      <c r="AS12" s="252"/>
      <c r="AT12" s="252"/>
      <c r="AU12" s="252"/>
      <c r="AV12" s="252"/>
      <c r="AW12" s="252"/>
      <c r="AX12" s="252"/>
      <c r="AY12" s="252"/>
      <c r="AZ12" s="252"/>
      <c r="BA12" s="252"/>
      <c r="BB12" s="252"/>
    </row>
    <row r="13" spans="1:54" ht="75">
      <c r="A13" s="274" t="s">
        <v>190</v>
      </c>
      <c r="B13" s="278"/>
      <c r="C13" s="274" t="s">
        <v>413</v>
      </c>
      <c r="D13" s="274" t="str">
        <f>VLOOKUP($C13,[11]Listas!$E$2:$F$11,2,FALSE)</f>
        <v>ObjTres</v>
      </c>
      <c r="E13" s="274" t="s">
        <v>414</v>
      </c>
      <c r="F13" s="278"/>
      <c r="G13" s="278"/>
      <c r="H13" s="278"/>
      <c r="I13" s="278"/>
      <c r="J13" s="278"/>
      <c r="K13" s="278"/>
      <c r="L13" s="278"/>
      <c r="M13" s="278"/>
      <c r="N13" s="278"/>
      <c r="O13" s="278"/>
      <c r="P13" s="278"/>
      <c r="Q13" s="278"/>
      <c r="R13" s="278"/>
      <c r="S13" s="278"/>
      <c r="T13" s="278"/>
      <c r="U13" s="278"/>
      <c r="V13" s="303" t="s">
        <v>993</v>
      </c>
      <c r="W13" s="310" t="s">
        <v>994</v>
      </c>
      <c r="X13" s="305" t="s">
        <v>232</v>
      </c>
      <c r="Y13" s="311" t="s">
        <v>493</v>
      </c>
      <c r="Z13" s="305" t="s">
        <v>1177</v>
      </c>
      <c r="AA13" s="305" t="s">
        <v>1177</v>
      </c>
      <c r="AB13" s="274" t="s">
        <v>1092</v>
      </c>
      <c r="AC13" s="310" t="s">
        <v>526</v>
      </c>
      <c r="AD13" s="310" t="s">
        <v>995</v>
      </c>
      <c r="AE13" s="275">
        <v>44935</v>
      </c>
      <c r="AF13" s="275">
        <v>45290</v>
      </c>
      <c r="AG13" s="281" t="s">
        <v>1024</v>
      </c>
      <c r="AH13" s="282">
        <v>100</v>
      </c>
      <c r="AI13" s="274" t="s">
        <v>493</v>
      </c>
      <c r="AJ13" s="283"/>
      <c r="AK13" s="286" t="s">
        <v>494</v>
      </c>
      <c r="AL13" s="285"/>
      <c r="AM13" s="252"/>
      <c r="AN13" s="252"/>
      <c r="AO13" s="252"/>
      <c r="AP13" s="252"/>
      <c r="AQ13" s="252"/>
      <c r="AR13" s="252"/>
      <c r="AS13" s="252"/>
      <c r="AT13" s="252"/>
      <c r="AU13" s="252"/>
      <c r="AV13" s="252"/>
      <c r="AW13" s="252"/>
      <c r="AX13" s="252"/>
      <c r="AY13" s="252"/>
      <c r="AZ13" s="252"/>
      <c r="BA13" s="252"/>
      <c r="BB13" s="252"/>
    </row>
    <row r="14" spans="1:54" ht="75">
      <c r="A14" s="274" t="s">
        <v>345</v>
      </c>
      <c r="B14" s="278"/>
      <c r="C14" s="274" t="s">
        <v>413</v>
      </c>
      <c r="D14" s="274" t="str">
        <f>VLOOKUP($C14,[18]Listas!$E$2:$F$11,2,FALSE)</f>
        <v>ObjTres</v>
      </c>
      <c r="E14" s="274" t="s">
        <v>414</v>
      </c>
      <c r="F14" s="278"/>
      <c r="G14" s="278"/>
      <c r="H14" s="278"/>
      <c r="I14" s="278"/>
      <c r="J14" s="278"/>
      <c r="K14" s="278"/>
      <c r="L14" s="278"/>
      <c r="M14" s="278"/>
      <c r="N14" s="278"/>
      <c r="O14" s="278"/>
      <c r="P14" s="278"/>
      <c r="Q14" s="278"/>
      <c r="R14" s="278"/>
      <c r="S14" s="278"/>
      <c r="T14" s="278"/>
      <c r="U14" s="278"/>
      <c r="V14" s="303" t="s">
        <v>993</v>
      </c>
      <c r="W14" s="274" t="s">
        <v>1093</v>
      </c>
      <c r="X14" s="274" t="s">
        <v>207</v>
      </c>
      <c r="Y14" s="274" t="s">
        <v>72</v>
      </c>
      <c r="Z14" s="274" t="s">
        <v>1094</v>
      </c>
      <c r="AA14" s="274" t="s">
        <v>1095</v>
      </c>
      <c r="AB14" s="274" t="s">
        <v>996</v>
      </c>
      <c r="AC14" s="249" t="s">
        <v>247</v>
      </c>
      <c r="AD14" s="274" t="s">
        <v>997</v>
      </c>
      <c r="AE14" s="275">
        <v>44927</v>
      </c>
      <c r="AF14" s="275">
        <v>45291</v>
      </c>
      <c r="AG14" s="281"/>
      <c r="AH14" s="282">
        <v>100</v>
      </c>
      <c r="AI14" s="274" t="s">
        <v>72</v>
      </c>
      <c r="AJ14" s="283"/>
      <c r="AK14" s="287" t="s">
        <v>223</v>
      </c>
      <c r="AL14" s="285"/>
      <c r="AM14" s="252"/>
      <c r="AN14" s="252"/>
      <c r="AO14" s="252"/>
      <c r="AP14" s="252"/>
      <c r="AQ14" s="252"/>
      <c r="AR14" s="252"/>
      <c r="AS14" s="252"/>
      <c r="AT14" s="252"/>
      <c r="AU14" s="252"/>
      <c r="AV14" s="252"/>
      <c r="AW14" s="252"/>
      <c r="AX14" s="252"/>
      <c r="AY14" s="252"/>
      <c r="AZ14" s="252"/>
      <c r="BA14" s="252"/>
      <c r="BB14" s="252"/>
    </row>
    <row r="15" spans="1:54" ht="75">
      <c r="A15" s="274" t="s">
        <v>345</v>
      </c>
      <c r="B15" s="278"/>
      <c r="C15" s="274" t="s">
        <v>413</v>
      </c>
      <c r="D15" s="274" t="str">
        <f>VLOOKUP($C15,[18]Listas!$E$2:$F$11,2,FALSE)</f>
        <v>ObjTres</v>
      </c>
      <c r="E15" s="274" t="s">
        <v>414</v>
      </c>
      <c r="F15" s="278"/>
      <c r="G15" s="278"/>
      <c r="H15" s="278"/>
      <c r="I15" s="278"/>
      <c r="J15" s="278"/>
      <c r="K15" s="278"/>
      <c r="L15" s="278"/>
      <c r="M15" s="278"/>
      <c r="N15" s="278"/>
      <c r="O15" s="278"/>
      <c r="P15" s="278"/>
      <c r="Q15" s="278"/>
      <c r="R15" s="278"/>
      <c r="S15" s="278"/>
      <c r="T15" s="278"/>
      <c r="U15" s="278"/>
      <c r="V15" s="303" t="s">
        <v>993</v>
      </c>
      <c r="W15" s="288" t="s">
        <v>1096</v>
      </c>
      <c r="X15" s="274" t="s">
        <v>207</v>
      </c>
      <c r="Y15" s="274" t="s">
        <v>72</v>
      </c>
      <c r="Z15" s="274" t="s">
        <v>998</v>
      </c>
      <c r="AA15" s="274" t="s">
        <v>999</v>
      </c>
      <c r="AB15" s="274" t="s">
        <v>1000</v>
      </c>
      <c r="AC15" s="249" t="s">
        <v>247</v>
      </c>
      <c r="AD15" s="274" t="s">
        <v>1001</v>
      </c>
      <c r="AE15" s="275">
        <v>44927</v>
      </c>
      <c r="AF15" s="275">
        <v>45291</v>
      </c>
      <c r="AG15" s="281"/>
      <c r="AH15" s="282">
        <v>100</v>
      </c>
      <c r="AI15" s="274" t="s">
        <v>72</v>
      </c>
      <c r="AJ15" s="283"/>
      <c r="AK15" s="289" t="s">
        <v>223</v>
      </c>
      <c r="AL15" s="285"/>
      <c r="AM15" s="252"/>
      <c r="AN15" s="252"/>
      <c r="AO15" s="252"/>
      <c r="AP15" s="252"/>
      <c r="AQ15" s="252"/>
      <c r="AR15" s="252"/>
      <c r="AS15" s="252"/>
      <c r="AT15" s="252"/>
      <c r="AU15" s="252"/>
      <c r="AV15" s="252"/>
      <c r="AW15" s="252"/>
      <c r="AX15" s="252"/>
      <c r="AY15" s="252"/>
      <c r="AZ15" s="252"/>
      <c r="BA15" s="252"/>
      <c r="BB15" s="252"/>
    </row>
    <row r="16" spans="1:54" ht="180">
      <c r="A16" s="274" t="s">
        <v>345</v>
      </c>
      <c r="B16" s="278"/>
      <c r="C16" s="274" t="s">
        <v>413</v>
      </c>
      <c r="D16" s="274" t="str">
        <f>VLOOKUP($C16,[18]Listas!$E$2:$F$11,2,FALSE)</f>
        <v>ObjTres</v>
      </c>
      <c r="E16" s="274" t="s">
        <v>414</v>
      </c>
      <c r="F16" s="278"/>
      <c r="G16" s="278"/>
      <c r="H16" s="278"/>
      <c r="I16" s="278"/>
      <c r="J16" s="278"/>
      <c r="K16" s="278"/>
      <c r="L16" s="278"/>
      <c r="M16" s="278"/>
      <c r="N16" s="278"/>
      <c r="O16" s="278"/>
      <c r="P16" s="278"/>
      <c r="Q16" s="278"/>
      <c r="R16" s="278"/>
      <c r="S16" s="278"/>
      <c r="T16" s="278"/>
      <c r="U16" s="278"/>
      <c r="V16" s="303" t="s">
        <v>993</v>
      </c>
      <c r="W16" s="303" t="s">
        <v>1097</v>
      </c>
      <c r="X16" s="312" t="s">
        <v>540</v>
      </c>
      <c r="Y16" s="274" t="s">
        <v>50</v>
      </c>
      <c r="Z16" s="274" t="s">
        <v>1002</v>
      </c>
      <c r="AA16" s="313" t="s">
        <v>1003</v>
      </c>
      <c r="AB16" s="274" t="s">
        <v>1004</v>
      </c>
      <c r="AC16" s="274" t="s">
        <v>548</v>
      </c>
      <c r="AD16" s="274"/>
      <c r="AE16" s="275">
        <v>44958</v>
      </c>
      <c r="AF16" s="275">
        <v>45275</v>
      </c>
      <c r="AG16" s="281"/>
      <c r="AH16" s="282">
        <v>100</v>
      </c>
      <c r="AI16" s="274" t="s">
        <v>50</v>
      </c>
      <c r="AJ16" s="283"/>
      <c r="AK16" s="290" t="s">
        <v>564</v>
      </c>
      <c r="AL16" s="285"/>
      <c r="AM16" s="252"/>
      <c r="AN16" s="252"/>
      <c r="AO16" s="252"/>
      <c r="AP16" s="252"/>
      <c r="AQ16" s="252"/>
      <c r="AR16" s="252"/>
      <c r="AS16" s="252"/>
      <c r="AT16" s="252"/>
      <c r="AU16" s="252"/>
      <c r="AV16" s="252"/>
      <c r="AW16" s="252"/>
      <c r="AX16" s="252"/>
      <c r="AY16" s="252"/>
      <c r="AZ16" s="252"/>
      <c r="BA16" s="252"/>
      <c r="BB16" s="252"/>
    </row>
    <row r="17" spans="1:54" ht="210">
      <c r="A17" s="288" t="s">
        <v>190</v>
      </c>
      <c r="B17" s="278"/>
      <c r="C17" s="288" t="s">
        <v>475</v>
      </c>
      <c r="D17" s="274"/>
      <c r="E17" s="274" t="s">
        <v>476</v>
      </c>
      <c r="F17" s="278"/>
      <c r="G17" s="278"/>
      <c r="H17" s="278"/>
      <c r="I17" s="278"/>
      <c r="J17" s="278"/>
      <c r="K17" s="278"/>
      <c r="L17" s="278"/>
      <c r="M17" s="278"/>
      <c r="N17" s="278"/>
      <c r="O17" s="278"/>
      <c r="P17" s="278"/>
      <c r="Q17" s="278"/>
      <c r="R17" s="278"/>
      <c r="S17" s="278"/>
      <c r="T17" s="278"/>
      <c r="U17" s="278"/>
      <c r="V17" s="303" t="s">
        <v>1005</v>
      </c>
      <c r="W17" s="303" t="s">
        <v>1006</v>
      </c>
      <c r="X17" s="303" t="s">
        <v>1098</v>
      </c>
      <c r="Y17" s="303" t="s">
        <v>1099</v>
      </c>
      <c r="Z17" s="303" t="s">
        <v>1100</v>
      </c>
      <c r="AA17" s="303" t="s">
        <v>1101</v>
      </c>
      <c r="AB17" s="303" t="s">
        <v>1102</v>
      </c>
      <c r="AC17" s="314" t="s">
        <v>529</v>
      </c>
      <c r="AD17" s="150" t="s">
        <v>1007</v>
      </c>
      <c r="AE17" s="275">
        <v>44958</v>
      </c>
      <c r="AF17" s="275">
        <v>45291</v>
      </c>
      <c r="AG17" s="281" t="s">
        <v>372</v>
      </c>
      <c r="AH17" s="282">
        <v>100</v>
      </c>
      <c r="AI17" s="274" t="s">
        <v>260</v>
      </c>
      <c r="AJ17" s="283"/>
      <c r="AK17" s="277" t="s">
        <v>494</v>
      </c>
      <c r="AL17" s="285"/>
      <c r="AM17" s="252"/>
      <c r="AN17" s="252"/>
      <c r="AO17" s="252"/>
      <c r="AP17" s="252"/>
      <c r="AQ17" s="252"/>
      <c r="AR17" s="252"/>
      <c r="AS17" s="252"/>
      <c r="AT17" s="252"/>
      <c r="AU17" s="252"/>
      <c r="AV17" s="252"/>
      <c r="AW17" s="252"/>
      <c r="AX17" s="252"/>
      <c r="AY17" s="252"/>
      <c r="AZ17" s="252"/>
      <c r="BA17" s="252"/>
      <c r="BB17" s="252"/>
    </row>
    <row r="18" spans="1:54" ht="75">
      <c r="A18" s="274" t="s">
        <v>190</v>
      </c>
      <c r="B18" s="278"/>
      <c r="C18" s="274" t="s">
        <v>475</v>
      </c>
      <c r="D18" s="274" t="str">
        <f>VLOOKUP($C18,[19]Listas!$E$2:$F$11,2,FALSE)</f>
        <v>ObjDiez</v>
      </c>
      <c r="E18" s="274" t="s">
        <v>476</v>
      </c>
      <c r="F18" s="278"/>
      <c r="G18" s="278"/>
      <c r="H18" s="278"/>
      <c r="I18" s="278"/>
      <c r="J18" s="278"/>
      <c r="K18" s="278"/>
      <c r="L18" s="278"/>
      <c r="M18" s="278"/>
      <c r="N18" s="278"/>
      <c r="O18" s="278"/>
      <c r="P18" s="278"/>
      <c r="Q18" s="278"/>
      <c r="R18" s="278"/>
      <c r="S18" s="278"/>
      <c r="T18" s="278"/>
      <c r="U18" s="278"/>
      <c r="V18" s="303" t="s">
        <v>1008</v>
      </c>
      <c r="W18" s="274" t="s">
        <v>486</v>
      </c>
      <c r="X18" s="274" t="s">
        <v>415</v>
      </c>
      <c r="Y18" s="274" t="s">
        <v>0</v>
      </c>
      <c r="Z18" s="274" t="s">
        <v>1009</v>
      </c>
      <c r="AA18" s="274" t="s">
        <v>487</v>
      </c>
      <c r="AB18" s="274" t="s">
        <v>488</v>
      </c>
      <c r="AC18" s="274" t="s">
        <v>480</v>
      </c>
      <c r="AD18" s="274" t="s">
        <v>481</v>
      </c>
      <c r="AE18" s="291">
        <v>44927</v>
      </c>
      <c r="AF18" s="291">
        <v>45275</v>
      </c>
      <c r="AG18" s="281" t="s">
        <v>1024</v>
      </c>
      <c r="AH18" s="282">
        <v>100</v>
      </c>
      <c r="AI18" s="274" t="s">
        <v>0</v>
      </c>
      <c r="AJ18" s="283"/>
      <c r="AK18" s="289" t="s">
        <v>482</v>
      </c>
      <c r="AL18" s="285"/>
      <c r="AM18" s="252"/>
      <c r="AN18" s="252"/>
      <c r="AO18" s="252"/>
      <c r="AP18" s="252"/>
      <c r="AQ18" s="252"/>
      <c r="AR18" s="252"/>
      <c r="AS18" s="252"/>
      <c r="AT18" s="252"/>
      <c r="AU18" s="252"/>
      <c r="AV18" s="252"/>
      <c r="AW18" s="252"/>
      <c r="AX18" s="252"/>
      <c r="AY18" s="252"/>
      <c r="AZ18" s="252"/>
      <c r="BA18" s="252"/>
      <c r="BB18" s="252"/>
    </row>
    <row r="19" spans="1:54" ht="60">
      <c r="A19" s="274" t="s">
        <v>190</v>
      </c>
      <c r="B19" s="278"/>
      <c r="C19" s="274" t="s">
        <v>475</v>
      </c>
      <c r="D19" s="274" t="str">
        <f>VLOOKUP($C19,[19]Listas!$E$2:$F$11,2,FALSE)</f>
        <v>ObjDiez</v>
      </c>
      <c r="E19" s="274" t="s">
        <v>476</v>
      </c>
      <c r="F19" s="278"/>
      <c r="G19" s="278"/>
      <c r="H19" s="278"/>
      <c r="I19" s="278"/>
      <c r="J19" s="278"/>
      <c r="K19" s="278"/>
      <c r="L19" s="278"/>
      <c r="M19" s="278"/>
      <c r="N19" s="278"/>
      <c r="O19" s="278"/>
      <c r="P19" s="278"/>
      <c r="Q19" s="278"/>
      <c r="R19" s="278"/>
      <c r="S19" s="278"/>
      <c r="T19" s="278"/>
      <c r="U19" s="278"/>
      <c r="V19" s="303" t="s">
        <v>1008</v>
      </c>
      <c r="W19" s="274" t="s">
        <v>1028</v>
      </c>
      <c r="X19" s="274" t="s">
        <v>415</v>
      </c>
      <c r="Y19" s="274" t="s">
        <v>0</v>
      </c>
      <c r="Z19" s="315" t="s">
        <v>478</v>
      </c>
      <c r="AA19" s="315" t="s">
        <v>1010</v>
      </c>
      <c r="AB19" s="274" t="s">
        <v>479</v>
      </c>
      <c r="AC19" s="274" t="s">
        <v>480</v>
      </c>
      <c r="AD19" s="274" t="s">
        <v>481</v>
      </c>
      <c r="AE19" s="291">
        <v>44927</v>
      </c>
      <c r="AF19" s="291">
        <v>45291</v>
      </c>
      <c r="AG19" s="281" t="s">
        <v>372</v>
      </c>
      <c r="AH19" s="282">
        <v>100</v>
      </c>
      <c r="AI19" s="274" t="s">
        <v>0</v>
      </c>
      <c r="AJ19" s="283"/>
      <c r="AK19" s="289" t="s">
        <v>482</v>
      </c>
      <c r="AL19" s="285"/>
      <c r="AM19" s="252"/>
      <c r="AN19" s="252"/>
      <c r="AO19" s="252"/>
      <c r="AP19" s="252"/>
      <c r="AQ19" s="252"/>
      <c r="AR19" s="252"/>
      <c r="AS19" s="252"/>
      <c r="AT19" s="252"/>
      <c r="AU19" s="252"/>
      <c r="AV19" s="252"/>
      <c r="AW19" s="252"/>
      <c r="AX19" s="252"/>
      <c r="AY19" s="252"/>
      <c r="AZ19" s="252"/>
      <c r="BA19" s="252"/>
      <c r="BB19" s="252"/>
    </row>
    <row r="20" spans="1:54" ht="90">
      <c r="A20" s="292" t="s">
        <v>345</v>
      </c>
      <c r="B20" s="274" t="str">
        <f>VLOOKUP($A20,[20]Listas!$A$2:$B$5,2,FALSE)</f>
        <v>PerUno</v>
      </c>
      <c r="C20" s="292" t="s">
        <v>346</v>
      </c>
      <c r="D20" s="292" t="str">
        <f>VLOOKUP($C20,[20]Listas!$E$2:$F$11,2,FALSE)</f>
        <v>ObjUno</v>
      </c>
      <c r="E20" s="292" t="s">
        <v>347</v>
      </c>
      <c r="F20" s="274" t="s">
        <v>204</v>
      </c>
      <c r="G20" s="274"/>
      <c r="H20" s="274"/>
      <c r="I20" s="274"/>
      <c r="J20" s="274"/>
      <c r="K20" s="274"/>
      <c r="L20" s="274"/>
      <c r="M20" s="274"/>
      <c r="N20" s="274"/>
      <c r="O20" s="274"/>
      <c r="P20" s="274"/>
      <c r="Q20" s="274"/>
      <c r="R20" s="274"/>
      <c r="S20" s="274"/>
      <c r="T20" s="274"/>
      <c r="U20" s="274"/>
      <c r="V20" s="316" t="s">
        <v>1011</v>
      </c>
      <c r="W20" s="317" t="s">
        <v>1103</v>
      </c>
      <c r="X20" s="317" t="s">
        <v>232</v>
      </c>
      <c r="Y20" s="317" t="s">
        <v>493</v>
      </c>
      <c r="Z20" s="317" t="s">
        <v>1012</v>
      </c>
      <c r="AA20" s="274" t="s">
        <v>1013</v>
      </c>
      <c r="AB20" s="274" t="s">
        <v>1014</v>
      </c>
      <c r="AC20" s="252" t="s">
        <v>1015</v>
      </c>
      <c r="AD20" s="274"/>
      <c r="AE20" s="293">
        <v>44928</v>
      </c>
      <c r="AF20" s="293">
        <v>45296</v>
      </c>
      <c r="AG20" s="150" t="s">
        <v>133</v>
      </c>
      <c r="AH20" s="150">
        <v>100</v>
      </c>
      <c r="AI20" s="274" t="s">
        <v>493</v>
      </c>
      <c r="AJ20" s="276" t="str">
        <f>VLOOKUP($AI20,[20]Listas!$AB$1:$AC$10,2,FALSE)</f>
        <v>OAPCR</v>
      </c>
      <c r="AK20" s="287" t="s">
        <v>494</v>
      </c>
      <c r="AL20" s="285"/>
      <c r="AM20" s="252"/>
      <c r="AN20" s="252"/>
      <c r="AO20" s="252"/>
      <c r="AP20" s="252"/>
      <c r="AQ20" s="252"/>
      <c r="AR20" s="252"/>
      <c r="AS20" s="252"/>
      <c r="AT20" s="252"/>
      <c r="AU20" s="252"/>
      <c r="AV20" s="252"/>
      <c r="AW20" s="252"/>
      <c r="AX20" s="252"/>
      <c r="AY20" s="252"/>
      <c r="AZ20" s="252"/>
      <c r="BA20" s="252"/>
      <c r="BB20" s="252"/>
    </row>
    <row r="21" spans="1:54" ht="60">
      <c r="A21" s="274" t="s">
        <v>345</v>
      </c>
      <c r="B21" s="274"/>
      <c r="C21" s="274" t="s">
        <v>413</v>
      </c>
      <c r="D21" s="274" t="str">
        <f>VLOOKUP($C21,[11]Listas!$E$2:$F$11,2,FALSE)</f>
        <v>ObjTres</v>
      </c>
      <c r="E21" s="274" t="s">
        <v>414</v>
      </c>
      <c r="F21" s="274"/>
      <c r="G21" s="274"/>
      <c r="H21" s="274"/>
      <c r="I21" s="274"/>
      <c r="J21" s="274"/>
      <c r="K21" s="274"/>
      <c r="L21" s="274"/>
      <c r="M21" s="274"/>
      <c r="N21" s="274"/>
      <c r="O21" s="274"/>
      <c r="P21" s="274"/>
      <c r="Q21" s="274"/>
      <c r="R21" s="274"/>
      <c r="S21" s="274"/>
      <c r="T21" s="274"/>
      <c r="U21" s="274"/>
      <c r="V21" s="303" t="s">
        <v>1011</v>
      </c>
      <c r="W21" s="310" t="s">
        <v>1016</v>
      </c>
      <c r="X21" s="305" t="s">
        <v>232</v>
      </c>
      <c r="Y21" s="311" t="s">
        <v>493</v>
      </c>
      <c r="Z21" s="311" t="s">
        <v>1017</v>
      </c>
      <c r="AA21" s="311" t="s">
        <v>1018</v>
      </c>
      <c r="AB21" s="274" t="s">
        <v>1019</v>
      </c>
      <c r="AC21" s="310" t="s">
        <v>942</v>
      </c>
      <c r="AD21" s="310" t="s">
        <v>995</v>
      </c>
      <c r="AE21" s="275">
        <v>44958</v>
      </c>
      <c r="AF21" s="275">
        <v>45138</v>
      </c>
      <c r="AG21" s="281" t="s">
        <v>372</v>
      </c>
      <c r="AH21" s="150">
        <v>100</v>
      </c>
      <c r="AI21" s="274" t="s">
        <v>493</v>
      </c>
      <c r="AJ21" s="276"/>
      <c r="AK21" s="289" t="s">
        <v>494</v>
      </c>
      <c r="AL21" s="285"/>
      <c r="AM21" s="252"/>
      <c r="AN21" s="252"/>
      <c r="AO21" s="252"/>
      <c r="AP21" s="252"/>
      <c r="AQ21" s="252"/>
      <c r="AR21" s="252"/>
      <c r="AS21" s="252"/>
      <c r="AT21" s="252"/>
      <c r="AU21" s="252"/>
      <c r="AV21" s="252"/>
      <c r="AW21" s="252"/>
      <c r="AX21" s="252"/>
      <c r="AY21" s="252"/>
      <c r="AZ21" s="252"/>
      <c r="BA21" s="252"/>
      <c r="BB21" s="252"/>
    </row>
    <row r="22" spans="1:54" ht="57.95" customHeight="1">
      <c r="A22" s="288" t="s">
        <v>190</v>
      </c>
      <c r="B22" s="274" t="str">
        <f>VLOOKUP($A22,[11]Listas!$A$2:$B$5,2,FALSE)</f>
        <v>PerCuatro</v>
      </c>
      <c r="C22" s="288" t="s">
        <v>475</v>
      </c>
      <c r="D22" s="274" t="str">
        <f>VLOOKUP($C22,[20]Listas!$E$2:$F$11,2,FALSE)</f>
        <v>ObjDiez</v>
      </c>
      <c r="E22" s="288" t="s">
        <v>476</v>
      </c>
      <c r="F22" s="274"/>
      <c r="G22" s="274"/>
      <c r="H22" s="274"/>
      <c r="I22" s="274"/>
      <c r="J22" s="274"/>
      <c r="K22" s="274" t="s">
        <v>1020</v>
      </c>
      <c r="L22" s="274" t="s">
        <v>204</v>
      </c>
      <c r="M22" s="274" t="s">
        <v>424</v>
      </c>
      <c r="N22" s="274"/>
      <c r="O22" s="274"/>
      <c r="P22" s="274"/>
      <c r="Q22" s="274"/>
      <c r="R22" s="274" t="s">
        <v>204</v>
      </c>
      <c r="S22" s="274" t="s">
        <v>1021</v>
      </c>
      <c r="T22" s="274" t="s">
        <v>204</v>
      </c>
      <c r="U22" s="274"/>
      <c r="V22" s="303" t="s">
        <v>1011</v>
      </c>
      <c r="W22" s="303" t="s">
        <v>528</v>
      </c>
      <c r="X22" s="303" t="s">
        <v>529</v>
      </c>
      <c r="Y22" s="303" t="s">
        <v>1031</v>
      </c>
      <c r="Z22" s="303" t="s">
        <v>1022</v>
      </c>
      <c r="AA22" s="311" t="s">
        <v>1104</v>
      </c>
      <c r="AB22" s="274" t="s">
        <v>1023</v>
      </c>
      <c r="AC22" s="314" t="s">
        <v>529</v>
      </c>
      <c r="AD22" s="150" t="s">
        <v>995</v>
      </c>
      <c r="AE22" s="275">
        <v>44958</v>
      </c>
      <c r="AF22" s="275">
        <v>45107</v>
      </c>
      <c r="AG22" s="150" t="s">
        <v>1024</v>
      </c>
      <c r="AH22" s="150">
        <v>100</v>
      </c>
      <c r="AI22" s="274" t="s">
        <v>260</v>
      </c>
      <c r="AJ22" s="276" t="e">
        <f>VLOOKUP(#REF!,[11]Listas!$AB$1:$AC$10,2,FALSE)</f>
        <v>#REF!</v>
      </c>
      <c r="AK22" s="289" t="s">
        <v>494</v>
      </c>
      <c r="AL22" s="285"/>
      <c r="AM22" s="252"/>
      <c r="AN22" s="252"/>
      <c r="AO22" s="252"/>
      <c r="AP22" s="252"/>
      <c r="AQ22" s="252"/>
      <c r="AR22" s="252"/>
      <c r="AS22" s="252"/>
      <c r="AT22" s="252"/>
      <c r="AU22" s="252"/>
      <c r="AV22" s="252"/>
      <c r="AW22" s="252"/>
      <c r="AX22" s="252"/>
      <c r="AY22" s="252"/>
      <c r="AZ22" s="252"/>
      <c r="BA22" s="252"/>
      <c r="BB22" s="252"/>
    </row>
    <row r="23" spans="1:54" ht="89.25" customHeight="1">
      <c r="A23" s="274" t="s">
        <v>345</v>
      </c>
      <c r="B23" s="274"/>
      <c r="C23" s="274" t="s">
        <v>346</v>
      </c>
      <c r="D23" s="274" t="str">
        <f>VLOOKUP($C23,[19]Listas!$E$2:$F$11,2,FALSE)</f>
        <v>ObjUno</v>
      </c>
      <c r="E23" s="274" t="s">
        <v>347</v>
      </c>
      <c r="F23" s="274"/>
      <c r="G23" s="274"/>
      <c r="H23" s="274"/>
      <c r="I23" s="274"/>
      <c r="J23" s="274"/>
      <c r="K23" s="274"/>
      <c r="L23" s="274"/>
      <c r="M23" s="274"/>
      <c r="N23" s="274"/>
      <c r="O23" s="274"/>
      <c r="P23" s="274"/>
      <c r="Q23" s="274"/>
      <c r="R23" s="274"/>
      <c r="S23" s="274"/>
      <c r="T23" s="274"/>
      <c r="U23" s="274"/>
      <c r="V23" s="316" t="s">
        <v>1025</v>
      </c>
      <c r="W23" s="292" t="s">
        <v>442</v>
      </c>
      <c r="X23" s="274" t="s">
        <v>415</v>
      </c>
      <c r="Y23" s="274" t="s">
        <v>0</v>
      </c>
      <c r="Z23" s="249" t="s">
        <v>1105</v>
      </c>
      <c r="AA23" s="249" t="s">
        <v>443</v>
      </c>
      <c r="AB23" s="250" t="s">
        <v>444</v>
      </c>
      <c r="AC23" s="274" t="s">
        <v>430</v>
      </c>
      <c r="AD23" s="274" t="s">
        <v>445</v>
      </c>
      <c r="AE23" s="294">
        <v>44927</v>
      </c>
      <c r="AF23" s="294">
        <v>45275</v>
      </c>
      <c r="AG23" s="281" t="s">
        <v>372</v>
      </c>
      <c r="AH23" s="150">
        <v>100</v>
      </c>
      <c r="AI23" s="274" t="s">
        <v>0</v>
      </c>
      <c r="AJ23" s="276"/>
      <c r="AK23" s="289" t="s">
        <v>432</v>
      </c>
      <c r="AL23" s="252"/>
      <c r="AM23" s="252"/>
      <c r="AN23" s="252"/>
      <c r="AO23" s="252"/>
      <c r="AP23" s="252"/>
      <c r="AQ23" s="252"/>
      <c r="AR23" s="252"/>
      <c r="AS23" s="252"/>
      <c r="AT23" s="252"/>
      <c r="AU23" s="252"/>
      <c r="AV23" s="252"/>
      <c r="AW23" s="252"/>
      <c r="AX23" s="252"/>
      <c r="AY23" s="252"/>
      <c r="AZ23" s="252"/>
      <c r="BA23" s="252"/>
      <c r="BB23" s="252"/>
    </row>
    <row r="24" spans="1:54" ht="58.5" customHeight="1">
      <c r="A24" s="274" t="s">
        <v>345</v>
      </c>
      <c r="B24" s="274"/>
      <c r="C24" s="274" t="s">
        <v>346</v>
      </c>
      <c r="D24" s="274" t="str">
        <f>VLOOKUP($C24,[19]Listas!$E$2:$F$11,2,FALSE)</f>
        <v>ObjUno</v>
      </c>
      <c r="E24" s="274" t="s">
        <v>347</v>
      </c>
      <c r="F24" s="274"/>
      <c r="G24" s="274"/>
      <c r="H24" s="274"/>
      <c r="I24" s="274"/>
      <c r="J24" s="274"/>
      <c r="K24" s="274"/>
      <c r="L24" s="274"/>
      <c r="M24" s="274"/>
      <c r="N24" s="274"/>
      <c r="O24" s="274"/>
      <c r="P24" s="274"/>
      <c r="Q24" s="274"/>
      <c r="R24" s="274"/>
      <c r="S24" s="274"/>
      <c r="T24" s="274"/>
      <c r="U24" s="274"/>
      <c r="V24" s="303" t="s">
        <v>1025</v>
      </c>
      <c r="W24" s="274" t="s">
        <v>446</v>
      </c>
      <c r="X24" s="274" t="s">
        <v>415</v>
      </c>
      <c r="Y24" s="274" t="s">
        <v>0</v>
      </c>
      <c r="Z24" s="249" t="s">
        <v>447</v>
      </c>
      <c r="AA24" s="274" t="s">
        <v>1026</v>
      </c>
      <c r="AB24" s="274" t="s">
        <v>448</v>
      </c>
      <c r="AC24" s="274" t="s">
        <v>430</v>
      </c>
      <c r="AD24" s="274" t="s">
        <v>431</v>
      </c>
      <c r="AE24" s="291">
        <v>44927</v>
      </c>
      <c r="AF24" s="291">
        <v>45291</v>
      </c>
      <c r="AG24" s="281" t="s">
        <v>372</v>
      </c>
      <c r="AH24" s="150">
        <v>100</v>
      </c>
      <c r="AI24" s="274" t="s">
        <v>0</v>
      </c>
      <c r="AJ24" s="276"/>
      <c r="AK24" s="289" t="s">
        <v>432</v>
      </c>
      <c r="AL24" s="252"/>
      <c r="AM24" s="252"/>
      <c r="AN24" s="252"/>
      <c r="AO24" s="252"/>
      <c r="AP24" s="252"/>
      <c r="AQ24" s="252"/>
      <c r="AR24" s="252"/>
      <c r="AS24" s="252"/>
      <c r="AT24" s="252"/>
      <c r="AU24" s="252"/>
      <c r="AV24" s="252"/>
      <c r="AW24" s="252"/>
      <c r="AX24" s="252"/>
      <c r="AY24" s="252"/>
      <c r="AZ24" s="252"/>
      <c r="BA24" s="252"/>
      <c r="BB24" s="252"/>
    </row>
    <row r="25" spans="1:54" ht="59.45" customHeight="1">
      <c r="A25" s="274" t="s">
        <v>345</v>
      </c>
      <c r="B25" s="252"/>
      <c r="C25" s="274" t="s">
        <v>346</v>
      </c>
      <c r="D25" s="274" t="str">
        <f>VLOOKUP($C25,[19]Listas!$E$2:$F$11,2,FALSE)</f>
        <v>ObjUno</v>
      </c>
      <c r="E25" s="274" t="s">
        <v>347</v>
      </c>
      <c r="F25" s="252"/>
      <c r="G25" s="252"/>
      <c r="H25" s="252"/>
      <c r="I25" s="252"/>
      <c r="J25" s="252"/>
      <c r="K25" s="252"/>
      <c r="L25" s="252"/>
      <c r="M25" s="252"/>
      <c r="N25" s="252"/>
      <c r="O25" s="252"/>
      <c r="P25" s="252"/>
      <c r="Q25" s="252"/>
      <c r="R25" s="252"/>
      <c r="S25" s="252"/>
      <c r="T25" s="252"/>
      <c r="U25" s="252"/>
      <c r="V25" s="303" t="s">
        <v>1025</v>
      </c>
      <c r="W25" s="274" t="s">
        <v>1038</v>
      </c>
      <c r="X25" s="274" t="s">
        <v>415</v>
      </c>
      <c r="Y25" s="274" t="s">
        <v>0</v>
      </c>
      <c r="Z25" s="249" t="s">
        <v>1036</v>
      </c>
      <c r="AA25" s="249" t="s">
        <v>1037</v>
      </c>
      <c r="AB25" s="274" t="s">
        <v>1027</v>
      </c>
      <c r="AC25" s="274" t="s">
        <v>419</v>
      </c>
      <c r="AD25" s="274" t="s">
        <v>422</v>
      </c>
      <c r="AE25" s="291">
        <v>44927</v>
      </c>
      <c r="AF25" s="291">
        <v>45291</v>
      </c>
      <c r="AG25" s="295" t="s">
        <v>372</v>
      </c>
      <c r="AH25" s="296">
        <v>100</v>
      </c>
      <c r="AI25" s="274" t="s">
        <v>0</v>
      </c>
      <c r="AJ25" s="252"/>
      <c r="AK25" s="286" t="s">
        <v>421</v>
      </c>
      <c r="AL25" s="252"/>
      <c r="AM25" s="252"/>
      <c r="AN25" s="252"/>
      <c r="AO25" s="252"/>
      <c r="AP25" s="252"/>
      <c r="AQ25" s="252"/>
      <c r="AR25" s="252"/>
      <c r="AS25" s="252"/>
      <c r="AT25" s="252"/>
      <c r="AU25" s="252"/>
      <c r="AV25" s="252"/>
      <c r="AW25" s="252"/>
      <c r="AX25" s="252"/>
      <c r="AY25" s="252"/>
      <c r="AZ25" s="252"/>
      <c r="BA25" s="252"/>
      <c r="BB25" s="252"/>
    </row>
    <row r="26" spans="1:54" ht="15.75" customHeight="1">
      <c r="A26" s="252"/>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row>
    <row r="27" spans="1:54" ht="15.75" customHeight="1">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row>
    <row r="28" spans="1:54" ht="15.75" customHeight="1">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row>
    <row r="29" spans="1:54" ht="15.75"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row>
    <row r="30" spans="1:54" ht="15.75" customHeight="1">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row>
    <row r="31" spans="1:54" ht="15.75" customHeight="1">
      <c r="A31" s="252"/>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row>
    <row r="32" spans="1:54" ht="15.75" customHeight="1">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row>
    <row r="33" spans="1:54" ht="15.75" customHeight="1">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row>
    <row r="34" spans="1:54" ht="15.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row>
    <row r="35" spans="1:54" ht="15.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row>
    <row r="36" spans="1:54" ht="15.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row>
    <row r="37" spans="1:54" ht="15.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row>
    <row r="38" spans="1:54" ht="15.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row>
    <row r="39" spans="1:54" ht="15.75" customHeight="1">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row>
    <row r="40" spans="1:54" ht="15.75" customHeight="1">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row>
    <row r="41" spans="1:54" ht="15.75" customHeight="1">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row>
    <row r="42" spans="1:54" ht="15.75" customHeight="1">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row>
    <row r="43" spans="1:54" ht="15.75" customHeight="1">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row>
    <row r="44" spans="1:54" ht="15.75" customHeight="1">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row>
    <row r="45" spans="1:54" ht="15.75" customHeight="1">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row>
    <row r="46" spans="1:54" ht="15.75" customHeight="1">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row>
    <row r="47" spans="1:54" ht="15.75" customHeight="1">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row>
    <row r="48" spans="1:54" ht="15.75" customHeight="1">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row>
    <row r="49" spans="1:54" ht="15.75" customHeight="1">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row>
    <row r="50" spans="1:54" ht="15.75" customHeight="1">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row>
    <row r="51" spans="1:54" ht="15.75" customHeight="1">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row>
    <row r="52" spans="1:54" ht="15.75" customHeight="1">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row>
    <row r="53" spans="1:54" ht="15.75" customHeight="1">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row>
    <row r="54" spans="1:54" ht="15.75" customHeight="1">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row>
    <row r="55" spans="1:54" ht="15.75" customHeight="1">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row>
    <row r="56" spans="1:54" ht="15.75" customHeight="1">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row>
    <row r="57" spans="1:54" ht="15.75" customHeight="1">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row>
    <row r="58" spans="1:54" ht="15.75" customHeight="1">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row>
    <row r="59" spans="1:54" ht="15.75" customHeight="1">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row>
    <row r="60" spans="1:54" ht="15.75" customHeight="1">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row>
    <row r="61" spans="1:54" ht="15.75" customHeight="1">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row>
    <row r="62" spans="1:54" ht="15.75" customHeight="1">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row>
    <row r="63" spans="1:54" ht="15.75" customHeight="1">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row>
    <row r="64" spans="1:54" ht="15.75" customHeight="1">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row>
    <row r="65" spans="1:54" ht="15.75" customHeight="1">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row>
    <row r="66" spans="1:54" ht="15.75" customHeight="1">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row>
    <row r="67" spans="1:54" ht="15.75" customHeight="1">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row>
    <row r="68" spans="1:54" ht="15.75" customHeight="1">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row>
    <row r="69" spans="1:54" ht="15.75" customHeight="1">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row>
    <row r="70" spans="1:54" ht="15.75" customHeight="1">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row>
    <row r="71" spans="1:54" ht="15.75" customHeight="1">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row>
    <row r="72" spans="1:54" ht="15.75" customHeight="1">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row>
    <row r="73" spans="1:54" ht="15.75" customHeight="1">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row>
    <row r="74" spans="1:54" ht="15.75" customHeight="1">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row>
    <row r="75" spans="1:54" ht="15.75" customHeight="1">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row>
    <row r="76" spans="1:54" ht="15.75" customHeight="1">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row>
    <row r="77" spans="1:54" ht="15.75" customHeight="1">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row>
    <row r="78" spans="1:54" ht="15.75" customHeight="1">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row>
    <row r="79" spans="1:54" ht="15.75" customHeight="1">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row>
    <row r="80" spans="1:54" ht="15.75" customHeight="1">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row>
    <row r="81" spans="1:54" ht="15.75" customHeight="1">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row>
    <row r="82" spans="1:54" ht="15.75" customHeight="1">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row>
    <row r="83" spans="1:54" ht="15.75" customHeight="1">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row>
    <row r="84" spans="1:54" ht="15.75" customHeight="1">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row>
    <row r="85" spans="1:54" ht="15.75" customHeight="1">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row>
    <row r="86" spans="1:54" ht="15.75" customHeight="1">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row>
    <row r="87" spans="1:54" ht="15.75" customHeight="1">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row>
    <row r="88" spans="1:54" ht="15.75" customHeight="1">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row>
    <row r="89" spans="1:54" ht="15.75" customHeight="1">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row>
    <row r="90" spans="1:54" ht="15.75" customHeight="1">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row>
    <row r="91" spans="1:54" ht="15.75" customHeight="1">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row>
    <row r="92" spans="1:54" ht="15.75" customHeight="1">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row>
    <row r="93" spans="1:54" ht="15.75" customHeight="1">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row>
    <row r="94" spans="1:54" ht="15.75" customHeight="1">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row>
    <row r="95" spans="1:54" ht="15.75" customHeight="1">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row>
    <row r="96" spans="1:54" ht="15.75" customHeight="1">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row>
    <row r="97" spans="1:54" ht="15.75" customHeight="1">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row>
    <row r="98" spans="1:54" ht="15.75" customHeight="1">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row>
    <row r="99" spans="1:54" ht="15.75" customHeight="1">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row>
    <row r="100" spans="1:54" ht="15.75" customHeight="1">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row>
    <row r="101" spans="1:54" ht="15.75" customHeight="1">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row>
    <row r="102" spans="1:54" ht="15.75" customHeight="1">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row>
    <row r="103" spans="1:54" ht="15.75" customHeight="1">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row>
    <row r="104" spans="1:54" ht="15.75" customHeight="1">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row>
    <row r="105" spans="1:54" ht="15.75" customHeight="1">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row>
    <row r="106" spans="1:54" ht="15.75" customHeight="1">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row>
    <row r="107" spans="1:54" ht="15.75" customHeight="1">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row>
    <row r="108" spans="1:54" ht="15.75" customHeight="1">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row>
    <row r="109" spans="1:54" ht="15.75" customHeight="1">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row>
    <row r="110" spans="1:54" ht="15.75" customHeight="1">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row>
    <row r="111" spans="1:54" ht="15.75" customHeight="1">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row>
    <row r="112" spans="1:54" ht="15.7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row>
    <row r="113" spans="1:54" ht="15.7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row>
    <row r="114" spans="1:54" ht="15.7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row>
    <row r="115" spans="1:54" ht="15.7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row>
    <row r="116" spans="1:54" ht="15.7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row>
    <row r="117" spans="1:54" ht="15.7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row>
    <row r="118" spans="1:54" ht="15.7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row>
    <row r="119" spans="1:54" ht="15.7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row>
    <row r="120" spans="1:54" ht="15.7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row>
    <row r="121" spans="1:54" ht="15.7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row>
    <row r="122" spans="1:54" ht="15.7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row>
    <row r="123" spans="1:54" ht="15.7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row>
    <row r="124" spans="1:54" ht="15.7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row>
    <row r="125" spans="1:54" ht="15.7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row>
    <row r="126" spans="1:54" ht="15.7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row>
    <row r="127" spans="1:54" ht="15.7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row>
    <row r="128" spans="1:54" ht="15.7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row>
    <row r="129" spans="1:54" ht="15.7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row>
    <row r="130" spans="1:54" ht="15.7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row>
    <row r="131" spans="1:54" ht="15.7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row>
    <row r="132" spans="1:54" ht="15.7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row>
    <row r="133" spans="1:54" ht="15.7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row>
    <row r="134" spans="1:54" ht="15.7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row>
    <row r="135" spans="1:54" ht="15.7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row>
    <row r="136" spans="1:54" ht="15.7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row>
    <row r="137" spans="1:54" ht="15.7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row>
    <row r="138" spans="1:54" ht="15.7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row>
    <row r="139" spans="1:54" ht="15.7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row>
    <row r="140" spans="1:54" ht="15.7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row>
    <row r="141" spans="1:54" ht="15.7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row>
    <row r="142" spans="1:54" ht="15.7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row>
    <row r="143" spans="1:54" ht="15.7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row>
    <row r="144" spans="1:54" ht="15.7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row>
    <row r="145" spans="1:54" ht="15.7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row>
    <row r="146" spans="1:54" ht="15.7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row>
    <row r="147" spans="1:54" ht="15.7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row>
    <row r="148" spans="1:54" ht="15.7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row>
    <row r="149" spans="1:54" ht="15.7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row>
    <row r="150" spans="1:54" ht="15.7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row>
    <row r="151" spans="1:54" ht="15.7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row>
    <row r="152" spans="1:54" ht="15.7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row>
    <row r="153" spans="1:54" ht="15.7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row>
    <row r="154" spans="1:54" ht="15.7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row>
    <row r="155" spans="1:54" ht="15.7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row>
    <row r="156" spans="1:54" ht="15.7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row>
    <row r="157" spans="1:54" ht="15.7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row>
    <row r="158" spans="1:54" ht="15.7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row>
    <row r="159" spans="1:54" ht="15.7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row>
    <row r="160" spans="1:54" ht="15.7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row>
    <row r="161" spans="1:54" ht="15.7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row>
    <row r="162" spans="1:54" ht="15.7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row>
    <row r="163" spans="1:54" ht="15.7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row>
    <row r="164" spans="1:54" ht="15.7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row>
    <row r="165" spans="1:54" ht="15.7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row>
    <row r="166" spans="1:54" ht="15.7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row>
    <row r="167" spans="1:54" ht="15.7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row>
    <row r="168" spans="1:54" ht="15.7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row>
    <row r="169" spans="1:54" ht="15.7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row>
    <row r="170" spans="1:54" ht="15.7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row>
    <row r="171" spans="1:54" ht="15.7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row>
    <row r="172" spans="1:54" ht="15.7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row>
    <row r="173" spans="1:54" ht="15.7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row>
    <row r="174" spans="1:54" ht="15.7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row>
    <row r="175" spans="1:54" ht="15.7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row>
    <row r="176" spans="1:54" ht="15.7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row>
    <row r="177" spans="1:54" ht="15.7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row>
    <row r="178" spans="1:54" ht="15.7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row>
    <row r="179" spans="1:54" ht="15.7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row>
    <row r="180" spans="1:54" ht="15.7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row>
    <row r="181" spans="1:54" ht="15.7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row>
    <row r="182" spans="1:54" ht="15.7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row>
    <row r="183" spans="1:54" ht="15.7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row>
    <row r="184" spans="1:54" ht="15.7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row>
    <row r="185" spans="1:54" ht="15.7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row>
    <row r="186" spans="1:54" ht="15.7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row>
    <row r="187" spans="1:54" ht="15.7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row>
    <row r="188" spans="1:54" ht="15.7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row>
    <row r="189" spans="1:54" ht="15.7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row>
    <row r="190" spans="1:54" ht="15.7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row>
    <row r="191" spans="1:54" ht="15.7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row>
    <row r="192" spans="1:54" ht="15.7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row>
    <row r="193" spans="1:54" ht="15.7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row>
    <row r="194" spans="1:54" ht="15.7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row>
    <row r="195" spans="1:54" ht="15.7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row>
    <row r="196" spans="1:54" ht="15.7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row>
    <row r="197" spans="1:54" ht="15.7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row>
    <row r="198" spans="1:54" ht="15.7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row>
    <row r="199" spans="1:54" ht="15.7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row>
    <row r="200" spans="1:54" ht="15.7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row>
    <row r="201" spans="1:54" ht="15.7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row>
    <row r="202" spans="1:54" ht="15.7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row>
    <row r="203" spans="1:54" ht="15.7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row>
    <row r="204" spans="1:54" ht="15.7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row>
    <row r="205" spans="1:54" ht="15.7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row>
    <row r="206" spans="1:54" ht="15.7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row>
    <row r="207" spans="1:54" ht="15.7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row>
    <row r="208" spans="1:54" ht="15.7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row>
    <row r="209" spans="1:54" ht="15.7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row>
    <row r="210" spans="1:54" ht="15.7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row>
    <row r="211" spans="1:54" ht="15.7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row>
    <row r="212" spans="1:54" ht="15.7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row>
    <row r="213" spans="1:54" ht="15.7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row>
    <row r="214" spans="1:54" ht="15.7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row>
    <row r="215" spans="1:54" ht="15.7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row>
    <row r="216" spans="1:54" ht="15.7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row>
    <row r="217" spans="1:54" ht="15.7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row>
    <row r="218" spans="1:54" ht="15.7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row>
    <row r="219" spans="1:54" ht="15.7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row>
    <row r="220" spans="1:54" ht="15.7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row>
    <row r="221" spans="1:54" ht="15.7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row>
    <row r="222" spans="1:54" ht="15.7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row>
    <row r="223" spans="1:54" ht="15.7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row>
    <row r="224" spans="1:54" ht="15.7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row>
    <row r="225" spans="1:54" ht="15.7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row>
    <row r="226" spans="1:54" ht="15.7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row>
    <row r="227" spans="1:54" ht="15.7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row>
    <row r="228" spans="1:54" ht="15.7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row>
    <row r="229" spans="1:54" ht="15.7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row>
    <row r="230" spans="1:54" ht="15.7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row>
    <row r="231" spans="1:54" ht="15.7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row>
    <row r="232" spans="1:54" ht="15.7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row>
    <row r="233" spans="1:54" ht="15.7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row>
    <row r="234" spans="1:54" ht="15.7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row>
    <row r="235" spans="1:54" ht="15.7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row>
    <row r="236" spans="1:54" ht="15.7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row>
    <row r="237" spans="1:54" ht="15.7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row>
    <row r="238" spans="1:54" ht="15.7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row>
    <row r="239" spans="1:54" ht="15.7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row>
    <row r="240" spans="1:54" ht="15.7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row>
    <row r="241" spans="1:54" ht="15.7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row>
    <row r="242" spans="1:54" ht="15.7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row>
    <row r="243" spans="1:54" ht="15.7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row>
    <row r="244" spans="1:54" ht="15.7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row>
    <row r="245" spans="1:54" ht="15.7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row>
    <row r="246" spans="1:54" ht="15.7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row>
    <row r="247" spans="1:54" ht="15.7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row>
    <row r="248" spans="1:54" ht="15.7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row>
    <row r="249" spans="1:54" ht="15.7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row>
    <row r="250" spans="1:54" ht="15.7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row>
    <row r="251" spans="1:54" ht="15.7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row>
    <row r="252" spans="1:54" ht="15.7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row>
    <row r="253" spans="1:54" ht="15.7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row>
    <row r="254" spans="1:54" ht="15.7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row>
    <row r="255" spans="1:54" ht="15.7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row>
    <row r="256" spans="1:54" ht="15.7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row>
    <row r="257" spans="1:54" ht="15.7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row>
    <row r="258" spans="1:54" ht="15.7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row>
    <row r="259" spans="1:54" ht="15.7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row>
    <row r="260" spans="1:54" ht="15.7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row>
    <row r="261" spans="1:54" ht="15.7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row>
    <row r="262" spans="1:54" ht="15.7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row>
    <row r="263" spans="1:54" ht="15.7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row>
    <row r="264" spans="1:54" ht="15.7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row>
    <row r="265" spans="1:54" ht="15.7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row>
    <row r="266" spans="1:54" ht="15.7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row>
    <row r="267" spans="1:54" ht="15.7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row>
    <row r="268" spans="1:54" ht="15.7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row>
    <row r="269" spans="1:54" ht="15.7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row>
    <row r="270" spans="1:54" ht="15.7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row>
    <row r="271" spans="1:54" ht="15.7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row>
    <row r="272" spans="1:54" ht="15.7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row>
    <row r="273" spans="1:54" ht="15.7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row>
    <row r="274" spans="1:54" ht="15.7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row>
    <row r="275" spans="1:54" ht="15.7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row>
    <row r="276" spans="1:54" ht="15.7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row>
    <row r="277" spans="1:54" ht="15.7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row>
    <row r="278" spans="1:54" ht="15.7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row>
    <row r="279" spans="1:54" ht="15.7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row>
    <row r="280" spans="1:54" ht="15.7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row>
    <row r="281" spans="1:54" ht="15.7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row>
    <row r="282" spans="1:54" ht="15.7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row>
    <row r="283" spans="1:54" ht="15.7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row>
    <row r="284" spans="1:54" ht="15.7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row>
    <row r="285" spans="1:54" ht="15.7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row>
    <row r="286" spans="1:54" ht="15.7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row>
    <row r="287" spans="1:54" ht="15.7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row>
    <row r="288" spans="1:54" ht="15.7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row>
    <row r="289" spans="1:54" ht="15.7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row>
    <row r="290" spans="1:54" ht="15.7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row>
    <row r="291" spans="1:54" ht="15.7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row>
    <row r="292" spans="1:54" ht="15.7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row>
    <row r="293" spans="1:54" ht="15.7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row>
    <row r="294" spans="1:54" ht="15.7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row>
    <row r="295" spans="1:54" ht="15.7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row>
    <row r="296" spans="1:54" ht="15.7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52"/>
      <c r="AV296" s="252"/>
      <c r="AW296" s="252"/>
      <c r="AX296" s="252"/>
      <c r="AY296" s="252"/>
      <c r="AZ296" s="252"/>
      <c r="BA296" s="252"/>
      <c r="BB296" s="252"/>
    </row>
    <row r="297" spans="1:54" ht="15.7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52"/>
      <c r="AV297" s="252"/>
      <c r="AW297" s="252"/>
      <c r="AX297" s="252"/>
      <c r="AY297" s="252"/>
      <c r="AZ297" s="252"/>
      <c r="BA297" s="252"/>
      <c r="BB297" s="252"/>
    </row>
    <row r="298" spans="1:54" ht="15.7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2"/>
      <c r="AX298" s="252"/>
      <c r="AY298" s="252"/>
      <c r="AZ298" s="252"/>
      <c r="BA298" s="252"/>
      <c r="BB298" s="252"/>
    </row>
    <row r="299" spans="1:54" ht="15.7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2"/>
      <c r="AX299" s="252"/>
      <c r="AY299" s="252"/>
      <c r="AZ299" s="252"/>
      <c r="BA299" s="252"/>
      <c r="BB299" s="252"/>
    </row>
    <row r="300" spans="1:54" ht="15.7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2"/>
      <c r="AX300" s="252"/>
      <c r="AY300" s="252"/>
      <c r="AZ300" s="252"/>
      <c r="BA300" s="252"/>
      <c r="BB300" s="252"/>
    </row>
    <row r="301" spans="1:54" ht="15.7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c r="AV301" s="252"/>
      <c r="AW301" s="252"/>
      <c r="AX301" s="252"/>
      <c r="AY301" s="252"/>
      <c r="AZ301" s="252"/>
      <c r="BA301" s="252"/>
      <c r="BB301" s="252"/>
    </row>
    <row r="302" spans="1:54" ht="15.7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row>
    <row r="303" spans="1:54" ht="15.7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c r="AV303" s="252"/>
      <c r="AW303" s="252"/>
      <c r="AX303" s="252"/>
      <c r="AY303" s="252"/>
      <c r="AZ303" s="252"/>
      <c r="BA303" s="252"/>
      <c r="BB303" s="252"/>
    </row>
    <row r="304" spans="1:54" ht="15.7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c r="AV304" s="252"/>
      <c r="AW304" s="252"/>
      <c r="AX304" s="252"/>
      <c r="AY304" s="252"/>
      <c r="AZ304" s="252"/>
      <c r="BA304" s="252"/>
      <c r="BB304" s="252"/>
    </row>
    <row r="305" spans="1:54" ht="15.7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c r="AV305" s="252"/>
      <c r="AW305" s="252"/>
      <c r="AX305" s="252"/>
      <c r="AY305" s="252"/>
      <c r="AZ305" s="252"/>
      <c r="BA305" s="252"/>
      <c r="BB305" s="252"/>
    </row>
    <row r="306" spans="1:54" ht="15.7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52"/>
      <c r="AV306" s="252"/>
      <c r="AW306" s="252"/>
      <c r="AX306" s="252"/>
      <c r="AY306" s="252"/>
      <c r="AZ306" s="252"/>
      <c r="BA306" s="252"/>
      <c r="BB306" s="252"/>
    </row>
    <row r="307" spans="1:54" ht="15.7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52"/>
      <c r="AV307" s="252"/>
      <c r="AW307" s="252"/>
      <c r="AX307" s="252"/>
      <c r="AY307" s="252"/>
      <c r="AZ307" s="252"/>
      <c r="BA307" s="252"/>
      <c r="BB307" s="252"/>
    </row>
    <row r="308" spans="1:54" ht="15.7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52"/>
      <c r="AV308" s="252"/>
      <c r="AW308" s="252"/>
      <c r="AX308" s="252"/>
      <c r="AY308" s="252"/>
      <c r="AZ308" s="252"/>
      <c r="BA308" s="252"/>
      <c r="BB308" s="252"/>
    </row>
    <row r="309" spans="1:54" ht="15.7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52"/>
      <c r="AV309" s="252"/>
      <c r="AW309" s="252"/>
      <c r="AX309" s="252"/>
      <c r="AY309" s="252"/>
      <c r="AZ309" s="252"/>
      <c r="BA309" s="252"/>
      <c r="BB309" s="252"/>
    </row>
    <row r="310" spans="1:54" ht="15.7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row>
    <row r="311" spans="1:54" ht="15.7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52"/>
      <c r="AV311" s="252"/>
      <c r="AW311" s="252"/>
      <c r="AX311" s="252"/>
      <c r="AY311" s="252"/>
      <c r="AZ311" s="252"/>
      <c r="BA311" s="252"/>
      <c r="BB311" s="252"/>
    </row>
    <row r="312" spans="1:54" ht="15.7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52"/>
      <c r="AV312" s="252"/>
      <c r="AW312" s="252"/>
      <c r="AX312" s="252"/>
      <c r="AY312" s="252"/>
      <c r="AZ312" s="252"/>
      <c r="BA312" s="252"/>
      <c r="BB312" s="252"/>
    </row>
    <row r="313" spans="1:54" ht="15.7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c r="AV313" s="252"/>
      <c r="AW313" s="252"/>
      <c r="AX313" s="252"/>
      <c r="AY313" s="252"/>
      <c r="AZ313" s="252"/>
      <c r="BA313" s="252"/>
      <c r="BB313" s="252"/>
    </row>
    <row r="314" spans="1:54" ht="15.7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c r="AV314" s="252"/>
      <c r="AW314" s="252"/>
      <c r="AX314" s="252"/>
      <c r="AY314" s="252"/>
      <c r="AZ314" s="252"/>
      <c r="BA314" s="252"/>
      <c r="BB314" s="252"/>
    </row>
    <row r="315" spans="1:54" ht="15.7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c r="AV315" s="252"/>
      <c r="AW315" s="252"/>
      <c r="AX315" s="252"/>
      <c r="AY315" s="252"/>
      <c r="AZ315" s="252"/>
      <c r="BA315" s="252"/>
      <c r="BB315" s="252"/>
    </row>
    <row r="316" spans="1:54" ht="15.7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row>
    <row r="317" spans="1:54" ht="15.7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row>
    <row r="318" spans="1:54" ht="15.7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row>
    <row r="319" spans="1:54" ht="15.7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row>
    <row r="320" spans="1:54" ht="15.7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c r="AV320" s="252"/>
      <c r="AW320" s="252"/>
      <c r="AX320" s="252"/>
      <c r="AY320" s="252"/>
      <c r="AZ320" s="252"/>
      <c r="BA320" s="252"/>
      <c r="BB320" s="252"/>
    </row>
    <row r="321" spans="1:54" ht="15.7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52"/>
      <c r="AV321" s="252"/>
      <c r="AW321" s="252"/>
      <c r="AX321" s="252"/>
      <c r="AY321" s="252"/>
      <c r="AZ321" s="252"/>
      <c r="BA321" s="252"/>
      <c r="BB321" s="252"/>
    </row>
    <row r="322" spans="1:54" ht="15.7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52"/>
      <c r="AV322" s="252"/>
      <c r="AW322" s="252"/>
      <c r="AX322" s="252"/>
      <c r="AY322" s="252"/>
      <c r="AZ322" s="252"/>
      <c r="BA322" s="252"/>
      <c r="BB322" s="252"/>
    </row>
    <row r="323" spans="1:54" ht="15.7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52"/>
      <c r="AV323" s="252"/>
      <c r="AW323" s="252"/>
      <c r="AX323" s="252"/>
      <c r="AY323" s="252"/>
      <c r="AZ323" s="252"/>
      <c r="BA323" s="252"/>
      <c r="BB323" s="252"/>
    </row>
    <row r="324" spans="1:54" ht="15.7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52"/>
      <c r="AV324" s="252"/>
      <c r="AW324" s="252"/>
      <c r="AX324" s="252"/>
      <c r="AY324" s="252"/>
      <c r="AZ324" s="252"/>
      <c r="BA324" s="252"/>
      <c r="BB324" s="252"/>
    </row>
    <row r="325" spans="1:54" ht="15.7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row>
    <row r="326" spans="1:54" ht="15.7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52"/>
      <c r="AV326" s="252"/>
      <c r="AW326" s="252"/>
      <c r="AX326" s="252"/>
      <c r="AY326" s="252"/>
      <c r="AZ326" s="252"/>
      <c r="BA326" s="252"/>
      <c r="BB326" s="252"/>
    </row>
    <row r="327" spans="1:54" ht="15.7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row>
    <row r="328" spans="1:54" ht="15.7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row>
    <row r="329" spans="1:54" ht="15.7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c r="AV329" s="252"/>
      <c r="AW329" s="252"/>
      <c r="AX329" s="252"/>
      <c r="AY329" s="252"/>
      <c r="AZ329" s="252"/>
      <c r="BA329" s="252"/>
      <c r="BB329" s="252"/>
    </row>
    <row r="330" spans="1:54" ht="15.7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c r="AV330" s="252"/>
      <c r="AW330" s="252"/>
      <c r="AX330" s="252"/>
      <c r="AY330" s="252"/>
      <c r="AZ330" s="252"/>
      <c r="BA330" s="252"/>
      <c r="BB330" s="252"/>
    </row>
    <row r="331" spans="1:54" ht="15.7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52"/>
      <c r="AV331" s="252"/>
      <c r="AW331" s="252"/>
      <c r="AX331" s="252"/>
      <c r="AY331" s="252"/>
      <c r="AZ331" s="252"/>
      <c r="BA331" s="252"/>
      <c r="BB331" s="252"/>
    </row>
    <row r="332" spans="1:54" ht="15.7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52"/>
      <c r="AV332" s="252"/>
      <c r="AW332" s="252"/>
      <c r="AX332" s="252"/>
      <c r="AY332" s="252"/>
      <c r="AZ332" s="252"/>
      <c r="BA332" s="252"/>
      <c r="BB332" s="252"/>
    </row>
    <row r="333" spans="1:54" ht="15.7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52"/>
      <c r="AV333" s="252"/>
      <c r="AW333" s="252"/>
      <c r="AX333" s="252"/>
      <c r="AY333" s="252"/>
      <c r="AZ333" s="252"/>
      <c r="BA333" s="252"/>
      <c r="BB333" s="252"/>
    </row>
    <row r="334" spans="1:54" ht="15.7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52"/>
      <c r="AV334" s="252"/>
      <c r="AW334" s="252"/>
      <c r="AX334" s="252"/>
      <c r="AY334" s="252"/>
      <c r="AZ334" s="252"/>
      <c r="BA334" s="252"/>
      <c r="BB334" s="252"/>
    </row>
    <row r="335" spans="1:54" ht="15.7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52"/>
      <c r="AV335" s="252"/>
      <c r="AW335" s="252"/>
      <c r="AX335" s="252"/>
      <c r="AY335" s="252"/>
      <c r="AZ335" s="252"/>
      <c r="BA335" s="252"/>
      <c r="BB335" s="252"/>
    </row>
    <row r="336" spans="1:54" ht="15.7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c r="AM336" s="252"/>
      <c r="AN336" s="252"/>
      <c r="AO336" s="252"/>
      <c r="AP336" s="252"/>
      <c r="AQ336" s="252"/>
      <c r="AR336" s="252"/>
      <c r="AS336" s="252"/>
      <c r="AT336" s="252"/>
      <c r="AU336" s="252"/>
      <c r="AV336" s="252"/>
      <c r="AW336" s="252"/>
      <c r="AX336" s="252"/>
      <c r="AY336" s="252"/>
      <c r="AZ336" s="252"/>
      <c r="BA336" s="252"/>
      <c r="BB336" s="252"/>
    </row>
    <row r="337" spans="1:54" ht="15.7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c r="AM337" s="252"/>
      <c r="AN337" s="252"/>
      <c r="AO337" s="252"/>
      <c r="AP337" s="252"/>
      <c r="AQ337" s="252"/>
      <c r="AR337" s="252"/>
      <c r="AS337" s="252"/>
      <c r="AT337" s="252"/>
      <c r="AU337" s="252"/>
      <c r="AV337" s="252"/>
      <c r="AW337" s="252"/>
      <c r="AX337" s="252"/>
      <c r="AY337" s="252"/>
      <c r="AZ337" s="252"/>
      <c r="BA337" s="252"/>
      <c r="BB337" s="252"/>
    </row>
    <row r="338" spans="1:54" ht="15.7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52"/>
      <c r="AV338" s="252"/>
      <c r="AW338" s="252"/>
      <c r="AX338" s="252"/>
      <c r="AY338" s="252"/>
      <c r="AZ338" s="252"/>
      <c r="BA338" s="252"/>
      <c r="BB338" s="252"/>
    </row>
    <row r="339" spans="1:54" ht="15.7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c r="AM339" s="252"/>
      <c r="AN339" s="252"/>
      <c r="AO339" s="252"/>
      <c r="AP339" s="252"/>
      <c r="AQ339" s="252"/>
      <c r="AR339" s="252"/>
      <c r="AS339" s="252"/>
      <c r="AT339" s="252"/>
      <c r="AU339" s="252"/>
      <c r="AV339" s="252"/>
      <c r="AW339" s="252"/>
      <c r="AX339" s="252"/>
      <c r="AY339" s="252"/>
      <c r="AZ339" s="252"/>
      <c r="BA339" s="252"/>
      <c r="BB339" s="252"/>
    </row>
    <row r="340" spans="1:54" ht="15.7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c r="AM340" s="252"/>
      <c r="AN340" s="252"/>
      <c r="AO340" s="252"/>
      <c r="AP340" s="252"/>
      <c r="AQ340" s="252"/>
      <c r="AR340" s="252"/>
      <c r="AS340" s="252"/>
      <c r="AT340" s="252"/>
      <c r="AU340" s="252"/>
      <c r="AV340" s="252"/>
      <c r="AW340" s="252"/>
      <c r="AX340" s="252"/>
      <c r="AY340" s="252"/>
      <c r="AZ340" s="252"/>
      <c r="BA340" s="252"/>
      <c r="BB340" s="252"/>
    </row>
    <row r="341" spans="1:54" ht="15.7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c r="AM341" s="252"/>
      <c r="AN341" s="252"/>
      <c r="AO341" s="252"/>
      <c r="AP341" s="252"/>
      <c r="AQ341" s="252"/>
      <c r="AR341" s="252"/>
      <c r="AS341" s="252"/>
      <c r="AT341" s="252"/>
      <c r="AU341" s="252"/>
      <c r="AV341" s="252"/>
      <c r="AW341" s="252"/>
      <c r="AX341" s="252"/>
      <c r="AY341" s="252"/>
      <c r="AZ341" s="252"/>
      <c r="BA341" s="252"/>
      <c r="BB341" s="252"/>
    </row>
    <row r="342" spans="1:54" ht="15.7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AU342" s="252"/>
      <c r="AV342" s="252"/>
      <c r="AW342" s="252"/>
      <c r="AX342" s="252"/>
      <c r="AY342" s="252"/>
      <c r="AZ342" s="252"/>
      <c r="BA342" s="252"/>
      <c r="BB342" s="252"/>
    </row>
    <row r="343" spans="1:54" ht="15.7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c r="AM343" s="252"/>
      <c r="AN343" s="252"/>
      <c r="AO343" s="252"/>
      <c r="AP343" s="252"/>
      <c r="AQ343" s="252"/>
      <c r="AR343" s="252"/>
      <c r="AS343" s="252"/>
      <c r="AT343" s="252"/>
      <c r="AU343" s="252"/>
      <c r="AV343" s="252"/>
      <c r="AW343" s="252"/>
      <c r="AX343" s="252"/>
      <c r="AY343" s="252"/>
      <c r="AZ343" s="252"/>
      <c r="BA343" s="252"/>
      <c r="BB343" s="252"/>
    </row>
    <row r="344" spans="1:54" ht="15.7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c r="AM344" s="252"/>
      <c r="AN344" s="252"/>
      <c r="AO344" s="252"/>
      <c r="AP344" s="252"/>
      <c r="AQ344" s="252"/>
      <c r="AR344" s="252"/>
      <c r="AS344" s="252"/>
      <c r="AT344" s="252"/>
      <c r="AU344" s="252"/>
      <c r="AV344" s="252"/>
      <c r="AW344" s="252"/>
      <c r="AX344" s="252"/>
      <c r="AY344" s="252"/>
      <c r="AZ344" s="252"/>
      <c r="BA344" s="252"/>
      <c r="BB344" s="252"/>
    </row>
    <row r="345" spans="1:54" ht="15.7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c r="AM345" s="252"/>
      <c r="AN345" s="252"/>
      <c r="AO345" s="252"/>
      <c r="AP345" s="252"/>
      <c r="AQ345" s="252"/>
      <c r="AR345" s="252"/>
      <c r="AS345" s="252"/>
      <c r="AT345" s="252"/>
      <c r="AU345" s="252"/>
      <c r="AV345" s="252"/>
      <c r="AW345" s="252"/>
      <c r="AX345" s="252"/>
      <c r="AY345" s="252"/>
      <c r="AZ345" s="252"/>
      <c r="BA345" s="252"/>
      <c r="BB345" s="252"/>
    </row>
    <row r="346" spans="1:54" ht="15.7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52"/>
      <c r="AV346" s="252"/>
      <c r="AW346" s="252"/>
      <c r="AX346" s="252"/>
      <c r="AY346" s="252"/>
      <c r="AZ346" s="252"/>
      <c r="BA346" s="252"/>
      <c r="BB346" s="252"/>
    </row>
    <row r="347" spans="1:54" ht="15.7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52"/>
      <c r="AV347" s="252"/>
      <c r="AW347" s="252"/>
      <c r="AX347" s="252"/>
      <c r="AY347" s="252"/>
      <c r="AZ347" s="252"/>
      <c r="BA347" s="252"/>
      <c r="BB347" s="252"/>
    </row>
    <row r="348" spans="1:54" ht="15.7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52"/>
      <c r="AV348" s="252"/>
      <c r="AW348" s="252"/>
      <c r="AX348" s="252"/>
      <c r="AY348" s="252"/>
      <c r="AZ348" s="252"/>
      <c r="BA348" s="252"/>
      <c r="BB348" s="252"/>
    </row>
    <row r="349" spans="1:54" ht="15.7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c r="AM349" s="252"/>
      <c r="AN349" s="252"/>
      <c r="AO349" s="252"/>
      <c r="AP349" s="252"/>
      <c r="AQ349" s="252"/>
      <c r="AR349" s="252"/>
      <c r="AS349" s="252"/>
      <c r="AT349" s="252"/>
      <c r="AU349" s="252"/>
      <c r="AV349" s="252"/>
      <c r="AW349" s="252"/>
      <c r="AX349" s="252"/>
      <c r="AY349" s="252"/>
      <c r="AZ349" s="252"/>
      <c r="BA349" s="252"/>
      <c r="BB349" s="252"/>
    </row>
    <row r="350" spans="1:54" ht="15.7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row>
    <row r="351" spans="1:54" ht="15.7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52"/>
      <c r="AV351" s="252"/>
      <c r="AW351" s="252"/>
      <c r="AX351" s="252"/>
      <c r="AY351" s="252"/>
      <c r="AZ351" s="252"/>
      <c r="BA351" s="252"/>
      <c r="BB351" s="252"/>
    </row>
    <row r="352" spans="1:54" ht="15.7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52"/>
      <c r="AV352" s="252"/>
      <c r="AW352" s="252"/>
      <c r="AX352" s="252"/>
      <c r="AY352" s="252"/>
      <c r="AZ352" s="252"/>
      <c r="BA352" s="252"/>
      <c r="BB352" s="252"/>
    </row>
    <row r="353" spans="1:54" ht="15.7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c r="AM353" s="252"/>
      <c r="AN353" s="252"/>
      <c r="AO353" s="252"/>
      <c r="AP353" s="252"/>
      <c r="AQ353" s="252"/>
      <c r="AR353" s="252"/>
      <c r="AS353" s="252"/>
      <c r="AT353" s="252"/>
      <c r="AU353" s="252"/>
      <c r="AV353" s="252"/>
      <c r="AW353" s="252"/>
      <c r="AX353" s="252"/>
      <c r="AY353" s="252"/>
      <c r="AZ353" s="252"/>
      <c r="BA353" s="252"/>
      <c r="BB353" s="252"/>
    </row>
    <row r="354" spans="1:54" ht="15.7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c r="AM354" s="252"/>
      <c r="AN354" s="252"/>
      <c r="AO354" s="252"/>
      <c r="AP354" s="252"/>
      <c r="AQ354" s="252"/>
      <c r="AR354" s="252"/>
      <c r="AS354" s="252"/>
      <c r="AT354" s="252"/>
      <c r="AU354" s="252"/>
      <c r="AV354" s="252"/>
      <c r="AW354" s="252"/>
      <c r="AX354" s="252"/>
      <c r="AY354" s="252"/>
      <c r="AZ354" s="252"/>
      <c r="BA354" s="252"/>
      <c r="BB354" s="252"/>
    </row>
    <row r="355" spans="1:54" ht="15.7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c r="AM355" s="252"/>
      <c r="AN355" s="252"/>
      <c r="AO355" s="252"/>
      <c r="AP355" s="252"/>
      <c r="AQ355" s="252"/>
      <c r="AR355" s="252"/>
      <c r="AS355" s="252"/>
      <c r="AT355" s="252"/>
      <c r="AU355" s="252"/>
      <c r="AV355" s="252"/>
      <c r="AW355" s="252"/>
      <c r="AX355" s="252"/>
      <c r="AY355" s="252"/>
      <c r="AZ355" s="252"/>
      <c r="BA355" s="252"/>
      <c r="BB355" s="252"/>
    </row>
    <row r="356" spans="1:54" ht="15.7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c r="AM356" s="252"/>
      <c r="AN356" s="252"/>
      <c r="AO356" s="252"/>
      <c r="AP356" s="252"/>
      <c r="AQ356" s="252"/>
      <c r="AR356" s="252"/>
      <c r="AS356" s="252"/>
      <c r="AT356" s="252"/>
      <c r="AU356" s="252"/>
      <c r="AV356" s="252"/>
      <c r="AW356" s="252"/>
      <c r="AX356" s="252"/>
      <c r="AY356" s="252"/>
      <c r="AZ356" s="252"/>
      <c r="BA356" s="252"/>
      <c r="BB356" s="252"/>
    </row>
    <row r="357" spans="1:54" ht="15.7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row>
    <row r="358" spans="1:54" ht="15.7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52"/>
      <c r="AV358" s="252"/>
      <c r="AW358" s="252"/>
      <c r="AX358" s="252"/>
      <c r="AY358" s="252"/>
      <c r="AZ358" s="252"/>
      <c r="BA358" s="252"/>
      <c r="BB358" s="252"/>
    </row>
    <row r="359" spans="1:54" ht="15.7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row>
    <row r="360" spans="1:54" ht="15.7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c r="AM360" s="252"/>
      <c r="AN360" s="252"/>
      <c r="AO360" s="252"/>
      <c r="AP360" s="252"/>
      <c r="AQ360" s="252"/>
      <c r="AR360" s="252"/>
      <c r="AS360" s="252"/>
      <c r="AT360" s="252"/>
      <c r="AU360" s="252"/>
      <c r="AV360" s="252"/>
      <c r="AW360" s="252"/>
      <c r="AX360" s="252"/>
      <c r="AY360" s="252"/>
      <c r="AZ360" s="252"/>
      <c r="BA360" s="252"/>
      <c r="BB360" s="252"/>
    </row>
    <row r="361" spans="1:54" ht="15.7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52"/>
      <c r="AV361" s="252"/>
      <c r="AW361" s="252"/>
      <c r="AX361" s="252"/>
      <c r="AY361" s="252"/>
      <c r="AZ361" s="252"/>
      <c r="BA361" s="252"/>
      <c r="BB361" s="252"/>
    </row>
    <row r="362" spans="1:54" ht="15.7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52"/>
      <c r="AV362" s="252"/>
      <c r="AW362" s="252"/>
      <c r="AX362" s="252"/>
      <c r="AY362" s="252"/>
      <c r="AZ362" s="252"/>
      <c r="BA362" s="252"/>
      <c r="BB362" s="252"/>
    </row>
    <row r="363" spans="1:54" ht="15.7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c r="AM363" s="252"/>
      <c r="AN363" s="252"/>
      <c r="AO363" s="252"/>
      <c r="AP363" s="252"/>
      <c r="AQ363" s="252"/>
      <c r="AR363" s="252"/>
      <c r="AS363" s="252"/>
      <c r="AT363" s="252"/>
      <c r="AU363" s="252"/>
      <c r="AV363" s="252"/>
      <c r="AW363" s="252"/>
      <c r="AX363" s="252"/>
      <c r="AY363" s="252"/>
      <c r="AZ363" s="252"/>
      <c r="BA363" s="252"/>
      <c r="BB363" s="252"/>
    </row>
    <row r="364" spans="1:54" ht="15.7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c r="AM364" s="252"/>
      <c r="AN364" s="252"/>
      <c r="AO364" s="252"/>
      <c r="AP364" s="252"/>
      <c r="AQ364" s="252"/>
      <c r="AR364" s="252"/>
      <c r="AS364" s="252"/>
      <c r="AT364" s="252"/>
      <c r="AU364" s="252"/>
      <c r="AV364" s="252"/>
      <c r="AW364" s="252"/>
      <c r="AX364" s="252"/>
      <c r="AY364" s="252"/>
      <c r="AZ364" s="252"/>
      <c r="BA364" s="252"/>
      <c r="BB364" s="252"/>
    </row>
    <row r="365" spans="1:54" ht="15.7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52"/>
      <c r="AV365" s="252"/>
      <c r="AW365" s="252"/>
      <c r="AX365" s="252"/>
      <c r="AY365" s="252"/>
      <c r="AZ365" s="252"/>
      <c r="BA365" s="252"/>
      <c r="BB365" s="252"/>
    </row>
    <row r="366" spans="1:54" ht="15.7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c r="AU366" s="252"/>
      <c r="AV366" s="252"/>
      <c r="AW366" s="252"/>
      <c r="AX366" s="252"/>
      <c r="AY366" s="252"/>
      <c r="AZ366" s="252"/>
      <c r="BA366" s="252"/>
      <c r="BB366" s="252"/>
    </row>
    <row r="367" spans="1:54" ht="15.7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c r="AM367" s="252"/>
      <c r="AN367" s="252"/>
      <c r="AO367" s="252"/>
      <c r="AP367" s="252"/>
      <c r="AQ367" s="252"/>
      <c r="AR367" s="252"/>
      <c r="AS367" s="252"/>
      <c r="AT367" s="252"/>
      <c r="AU367" s="252"/>
      <c r="AV367" s="252"/>
      <c r="AW367" s="252"/>
      <c r="AX367" s="252"/>
      <c r="AY367" s="252"/>
      <c r="AZ367" s="252"/>
      <c r="BA367" s="252"/>
      <c r="BB367" s="252"/>
    </row>
    <row r="368" spans="1:54" ht="15.7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c r="AM368" s="252"/>
      <c r="AN368" s="252"/>
      <c r="AO368" s="252"/>
      <c r="AP368" s="252"/>
      <c r="AQ368" s="252"/>
      <c r="AR368" s="252"/>
      <c r="AS368" s="252"/>
      <c r="AT368" s="252"/>
      <c r="AU368" s="252"/>
      <c r="AV368" s="252"/>
      <c r="AW368" s="252"/>
      <c r="AX368" s="252"/>
      <c r="AY368" s="252"/>
      <c r="AZ368" s="252"/>
      <c r="BA368" s="252"/>
      <c r="BB368" s="252"/>
    </row>
    <row r="369" spans="1:54" ht="15.7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c r="AM369" s="252"/>
      <c r="AN369" s="252"/>
      <c r="AO369" s="252"/>
      <c r="AP369" s="252"/>
      <c r="AQ369" s="252"/>
      <c r="AR369" s="252"/>
      <c r="AS369" s="252"/>
      <c r="AT369" s="252"/>
      <c r="AU369" s="252"/>
      <c r="AV369" s="252"/>
      <c r="AW369" s="252"/>
      <c r="AX369" s="252"/>
      <c r="AY369" s="252"/>
      <c r="AZ369" s="252"/>
      <c r="BA369" s="252"/>
      <c r="BB369" s="252"/>
    </row>
    <row r="370" spans="1:54" ht="15.7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2"/>
      <c r="AS370" s="252"/>
      <c r="AT370" s="252"/>
      <c r="AU370" s="252"/>
      <c r="AV370" s="252"/>
      <c r="AW370" s="252"/>
      <c r="AX370" s="252"/>
      <c r="AY370" s="252"/>
      <c r="AZ370" s="252"/>
      <c r="BA370" s="252"/>
      <c r="BB370" s="252"/>
    </row>
    <row r="371" spans="1:54" ht="15.7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c r="AM371" s="252"/>
      <c r="AN371" s="252"/>
      <c r="AO371" s="252"/>
      <c r="AP371" s="252"/>
      <c r="AQ371" s="252"/>
      <c r="AR371" s="252"/>
      <c r="AS371" s="252"/>
      <c r="AT371" s="252"/>
      <c r="AU371" s="252"/>
      <c r="AV371" s="252"/>
      <c r="AW371" s="252"/>
      <c r="AX371" s="252"/>
      <c r="AY371" s="252"/>
      <c r="AZ371" s="252"/>
      <c r="BA371" s="252"/>
      <c r="BB371" s="252"/>
    </row>
    <row r="372" spans="1:54" ht="15.7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c r="AM372" s="252"/>
      <c r="AN372" s="252"/>
      <c r="AO372" s="252"/>
      <c r="AP372" s="252"/>
      <c r="AQ372" s="252"/>
      <c r="AR372" s="252"/>
      <c r="AS372" s="252"/>
      <c r="AT372" s="252"/>
      <c r="AU372" s="252"/>
      <c r="AV372" s="252"/>
      <c r="AW372" s="252"/>
      <c r="AX372" s="252"/>
      <c r="AY372" s="252"/>
      <c r="AZ372" s="252"/>
      <c r="BA372" s="252"/>
      <c r="BB372" s="252"/>
    </row>
    <row r="373" spans="1:54" ht="15.7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2"/>
      <c r="AS373" s="252"/>
      <c r="AT373" s="252"/>
      <c r="AU373" s="252"/>
      <c r="AV373" s="252"/>
      <c r="AW373" s="252"/>
      <c r="AX373" s="252"/>
      <c r="AY373" s="252"/>
      <c r="AZ373" s="252"/>
      <c r="BA373" s="252"/>
      <c r="BB373" s="252"/>
    </row>
    <row r="374" spans="1:54" ht="15.7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c r="AU374" s="252"/>
      <c r="AV374" s="252"/>
      <c r="AW374" s="252"/>
      <c r="AX374" s="252"/>
      <c r="AY374" s="252"/>
      <c r="AZ374" s="252"/>
      <c r="BA374" s="252"/>
      <c r="BB374" s="252"/>
    </row>
    <row r="375" spans="1:54" ht="15.7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c r="AU375" s="252"/>
      <c r="AV375" s="252"/>
      <c r="AW375" s="252"/>
      <c r="AX375" s="252"/>
      <c r="AY375" s="252"/>
      <c r="AZ375" s="252"/>
      <c r="BA375" s="252"/>
      <c r="BB375" s="252"/>
    </row>
    <row r="376" spans="1:54" ht="15.7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c r="AM376" s="252"/>
      <c r="AN376" s="252"/>
      <c r="AO376" s="252"/>
      <c r="AP376" s="252"/>
      <c r="AQ376" s="252"/>
      <c r="AR376" s="252"/>
      <c r="AS376" s="252"/>
      <c r="AT376" s="252"/>
      <c r="AU376" s="252"/>
      <c r="AV376" s="252"/>
      <c r="AW376" s="252"/>
      <c r="AX376" s="252"/>
      <c r="AY376" s="252"/>
      <c r="AZ376" s="252"/>
      <c r="BA376" s="252"/>
      <c r="BB376" s="252"/>
    </row>
    <row r="377" spans="1:54" ht="15.7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252"/>
      <c r="AU377" s="252"/>
      <c r="AV377" s="252"/>
      <c r="AW377" s="252"/>
      <c r="AX377" s="252"/>
      <c r="AY377" s="252"/>
      <c r="AZ377" s="252"/>
      <c r="BA377" s="252"/>
      <c r="BB377" s="252"/>
    </row>
    <row r="378" spans="1:54" ht="15.7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c r="AA378" s="252"/>
      <c r="AB378" s="252"/>
      <c r="AC378" s="252"/>
      <c r="AD378" s="252"/>
      <c r="AE378" s="252"/>
      <c r="AF378" s="252"/>
      <c r="AG378" s="252"/>
      <c r="AH378" s="252"/>
      <c r="AI378" s="252"/>
      <c r="AJ378" s="252"/>
      <c r="AK378" s="252"/>
      <c r="AL378" s="252"/>
      <c r="AM378" s="252"/>
      <c r="AN378" s="252"/>
      <c r="AO378" s="252"/>
      <c r="AP378" s="252"/>
      <c r="AQ378" s="252"/>
      <c r="AR378" s="252"/>
      <c r="AS378" s="252"/>
      <c r="AT378" s="252"/>
      <c r="AU378" s="252"/>
      <c r="AV378" s="252"/>
      <c r="AW378" s="252"/>
      <c r="AX378" s="252"/>
      <c r="AY378" s="252"/>
      <c r="AZ378" s="252"/>
      <c r="BA378" s="252"/>
      <c r="BB378" s="252"/>
    </row>
    <row r="379" spans="1:54" ht="15.7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2"/>
      <c r="AS379" s="252"/>
      <c r="AT379" s="252"/>
      <c r="AU379" s="252"/>
      <c r="AV379" s="252"/>
      <c r="AW379" s="252"/>
      <c r="AX379" s="252"/>
      <c r="AY379" s="252"/>
      <c r="AZ379" s="252"/>
      <c r="BA379" s="252"/>
      <c r="BB379" s="252"/>
    </row>
    <row r="380" spans="1:54" ht="15.7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52"/>
      <c r="AE380" s="252"/>
      <c r="AF380" s="252"/>
      <c r="AG380" s="252"/>
      <c r="AH380" s="252"/>
      <c r="AI380" s="252"/>
      <c r="AJ380" s="252"/>
      <c r="AK380" s="252"/>
      <c r="AL380" s="252"/>
      <c r="AM380" s="252"/>
      <c r="AN380" s="252"/>
      <c r="AO380" s="252"/>
      <c r="AP380" s="252"/>
      <c r="AQ380" s="252"/>
      <c r="AR380" s="252"/>
      <c r="AS380" s="252"/>
      <c r="AT380" s="252"/>
      <c r="AU380" s="252"/>
      <c r="AV380" s="252"/>
      <c r="AW380" s="252"/>
      <c r="AX380" s="252"/>
      <c r="AY380" s="252"/>
      <c r="AZ380" s="252"/>
      <c r="BA380" s="252"/>
      <c r="BB380" s="252"/>
    </row>
    <row r="381" spans="1:54" ht="15.7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52"/>
      <c r="AE381" s="252"/>
      <c r="AF381" s="252"/>
      <c r="AG381" s="252"/>
      <c r="AH381" s="252"/>
      <c r="AI381" s="252"/>
      <c r="AJ381" s="252"/>
      <c r="AK381" s="252"/>
      <c r="AL381" s="252"/>
      <c r="AM381" s="252"/>
      <c r="AN381" s="252"/>
      <c r="AO381" s="252"/>
      <c r="AP381" s="252"/>
      <c r="AQ381" s="252"/>
      <c r="AR381" s="252"/>
      <c r="AS381" s="252"/>
      <c r="AT381" s="252"/>
      <c r="AU381" s="252"/>
      <c r="AV381" s="252"/>
      <c r="AW381" s="252"/>
      <c r="AX381" s="252"/>
      <c r="AY381" s="252"/>
      <c r="AZ381" s="252"/>
      <c r="BA381" s="252"/>
      <c r="BB381" s="252"/>
    </row>
    <row r="382" spans="1:54" ht="15.7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s="252"/>
      <c r="AG382" s="252"/>
      <c r="AH382" s="252"/>
      <c r="AI382" s="252"/>
      <c r="AJ382" s="252"/>
      <c r="AK382" s="252"/>
      <c r="AL382" s="252"/>
      <c r="AM382" s="252"/>
      <c r="AN382" s="252"/>
      <c r="AO382" s="252"/>
      <c r="AP382" s="252"/>
      <c r="AQ382" s="252"/>
      <c r="AR382" s="252"/>
      <c r="AS382" s="252"/>
      <c r="AT382" s="252"/>
      <c r="AU382" s="252"/>
      <c r="AV382" s="252"/>
      <c r="AW382" s="252"/>
      <c r="AX382" s="252"/>
      <c r="AY382" s="252"/>
      <c r="AZ382" s="252"/>
      <c r="BA382" s="252"/>
      <c r="BB382" s="252"/>
    </row>
    <row r="383" spans="1:54" ht="15.7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52"/>
      <c r="AE383" s="252"/>
      <c r="AF383" s="252"/>
      <c r="AG383" s="252"/>
      <c r="AH383" s="252"/>
      <c r="AI383" s="252"/>
      <c r="AJ383" s="252"/>
      <c r="AK383" s="252"/>
      <c r="AL383" s="252"/>
      <c r="AM383" s="252"/>
      <c r="AN383" s="252"/>
      <c r="AO383" s="252"/>
      <c r="AP383" s="252"/>
      <c r="AQ383" s="252"/>
      <c r="AR383" s="252"/>
      <c r="AS383" s="252"/>
      <c r="AT383" s="252"/>
      <c r="AU383" s="252"/>
      <c r="AV383" s="252"/>
      <c r="AW383" s="252"/>
      <c r="AX383" s="252"/>
      <c r="AY383" s="252"/>
      <c r="AZ383" s="252"/>
      <c r="BA383" s="252"/>
      <c r="BB383" s="252"/>
    </row>
    <row r="384" spans="1:54" ht="15.7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s="252"/>
      <c r="AG384" s="252"/>
      <c r="AH384" s="252"/>
      <c r="AI384" s="252"/>
      <c r="AJ384" s="252"/>
      <c r="AK384" s="252"/>
      <c r="AL384" s="252"/>
      <c r="AM384" s="252"/>
      <c r="AN384" s="252"/>
      <c r="AO384" s="252"/>
      <c r="AP384" s="252"/>
      <c r="AQ384" s="252"/>
      <c r="AR384" s="252"/>
      <c r="AS384" s="252"/>
      <c r="AT384" s="252"/>
      <c r="AU384" s="252"/>
      <c r="AV384" s="252"/>
      <c r="AW384" s="252"/>
      <c r="AX384" s="252"/>
      <c r="AY384" s="252"/>
      <c r="AZ384" s="252"/>
      <c r="BA384" s="252"/>
      <c r="BB384" s="252"/>
    </row>
    <row r="385" spans="1:54" ht="15.7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52"/>
      <c r="AE385" s="252"/>
      <c r="AF385" s="252"/>
      <c r="AG385" s="252"/>
      <c r="AH385" s="252"/>
      <c r="AI385" s="252"/>
      <c r="AJ385" s="252"/>
      <c r="AK385" s="252"/>
      <c r="AL385" s="252"/>
      <c r="AM385" s="252"/>
      <c r="AN385" s="252"/>
      <c r="AO385" s="252"/>
      <c r="AP385" s="252"/>
      <c r="AQ385" s="252"/>
      <c r="AR385" s="252"/>
      <c r="AS385" s="252"/>
      <c r="AT385" s="252"/>
      <c r="AU385" s="252"/>
      <c r="AV385" s="252"/>
      <c r="AW385" s="252"/>
      <c r="AX385" s="252"/>
      <c r="AY385" s="252"/>
      <c r="AZ385" s="252"/>
      <c r="BA385" s="252"/>
      <c r="BB385" s="252"/>
    </row>
    <row r="386" spans="1:54" ht="15.7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52"/>
      <c r="AE386" s="252"/>
      <c r="AF386" s="252"/>
      <c r="AG386" s="252"/>
      <c r="AH386" s="252"/>
      <c r="AI386" s="252"/>
      <c r="AJ386" s="252"/>
      <c r="AK386" s="252"/>
      <c r="AL386" s="252"/>
      <c r="AM386" s="252"/>
      <c r="AN386" s="252"/>
      <c r="AO386" s="252"/>
      <c r="AP386" s="252"/>
      <c r="AQ386" s="252"/>
      <c r="AR386" s="252"/>
      <c r="AS386" s="252"/>
      <c r="AT386" s="252"/>
      <c r="AU386" s="252"/>
      <c r="AV386" s="252"/>
      <c r="AW386" s="252"/>
      <c r="AX386" s="252"/>
      <c r="AY386" s="252"/>
      <c r="AZ386" s="252"/>
      <c r="BA386" s="252"/>
      <c r="BB386" s="252"/>
    </row>
    <row r="387" spans="1:54" ht="15.7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2"/>
      <c r="AF387" s="252"/>
      <c r="AG387" s="252"/>
      <c r="AH387" s="252"/>
      <c r="AI387" s="252"/>
      <c r="AJ387" s="252"/>
      <c r="AK387" s="252"/>
      <c r="AL387" s="252"/>
      <c r="AM387" s="252"/>
      <c r="AN387" s="252"/>
      <c r="AO387" s="252"/>
      <c r="AP387" s="252"/>
      <c r="AQ387" s="252"/>
      <c r="AR387" s="252"/>
      <c r="AS387" s="252"/>
      <c r="AT387" s="252"/>
      <c r="AU387" s="252"/>
      <c r="AV387" s="252"/>
      <c r="AW387" s="252"/>
      <c r="AX387" s="252"/>
      <c r="AY387" s="252"/>
      <c r="AZ387" s="252"/>
      <c r="BA387" s="252"/>
      <c r="BB387" s="252"/>
    </row>
    <row r="388" spans="1:54" ht="15.7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52"/>
      <c r="AE388" s="252"/>
      <c r="AF388" s="252"/>
      <c r="AG388" s="252"/>
      <c r="AH388" s="252"/>
      <c r="AI388" s="252"/>
      <c r="AJ388" s="252"/>
      <c r="AK388" s="252"/>
      <c r="AL388" s="252"/>
      <c r="AM388" s="252"/>
      <c r="AN388" s="252"/>
      <c r="AO388" s="252"/>
      <c r="AP388" s="252"/>
      <c r="AQ388" s="252"/>
      <c r="AR388" s="252"/>
      <c r="AS388" s="252"/>
      <c r="AT388" s="252"/>
      <c r="AU388" s="252"/>
      <c r="AV388" s="252"/>
      <c r="AW388" s="252"/>
      <c r="AX388" s="252"/>
      <c r="AY388" s="252"/>
      <c r="AZ388" s="252"/>
      <c r="BA388" s="252"/>
      <c r="BB388" s="252"/>
    </row>
    <row r="389" spans="1:54" ht="15.7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52"/>
      <c r="AE389" s="252"/>
      <c r="AF389" s="252"/>
      <c r="AG389" s="252"/>
      <c r="AH389" s="252"/>
      <c r="AI389" s="252"/>
      <c r="AJ389" s="252"/>
      <c r="AK389" s="252"/>
      <c r="AL389" s="252"/>
      <c r="AM389" s="252"/>
      <c r="AN389" s="252"/>
      <c r="AO389" s="252"/>
      <c r="AP389" s="252"/>
      <c r="AQ389" s="252"/>
      <c r="AR389" s="252"/>
      <c r="AS389" s="252"/>
      <c r="AT389" s="252"/>
      <c r="AU389" s="252"/>
      <c r="AV389" s="252"/>
      <c r="AW389" s="252"/>
      <c r="AX389" s="252"/>
      <c r="AY389" s="252"/>
      <c r="AZ389" s="252"/>
      <c r="BA389" s="252"/>
      <c r="BB389" s="252"/>
    </row>
    <row r="390" spans="1:54" ht="15.7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52"/>
      <c r="AE390" s="252"/>
      <c r="AF390" s="252"/>
      <c r="AG390" s="252"/>
      <c r="AH390" s="252"/>
      <c r="AI390" s="252"/>
      <c r="AJ390" s="252"/>
      <c r="AK390" s="252"/>
      <c r="AL390" s="252"/>
      <c r="AM390" s="252"/>
      <c r="AN390" s="252"/>
      <c r="AO390" s="252"/>
      <c r="AP390" s="252"/>
      <c r="AQ390" s="252"/>
      <c r="AR390" s="252"/>
      <c r="AS390" s="252"/>
      <c r="AT390" s="252"/>
      <c r="AU390" s="252"/>
      <c r="AV390" s="252"/>
      <c r="AW390" s="252"/>
      <c r="AX390" s="252"/>
      <c r="AY390" s="252"/>
      <c r="AZ390" s="252"/>
      <c r="BA390" s="252"/>
      <c r="BB390" s="252"/>
    </row>
    <row r="391" spans="1:54" ht="15.7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c r="AK391" s="252"/>
      <c r="AL391" s="252"/>
      <c r="AM391" s="252"/>
      <c r="AN391" s="252"/>
      <c r="AO391" s="252"/>
      <c r="AP391" s="252"/>
      <c r="AQ391" s="252"/>
      <c r="AR391" s="252"/>
      <c r="AS391" s="252"/>
      <c r="AT391" s="252"/>
      <c r="AU391" s="252"/>
      <c r="AV391" s="252"/>
      <c r="AW391" s="252"/>
      <c r="AX391" s="252"/>
      <c r="AY391" s="252"/>
      <c r="AZ391" s="252"/>
      <c r="BA391" s="252"/>
      <c r="BB391" s="252"/>
    </row>
    <row r="392" spans="1:54" ht="15.7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c r="AK392" s="252"/>
      <c r="AL392" s="252"/>
      <c r="AM392" s="252"/>
      <c r="AN392" s="252"/>
      <c r="AO392" s="252"/>
      <c r="AP392" s="252"/>
      <c r="AQ392" s="252"/>
      <c r="AR392" s="252"/>
      <c r="AS392" s="252"/>
      <c r="AT392" s="252"/>
      <c r="AU392" s="252"/>
      <c r="AV392" s="252"/>
      <c r="AW392" s="252"/>
      <c r="AX392" s="252"/>
      <c r="AY392" s="252"/>
      <c r="AZ392" s="252"/>
      <c r="BA392" s="252"/>
      <c r="BB392" s="252"/>
    </row>
    <row r="393" spans="1:54" ht="15.7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c r="AK393" s="252"/>
      <c r="AL393" s="252"/>
      <c r="AM393" s="252"/>
      <c r="AN393" s="252"/>
      <c r="AO393" s="252"/>
      <c r="AP393" s="252"/>
      <c r="AQ393" s="252"/>
      <c r="AR393" s="252"/>
      <c r="AS393" s="252"/>
      <c r="AT393" s="252"/>
      <c r="AU393" s="252"/>
      <c r="AV393" s="252"/>
      <c r="AW393" s="252"/>
      <c r="AX393" s="252"/>
      <c r="AY393" s="252"/>
      <c r="AZ393" s="252"/>
      <c r="BA393" s="252"/>
      <c r="BB393" s="252"/>
    </row>
    <row r="394" spans="1:54" ht="15.7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c r="AK394" s="252"/>
      <c r="AL394" s="252"/>
      <c r="AM394" s="252"/>
      <c r="AN394" s="252"/>
      <c r="AO394" s="252"/>
      <c r="AP394" s="252"/>
      <c r="AQ394" s="252"/>
      <c r="AR394" s="252"/>
      <c r="AS394" s="252"/>
      <c r="AT394" s="252"/>
      <c r="AU394" s="252"/>
      <c r="AV394" s="252"/>
      <c r="AW394" s="252"/>
      <c r="AX394" s="252"/>
      <c r="AY394" s="252"/>
      <c r="AZ394" s="252"/>
      <c r="BA394" s="252"/>
      <c r="BB394" s="252"/>
    </row>
    <row r="395" spans="1:54" ht="15.7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52"/>
      <c r="AV395" s="252"/>
      <c r="AW395" s="252"/>
      <c r="AX395" s="252"/>
      <c r="AY395" s="252"/>
      <c r="AZ395" s="252"/>
      <c r="BA395" s="252"/>
      <c r="BB395" s="252"/>
    </row>
    <row r="396" spans="1:54" ht="15.7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row>
    <row r="397" spans="1:54" ht="15.7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52"/>
      <c r="AV397" s="252"/>
      <c r="AW397" s="252"/>
      <c r="AX397" s="252"/>
      <c r="AY397" s="252"/>
      <c r="AZ397" s="252"/>
      <c r="BA397" s="252"/>
      <c r="BB397" s="252"/>
    </row>
    <row r="398" spans="1:54" ht="15.7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52"/>
      <c r="AV398" s="252"/>
      <c r="AW398" s="252"/>
      <c r="AX398" s="252"/>
      <c r="AY398" s="252"/>
      <c r="AZ398" s="252"/>
      <c r="BA398" s="252"/>
      <c r="BB398" s="252"/>
    </row>
    <row r="399" spans="1:54" ht="15.7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52"/>
      <c r="AV399" s="252"/>
      <c r="AW399" s="252"/>
      <c r="AX399" s="252"/>
      <c r="AY399" s="252"/>
      <c r="AZ399" s="252"/>
      <c r="BA399" s="252"/>
      <c r="BB399" s="252"/>
    </row>
    <row r="400" spans="1:54" ht="15.7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52"/>
      <c r="AV400" s="252"/>
      <c r="AW400" s="252"/>
      <c r="AX400" s="252"/>
      <c r="AY400" s="252"/>
      <c r="AZ400" s="252"/>
      <c r="BA400" s="252"/>
      <c r="BB400" s="252"/>
    </row>
    <row r="401" spans="1:54" ht="15.7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252"/>
      <c r="AP401" s="252"/>
      <c r="AQ401" s="252"/>
      <c r="AR401" s="252"/>
      <c r="AS401" s="252"/>
      <c r="AT401" s="252"/>
      <c r="AU401" s="252"/>
      <c r="AV401" s="252"/>
      <c r="AW401" s="252"/>
      <c r="AX401" s="252"/>
      <c r="AY401" s="252"/>
      <c r="AZ401" s="252"/>
      <c r="BA401" s="252"/>
      <c r="BB401" s="252"/>
    </row>
    <row r="402" spans="1:54" ht="15.7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252"/>
      <c r="AP402" s="252"/>
      <c r="AQ402" s="252"/>
      <c r="AR402" s="252"/>
      <c r="AS402" s="252"/>
      <c r="AT402" s="252"/>
      <c r="AU402" s="252"/>
      <c r="AV402" s="252"/>
      <c r="AW402" s="252"/>
      <c r="AX402" s="252"/>
      <c r="AY402" s="252"/>
      <c r="AZ402" s="252"/>
      <c r="BA402" s="252"/>
      <c r="BB402" s="252"/>
    </row>
    <row r="403" spans="1:54" ht="15.7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252"/>
      <c r="AP403" s="252"/>
      <c r="AQ403" s="252"/>
      <c r="AR403" s="252"/>
      <c r="AS403" s="252"/>
      <c r="AT403" s="252"/>
      <c r="AU403" s="252"/>
      <c r="AV403" s="252"/>
      <c r="AW403" s="252"/>
      <c r="AX403" s="252"/>
      <c r="AY403" s="252"/>
      <c r="AZ403" s="252"/>
      <c r="BA403" s="252"/>
      <c r="BB403" s="252"/>
    </row>
    <row r="404" spans="1:54" ht="15.7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c r="AK404" s="252"/>
      <c r="AL404" s="252"/>
      <c r="AM404" s="252"/>
      <c r="AN404" s="252"/>
      <c r="AO404" s="252"/>
      <c r="AP404" s="252"/>
      <c r="AQ404" s="252"/>
      <c r="AR404" s="252"/>
      <c r="AS404" s="252"/>
      <c r="AT404" s="252"/>
      <c r="AU404" s="252"/>
      <c r="AV404" s="252"/>
      <c r="AW404" s="252"/>
      <c r="AX404" s="252"/>
      <c r="AY404" s="252"/>
      <c r="AZ404" s="252"/>
      <c r="BA404" s="252"/>
      <c r="BB404" s="252"/>
    </row>
    <row r="405" spans="1:54" ht="15.7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c r="AK405" s="252"/>
      <c r="AL405" s="252"/>
      <c r="AM405" s="252"/>
      <c r="AN405" s="252"/>
      <c r="AO405" s="252"/>
      <c r="AP405" s="252"/>
      <c r="AQ405" s="252"/>
      <c r="AR405" s="252"/>
      <c r="AS405" s="252"/>
      <c r="AT405" s="252"/>
      <c r="AU405" s="252"/>
      <c r="AV405" s="252"/>
      <c r="AW405" s="252"/>
      <c r="AX405" s="252"/>
      <c r="AY405" s="252"/>
      <c r="AZ405" s="252"/>
      <c r="BA405" s="252"/>
      <c r="BB405" s="252"/>
    </row>
    <row r="406" spans="1:54" ht="15.7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c r="AK406" s="252"/>
      <c r="AL406" s="252"/>
      <c r="AM406" s="252"/>
      <c r="AN406" s="252"/>
      <c r="AO406" s="252"/>
      <c r="AP406" s="252"/>
      <c r="AQ406" s="252"/>
      <c r="AR406" s="252"/>
      <c r="AS406" s="252"/>
      <c r="AT406" s="252"/>
      <c r="AU406" s="252"/>
      <c r="AV406" s="252"/>
      <c r="AW406" s="252"/>
      <c r="AX406" s="252"/>
      <c r="AY406" s="252"/>
      <c r="AZ406" s="252"/>
      <c r="BA406" s="252"/>
      <c r="BB406" s="252"/>
    </row>
    <row r="407" spans="1:54" ht="15.7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c r="AK407" s="252"/>
      <c r="AL407" s="252"/>
      <c r="AM407" s="252"/>
      <c r="AN407" s="252"/>
      <c r="AO407" s="252"/>
      <c r="AP407" s="252"/>
      <c r="AQ407" s="252"/>
      <c r="AR407" s="252"/>
      <c r="AS407" s="252"/>
      <c r="AT407" s="252"/>
      <c r="AU407" s="252"/>
      <c r="AV407" s="252"/>
      <c r="AW407" s="252"/>
      <c r="AX407" s="252"/>
      <c r="AY407" s="252"/>
      <c r="AZ407" s="252"/>
      <c r="BA407" s="252"/>
      <c r="BB407" s="252"/>
    </row>
    <row r="408" spans="1:54" ht="15.7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c r="AK408" s="252"/>
      <c r="AL408" s="252"/>
      <c r="AM408" s="252"/>
      <c r="AN408" s="252"/>
      <c r="AO408" s="252"/>
      <c r="AP408" s="252"/>
      <c r="AQ408" s="252"/>
      <c r="AR408" s="252"/>
      <c r="AS408" s="252"/>
      <c r="AT408" s="252"/>
      <c r="AU408" s="252"/>
      <c r="AV408" s="252"/>
      <c r="AW408" s="252"/>
      <c r="AX408" s="252"/>
      <c r="AY408" s="252"/>
      <c r="AZ408" s="252"/>
      <c r="BA408" s="252"/>
      <c r="BB408" s="252"/>
    </row>
    <row r="409" spans="1:54" ht="15.7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c r="AK409" s="252"/>
      <c r="AL409" s="252"/>
      <c r="AM409" s="252"/>
      <c r="AN409" s="252"/>
      <c r="AO409" s="252"/>
      <c r="AP409" s="252"/>
      <c r="AQ409" s="252"/>
      <c r="AR409" s="252"/>
      <c r="AS409" s="252"/>
      <c r="AT409" s="252"/>
      <c r="AU409" s="252"/>
      <c r="AV409" s="252"/>
      <c r="AW409" s="252"/>
      <c r="AX409" s="252"/>
      <c r="AY409" s="252"/>
      <c r="AZ409" s="252"/>
      <c r="BA409" s="252"/>
      <c r="BB409" s="252"/>
    </row>
    <row r="410" spans="1:54" ht="15.7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c r="AK410" s="252"/>
      <c r="AL410" s="252"/>
      <c r="AM410" s="252"/>
      <c r="AN410" s="252"/>
      <c r="AO410" s="252"/>
      <c r="AP410" s="252"/>
      <c r="AQ410" s="252"/>
      <c r="AR410" s="252"/>
      <c r="AS410" s="252"/>
      <c r="AT410" s="252"/>
      <c r="AU410" s="252"/>
      <c r="AV410" s="252"/>
      <c r="AW410" s="252"/>
      <c r="AX410" s="252"/>
      <c r="AY410" s="252"/>
      <c r="AZ410" s="252"/>
      <c r="BA410" s="252"/>
      <c r="BB410" s="252"/>
    </row>
    <row r="411" spans="1:54" ht="15.7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c r="AK411" s="252"/>
      <c r="AL411" s="252"/>
      <c r="AM411" s="252"/>
      <c r="AN411" s="252"/>
      <c r="AO411" s="252"/>
      <c r="AP411" s="252"/>
      <c r="AQ411" s="252"/>
      <c r="AR411" s="252"/>
      <c r="AS411" s="252"/>
      <c r="AT411" s="252"/>
      <c r="AU411" s="252"/>
      <c r="AV411" s="252"/>
      <c r="AW411" s="252"/>
      <c r="AX411" s="252"/>
      <c r="AY411" s="252"/>
      <c r="AZ411" s="252"/>
      <c r="BA411" s="252"/>
      <c r="BB411" s="252"/>
    </row>
    <row r="412" spans="1:54" ht="15.7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c r="AK412" s="252"/>
      <c r="AL412" s="252"/>
      <c r="AM412" s="252"/>
      <c r="AN412" s="252"/>
      <c r="AO412" s="252"/>
      <c r="AP412" s="252"/>
      <c r="AQ412" s="252"/>
      <c r="AR412" s="252"/>
      <c r="AS412" s="252"/>
      <c r="AT412" s="252"/>
      <c r="AU412" s="252"/>
      <c r="AV412" s="252"/>
      <c r="AW412" s="252"/>
      <c r="AX412" s="252"/>
      <c r="AY412" s="252"/>
      <c r="AZ412" s="252"/>
      <c r="BA412" s="252"/>
      <c r="BB412" s="252"/>
    </row>
    <row r="413" spans="1:54" ht="15.7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c r="AK413" s="252"/>
      <c r="AL413" s="252"/>
      <c r="AM413" s="252"/>
      <c r="AN413" s="252"/>
      <c r="AO413" s="252"/>
      <c r="AP413" s="252"/>
      <c r="AQ413" s="252"/>
      <c r="AR413" s="252"/>
      <c r="AS413" s="252"/>
      <c r="AT413" s="252"/>
      <c r="AU413" s="252"/>
      <c r="AV413" s="252"/>
      <c r="AW413" s="252"/>
      <c r="AX413" s="252"/>
      <c r="AY413" s="252"/>
      <c r="AZ413" s="252"/>
      <c r="BA413" s="252"/>
      <c r="BB413" s="252"/>
    </row>
    <row r="414" spans="1:54" ht="15.7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row>
    <row r="415" spans="1:54" ht="15.7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c r="AK415" s="252"/>
      <c r="AL415" s="252"/>
      <c r="AM415" s="252"/>
      <c r="AN415" s="252"/>
      <c r="AO415" s="252"/>
      <c r="AP415" s="252"/>
      <c r="AQ415" s="252"/>
      <c r="AR415" s="252"/>
      <c r="AS415" s="252"/>
      <c r="AT415" s="252"/>
      <c r="AU415" s="252"/>
      <c r="AV415" s="252"/>
      <c r="AW415" s="252"/>
      <c r="AX415" s="252"/>
      <c r="AY415" s="252"/>
      <c r="AZ415" s="252"/>
      <c r="BA415" s="252"/>
      <c r="BB415" s="252"/>
    </row>
    <row r="416" spans="1:54" ht="15.7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c r="AK416" s="252"/>
      <c r="AL416" s="252"/>
      <c r="AM416" s="252"/>
      <c r="AN416" s="252"/>
      <c r="AO416" s="252"/>
      <c r="AP416" s="252"/>
      <c r="AQ416" s="252"/>
      <c r="AR416" s="252"/>
      <c r="AS416" s="252"/>
      <c r="AT416" s="252"/>
      <c r="AU416" s="252"/>
      <c r="AV416" s="252"/>
      <c r="AW416" s="252"/>
      <c r="AX416" s="252"/>
      <c r="AY416" s="252"/>
      <c r="AZ416" s="252"/>
      <c r="BA416" s="252"/>
      <c r="BB416" s="252"/>
    </row>
    <row r="417" spans="1:54" ht="15.7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c r="AK417" s="252"/>
      <c r="AL417" s="252"/>
      <c r="AM417" s="252"/>
      <c r="AN417" s="252"/>
      <c r="AO417" s="252"/>
      <c r="AP417" s="252"/>
      <c r="AQ417" s="252"/>
      <c r="AR417" s="252"/>
      <c r="AS417" s="252"/>
      <c r="AT417" s="252"/>
      <c r="AU417" s="252"/>
      <c r="AV417" s="252"/>
      <c r="AW417" s="252"/>
      <c r="AX417" s="252"/>
      <c r="AY417" s="252"/>
      <c r="AZ417" s="252"/>
      <c r="BA417" s="252"/>
      <c r="BB417" s="252"/>
    </row>
    <row r="418" spans="1:54" ht="15.7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c r="AK418" s="252"/>
      <c r="AL418" s="252"/>
      <c r="AM418" s="252"/>
      <c r="AN418" s="252"/>
      <c r="AO418" s="252"/>
      <c r="AP418" s="252"/>
      <c r="AQ418" s="252"/>
      <c r="AR418" s="252"/>
      <c r="AS418" s="252"/>
      <c r="AT418" s="252"/>
      <c r="AU418" s="252"/>
      <c r="AV418" s="252"/>
      <c r="AW418" s="252"/>
      <c r="AX418" s="252"/>
      <c r="AY418" s="252"/>
      <c r="AZ418" s="252"/>
      <c r="BA418" s="252"/>
      <c r="BB418" s="252"/>
    </row>
    <row r="419" spans="1:54" ht="15.7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c r="AK419" s="252"/>
      <c r="AL419" s="252"/>
      <c r="AM419" s="252"/>
      <c r="AN419" s="252"/>
      <c r="AO419" s="252"/>
      <c r="AP419" s="252"/>
      <c r="AQ419" s="252"/>
      <c r="AR419" s="252"/>
      <c r="AS419" s="252"/>
      <c r="AT419" s="252"/>
      <c r="AU419" s="252"/>
      <c r="AV419" s="252"/>
      <c r="AW419" s="252"/>
      <c r="AX419" s="252"/>
      <c r="AY419" s="252"/>
      <c r="AZ419" s="252"/>
      <c r="BA419" s="252"/>
      <c r="BB419" s="252"/>
    </row>
    <row r="420" spans="1:54" ht="15.7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c r="AK420" s="252"/>
      <c r="AL420" s="252"/>
      <c r="AM420" s="252"/>
      <c r="AN420" s="252"/>
      <c r="AO420" s="252"/>
      <c r="AP420" s="252"/>
      <c r="AQ420" s="252"/>
      <c r="AR420" s="252"/>
      <c r="AS420" s="252"/>
      <c r="AT420" s="252"/>
      <c r="AU420" s="252"/>
      <c r="AV420" s="252"/>
      <c r="AW420" s="252"/>
      <c r="AX420" s="252"/>
      <c r="AY420" s="252"/>
      <c r="AZ420" s="252"/>
      <c r="BA420" s="252"/>
      <c r="BB420" s="252"/>
    </row>
    <row r="421" spans="1:54" ht="15.7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c r="AK421" s="252"/>
      <c r="AL421" s="252"/>
      <c r="AM421" s="252"/>
      <c r="AN421" s="252"/>
      <c r="AO421" s="252"/>
      <c r="AP421" s="252"/>
      <c r="AQ421" s="252"/>
      <c r="AR421" s="252"/>
      <c r="AS421" s="252"/>
      <c r="AT421" s="252"/>
      <c r="AU421" s="252"/>
      <c r="AV421" s="252"/>
      <c r="AW421" s="252"/>
      <c r="AX421" s="252"/>
      <c r="AY421" s="252"/>
      <c r="AZ421" s="252"/>
      <c r="BA421" s="252"/>
      <c r="BB421" s="252"/>
    </row>
    <row r="422" spans="1:54" ht="15.7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c r="AK422" s="252"/>
      <c r="AL422" s="252"/>
      <c r="AM422" s="252"/>
      <c r="AN422" s="252"/>
      <c r="AO422" s="252"/>
      <c r="AP422" s="252"/>
      <c r="AQ422" s="252"/>
      <c r="AR422" s="252"/>
      <c r="AS422" s="252"/>
      <c r="AT422" s="252"/>
      <c r="AU422" s="252"/>
      <c r="AV422" s="252"/>
      <c r="AW422" s="252"/>
      <c r="AX422" s="252"/>
      <c r="AY422" s="252"/>
      <c r="AZ422" s="252"/>
      <c r="BA422" s="252"/>
      <c r="BB422" s="252"/>
    </row>
    <row r="423" spans="1:54" ht="15.7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c r="AK423" s="252"/>
      <c r="AL423" s="252"/>
      <c r="AM423" s="252"/>
      <c r="AN423" s="252"/>
      <c r="AO423" s="252"/>
      <c r="AP423" s="252"/>
      <c r="AQ423" s="252"/>
      <c r="AR423" s="252"/>
      <c r="AS423" s="252"/>
      <c r="AT423" s="252"/>
      <c r="AU423" s="252"/>
      <c r="AV423" s="252"/>
      <c r="AW423" s="252"/>
      <c r="AX423" s="252"/>
      <c r="AY423" s="252"/>
      <c r="AZ423" s="252"/>
      <c r="BA423" s="252"/>
      <c r="BB423" s="252"/>
    </row>
    <row r="424" spans="1:54" ht="15.7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c r="AK424" s="252"/>
      <c r="AL424" s="252"/>
      <c r="AM424" s="252"/>
      <c r="AN424" s="252"/>
      <c r="AO424" s="252"/>
      <c r="AP424" s="252"/>
      <c r="AQ424" s="252"/>
      <c r="AR424" s="252"/>
      <c r="AS424" s="252"/>
      <c r="AT424" s="252"/>
      <c r="AU424" s="252"/>
      <c r="AV424" s="252"/>
      <c r="AW424" s="252"/>
      <c r="AX424" s="252"/>
      <c r="AY424" s="252"/>
      <c r="AZ424" s="252"/>
      <c r="BA424" s="252"/>
      <c r="BB424" s="252"/>
    </row>
    <row r="425" spans="1:54" ht="15.7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c r="AK425" s="252"/>
      <c r="AL425" s="252"/>
      <c r="AM425" s="252"/>
      <c r="AN425" s="252"/>
      <c r="AO425" s="252"/>
      <c r="AP425" s="252"/>
      <c r="AQ425" s="252"/>
      <c r="AR425" s="252"/>
      <c r="AS425" s="252"/>
      <c r="AT425" s="252"/>
      <c r="AU425" s="252"/>
      <c r="AV425" s="252"/>
      <c r="AW425" s="252"/>
      <c r="AX425" s="252"/>
      <c r="AY425" s="252"/>
      <c r="AZ425" s="252"/>
      <c r="BA425" s="252"/>
      <c r="BB425" s="252"/>
    </row>
    <row r="426" spans="1:54" ht="15.7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c r="AK426" s="252"/>
      <c r="AL426" s="252"/>
      <c r="AM426" s="252"/>
      <c r="AN426" s="252"/>
      <c r="AO426" s="252"/>
      <c r="AP426" s="252"/>
      <c r="AQ426" s="252"/>
      <c r="AR426" s="252"/>
      <c r="AS426" s="252"/>
      <c r="AT426" s="252"/>
      <c r="AU426" s="252"/>
      <c r="AV426" s="252"/>
      <c r="AW426" s="252"/>
      <c r="AX426" s="252"/>
      <c r="AY426" s="252"/>
      <c r="AZ426" s="252"/>
      <c r="BA426" s="252"/>
      <c r="BB426" s="252"/>
    </row>
    <row r="427" spans="1:54" ht="15.7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c r="AK427" s="252"/>
      <c r="AL427" s="252"/>
      <c r="AM427" s="252"/>
      <c r="AN427" s="252"/>
      <c r="AO427" s="252"/>
      <c r="AP427" s="252"/>
      <c r="AQ427" s="252"/>
      <c r="AR427" s="252"/>
      <c r="AS427" s="252"/>
      <c r="AT427" s="252"/>
      <c r="AU427" s="252"/>
      <c r="AV427" s="252"/>
      <c r="AW427" s="252"/>
      <c r="AX427" s="252"/>
      <c r="AY427" s="252"/>
      <c r="AZ427" s="252"/>
      <c r="BA427" s="252"/>
      <c r="BB427" s="252"/>
    </row>
    <row r="428" spans="1:54" ht="15.7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c r="AK428" s="252"/>
      <c r="AL428" s="252"/>
      <c r="AM428" s="252"/>
      <c r="AN428" s="252"/>
      <c r="AO428" s="252"/>
      <c r="AP428" s="252"/>
      <c r="AQ428" s="252"/>
      <c r="AR428" s="252"/>
      <c r="AS428" s="252"/>
      <c r="AT428" s="252"/>
      <c r="AU428" s="252"/>
      <c r="AV428" s="252"/>
      <c r="AW428" s="252"/>
      <c r="AX428" s="252"/>
      <c r="AY428" s="252"/>
      <c r="AZ428" s="252"/>
      <c r="BA428" s="252"/>
      <c r="BB428" s="252"/>
    </row>
    <row r="429" spans="1:54" ht="15.7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c r="AK429" s="252"/>
      <c r="AL429" s="252"/>
      <c r="AM429" s="252"/>
      <c r="AN429" s="252"/>
      <c r="AO429" s="252"/>
      <c r="AP429" s="252"/>
      <c r="AQ429" s="252"/>
      <c r="AR429" s="252"/>
      <c r="AS429" s="252"/>
      <c r="AT429" s="252"/>
      <c r="AU429" s="252"/>
      <c r="AV429" s="252"/>
      <c r="AW429" s="252"/>
      <c r="AX429" s="252"/>
      <c r="AY429" s="252"/>
      <c r="AZ429" s="252"/>
      <c r="BA429" s="252"/>
      <c r="BB429" s="252"/>
    </row>
    <row r="430" spans="1:54" ht="15.7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c r="AK430" s="252"/>
      <c r="AL430" s="252"/>
      <c r="AM430" s="252"/>
      <c r="AN430" s="252"/>
      <c r="AO430" s="252"/>
      <c r="AP430" s="252"/>
      <c r="AQ430" s="252"/>
      <c r="AR430" s="252"/>
      <c r="AS430" s="252"/>
      <c r="AT430" s="252"/>
      <c r="AU430" s="252"/>
      <c r="AV430" s="252"/>
      <c r="AW430" s="252"/>
      <c r="AX430" s="252"/>
      <c r="AY430" s="252"/>
      <c r="AZ430" s="252"/>
      <c r="BA430" s="252"/>
      <c r="BB430" s="252"/>
    </row>
    <row r="431" spans="1:54" ht="15.7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c r="AK431" s="252"/>
      <c r="AL431" s="252"/>
      <c r="AM431" s="252"/>
      <c r="AN431" s="252"/>
      <c r="AO431" s="252"/>
      <c r="AP431" s="252"/>
      <c r="AQ431" s="252"/>
      <c r="AR431" s="252"/>
      <c r="AS431" s="252"/>
      <c r="AT431" s="252"/>
      <c r="AU431" s="252"/>
      <c r="AV431" s="252"/>
      <c r="AW431" s="252"/>
      <c r="AX431" s="252"/>
      <c r="AY431" s="252"/>
      <c r="AZ431" s="252"/>
      <c r="BA431" s="252"/>
      <c r="BB431" s="252"/>
    </row>
    <row r="432" spans="1:54" ht="15.7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c r="AK432" s="252"/>
      <c r="AL432" s="252"/>
      <c r="AM432" s="252"/>
      <c r="AN432" s="252"/>
      <c r="AO432" s="252"/>
      <c r="AP432" s="252"/>
      <c r="AQ432" s="252"/>
      <c r="AR432" s="252"/>
      <c r="AS432" s="252"/>
      <c r="AT432" s="252"/>
      <c r="AU432" s="252"/>
      <c r="AV432" s="252"/>
      <c r="AW432" s="252"/>
      <c r="AX432" s="252"/>
      <c r="AY432" s="252"/>
      <c r="AZ432" s="252"/>
      <c r="BA432" s="252"/>
      <c r="BB432" s="252"/>
    </row>
    <row r="433" spans="1:54" ht="15.7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c r="AK433" s="252"/>
      <c r="AL433" s="252"/>
      <c r="AM433" s="252"/>
      <c r="AN433" s="252"/>
      <c r="AO433" s="252"/>
      <c r="AP433" s="252"/>
      <c r="AQ433" s="252"/>
      <c r="AR433" s="252"/>
      <c r="AS433" s="252"/>
      <c r="AT433" s="252"/>
      <c r="AU433" s="252"/>
      <c r="AV433" s="252"/>
      <c r="AW433" s="252"/>
      <c r="AX433" s="252"/>
      <c r="AY433" s="252"/>
      <c r="AZ433" s="252"/>
      <c r="BA433" s="252"/>
      <c r="BB433" s="252"/>
    </row>
    <row r="434" spans="1:54" ht="15.7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c r="AK434" s="252"/>
      <c r="AL434" s="252"/>
      <c r="AM434" s="252"/>
      <c r="AN434" s="252"/>
      <c r="AO434" s="252"/>
      <c r="AP434" s="252"/>
      <c r="AQ434" s="252"/>
      <c r="AR434" s="252"/>
      <c r="AS434" s="252"/>
      <c r="AT434" s="252"/>
      <c r="AU434" s="252"/>
      <c r="AV434" s="252"/>
      <c r="AW434" s="252"/>
      <c r="AX434" s="252"/>
      <c r="AY434" s="252"/>
      <c r="AZ434" s="252"/>
      <c r="BA434" s="252"/>
      <c r="BB434" s="252"/>
    </row>
    <row r="435" spans="1:54" ht="15.7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c r="AK435" s="252"/>
      <c r="AL435" s="252"/>
      <c r="AM435" s="252"/>
      <c r="AN435" s="252"/>
      <c r="AO435" s="252"/>
      <c r="AP435" s="252"/>
      <c r="AQ435" s="252"/>
      <c r="AR435" s="252"/>
      <c r="AS435" s="252"/>
      <c r="AT435" s="252"/>
      <c r="AU435" s="252"/>
      <c r="AV435" s="252"/>
      <c r="AW435" s="252"/>
      <c r="AX435" s="252"/>
      <c r="AY435" s="252"/>
      <c r="AZ435" s="252"/>
      <c r="BA435" s="252"/>
      <c r="BB435" s="252"/>
    </row>
    <row r="436" spans="1:54" ht="15.7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c r="AK436" s="252"/>
      <c r="AL436" s="252"/>
      <c r="AM436" s="252"/>
      <c r="AN436" s="252"/>
      <c r="AO436" s="252"/>
      <c r="AP436" s="252"/>
      <c r="AQ436" s="252"/>
      <c r="AR436" s="252"/>
      <c r="AS436" s="252"/>
      <c r="AT436" s="252"/>
      <c r="AU436" s="252"/>
      <c r="AV436" s="252"/>
      <c r="AW436" s="252"/>
      <c r="AX436" s="252"/>
      <c r="AY436" s="252"/>
      <c r="AZ436" s="252"/>
      <c r="BA436" s="252"/>
      <c r="BB436" s="252"/>
    </row>
    <row r="437" spans="1:54" ht="15.7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c r="AK437" s="252"/>
      <c r="AL437" s="252"/>
      <c r="AM437" s="252"/>
      <c r="AN437" s="252"/>
      <c r="AO437" s="252"/>
      <c r="AP437" s="252"/>
      <c r="AQ437" s="252"/>
      <c r="AR437" s="252"/>
      <c r="AS437" s="252"/>
      <c r="AT437" s="252"/>
      <c r="AU437" s="252"/>
      <c r="AV437" s="252"/>
      <c r="AW437" s="252"/>
      <c r="AX437" s="252"/>
      <c r="AY437" s="252"/>
      <c r="AZ437" s="252"/>
      <c r="BA437" s="252"/>
      <c r="BB437" s="252"/>
    </row>
    <row r="438" spans="1:54" ht="15.7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c r="AK438" s="252"/>
      <c r="AL438" s="252"/>
      <c r="AM438" s="252"/>
      <c r="AN438" s="252"/>
      <c r="AO438" s="252"/>
      <c r="AP438" s="252"/>
      <c r="AQ438" s="252"/>
      <c r="AR438" s="252"/>
      <c r="AS438" s="252"/>
      <c r="AT438" s="252"/>
      <c r="AU438" s="252"/>
      <c r="AV438" s="252"/>
      <c r="AW438" s="252"/>
      <c r="AX438" s="252"/>
      <c r="AY438" s="252"/>
      <c r="AZ438" s="252"/>
      <c r="BA438" s="252"/>
      <c r="BB438" s="252"/>
    </row>
    <row r="439" spans="1:54" ht="15.7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c r="AK439" s="252"/>
      <c r="AL439" s="252"/>
      <c r="AM439" s="252"/>
      <c r="AN439" s="252"/>
      <c r="AO439" s="252"/>
      <c r="AP439" s="252"/>
      <c r="AQ439" s="252"/>
      <c r="AR439" s="252"/>
      <c r="AS439" s="252"/>
      <c r="AT439" s="252"/>
      <c r="AU439" s="252"/>
      <c r="AV439" s="252"/>
      <c r="AW439" s="252"/>
      <c r="AX439" s="252"/>
      <c r="AY439" s="252"/>
      <c r="AZ439" s="252"/>
      <c r="BA439" s="252"/>
      <c r="BB439" s="252"/>
    </row>
    <row r="440" spans="1:54" ht="15.7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c r="AK440" s="252"/>
      <c r="AL440" s="252"/>
      <c r="AM440" s="252"/>
      <c r="AN440" s="252"/>
      <c r="AO440" s="252"/>
      <c r="AP440" s="252"/>
      <c r="AQ440" s="252"/>
      <c r="AR440" s="252"/>
      <c r="AS440" s="252"/>
      <c r="AT440" s="252"/>
      <c r="AU440" s="252"/>
      <c r="AV440" s="252"/>
      <c r="AW440" s="252"/>
      <c r="AX440" s="252"/>
      <c r="AY440" s="252"/>
      <c r="AZ440" s="252"/>
      <c r="BA440" s="252"/>
      <c r="BB440" s="252"/>
    </row>
    <row r="441" spans="1:54" ht="15.7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c r="AK441" s="252"/>
      <c r="AL441" s="252"/>
      <c r="AM441" s="252"/>
      <c r="AN441" s="252"/>
      <c r="AO441" s="252"/>
      <c r="AP441" s="252"/>
      <c r="AQ441" s="252"/>
      <c r="AR441" s="252"/>
      <c r="AS441" s="252"/>
      <c r="AT441" s="252"/>
      <c r="AU441" s="252"/>
      <c r="AV441" s="252"/>
      <c r="AW441" s="252"/>
      <c r="AX441" s="252"/>
      <c r="AY441" s="252"/>
      <c r="AZ441" s="252"/>
      <c r="BA441" s="252"/>
      <c r="BB441" s="252"/>
    </row>
    <row r="442" spans="1:54" ht="15.7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c r="AK442" s="252"/>
      <c r="AL442" s="252"/>
      <c r="AM442" s="252"/>
      <c r="AN442" s="252"/>
      <c r="AO442" s="252"/>
      <c r="AP442" s="252"/>
      <c r="AQ442" s="252"/>
      <c r="AR442" s="252"/>
      <c r="AS442" s="252"/>
      <c r="AT442" s="252"/>
      <c r="AU442" s="252"/>
      <c r="AV442" s="252"/>
      <c r="AW442" s="252"/>
      <c r="AX442" s="252"/>
      <c r="AY442" s="252"/>
      <c r="AZ442" s="252"/>
      <c r="BA442" s="252"/>
      <c r="BB442" s="252"/>
    </row>
    <row r="443" spans="1:54" ht="15.7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U443" s="252"/>
      <c r="AV443" s="252"/>
      <c r="AW443" s="252"/>
      <c r="AX443" s="252"/>
      <c r="AY443" s="252"/>
      <c r="AZ443" s="252"/>
      <c r="BA443" s="252"/>
      <c r="BB443" s="252"/>
    </row>
    <row r="444" spans="1:54" ht="15.7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c r="AK444" s="252"/>
      <c r="AL444" s="252"/>
      <c r="AM444" s="252"/>
      <c r="AN444" s="252"/>
      <c r="AO444" s="252"/>
      <c r="AP444" s="252"/>
      <c r="AQ444" s="252"/>
      <c r="AR444" s="252"/>
      <c r="AS444" s="252"/>
      <c r="AT444" s="252"/>
      <c r="AU444" s="252"/>
      <c r="AV444" s="252"/>
      <c r="AW444" s="252"/>
      <c r="AX444" s="252"/>
      <c r="AY444" s="252"/>
      <c r="AZ444" s="252"/>
      <c r="BA444" s="252"/>
      <c r="BB444" s="252"/>
    </row>
    <row r="445" spans="1:54" ht="15.7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c r="AK445" s="252"/>
      <c r="AL445" s="252"/>
      <c r="AM445" s="252"/>
      <c r="AN445" s="252"/>
      <c r="AO445" s="252"/>
      <c r="AP445" s="252"/>
      <c r="AQ445" s="252"/>
      <c r="AR445" s="252"/>
      <c r="AS445" s="252"/>
      <c r="AT445" s="252"/>
      <c r="AU445" s="252"/>
      <c r="AV445" s="252"/>
      <c r="AW445" s="252"/>
      <c r="AX445" s="252"/>
      <c r="AY445" s="252"/>
      <c r="AZ445" s="252"/>
      <c r="BA445" s="252"/>
      <c r="BB445" s="252"/>
    </row>
    <row r="446" spans="1:54" ht="15.7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c r="AK446" s="252"/>
      <c r="AL446" s="252"/>
      <c r="AM446" s="252"/>
      <c r="AN446" s="252"/>
      <c r="AO446" s="252"/>
      <c r="AP446" s="252"/>
      <c r="AQ446" s="252"/>
      <c r="AR446" s="252"/>
      <c r="AS446" s="252"/>
      <c r="AT446" s="252"/>
      <c r="AU446" s="252"/>
      <c r="AV446" s="252"/>
      <c r="AW446" s="252"/>
      <c r="AX446" s="252"/>
      <c r="AY446" s="252"/>
      <c r="AZ446" s="252"/>
      <c r="BA446" s="252"/>
      <c r="BB446" s="252"/>
    </row>
    <row r="447" spans="1:54" ht="15.7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c r="AK447" s="252"/>
      <c r="AL447" s="252"/>
      <c r="AM447" s="252"/>
      <c r="AN447" s="252"/>
      <c r="AO447" s="252"/>
      <c r="AP447" s="252"/>
      <c r="AQ447" s="252"/>
      <c r="AR447" s="252"/>
      <c r="AS447" s="252"/>
      <c r="AT447" s="252"/>
      <c r="AU447" s="252"/>
      <c r="AV447" s="252"/>
      <c r="AW447" s="252"/>
      <c r="AX447" s="252"/>
      <c r="AY447" s="252"/>
      <c r="AZ447" s="252"/>
      <c r="BA447" s="252"/>
      <c r="BB447" s="252"/>
    </row>
    <row r="448" spans="1:54" ht="15.7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c r="AK448" s="252"/>
      <c r="AL448" s="252"/>
      <c r="AM448" s="252"/>
      <c r="AN448" s="252"/>
      <c r="AO448" s="252"/>
      <c r="AP448" s="252"/>
      <c r="AQ448" s="252"/>
      <c r="AR448" s="252"/>
      <c r="AS448" s="252"/>
      <c r="AT448" s="252"/>
      <c r="AU448" s="252"/>
      <c r="AV448" s="252"/>
      <c r="AW448" s="252"/>
      <c r="AX448" s="252"/>
      <c r="AY448" s="252"/>
      <c r="AZ448" s="252"/>
      <c r="BA448" s="252"/>
      <c r="BB448" s="252"/>
    </row>
    <row r="449" spans="1:54" ht="15.7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c r="AK449" s="252"/>
      <c r="AL449" s="252"/>
      <c r="AM449" s="252"/>
      <c r="AN449" s="252"/>
      <c r="AO449" s="252"/>
      <c r="AP449" s="252"/>
      <c r="AQ449" s="252"/>
      <c r="AR449" s="252"/>
      <c r="AS449" s="252"/>
      <c r="AT449" s="252"/>
      <c r="AU449" s="252"/>
      <c r="AV449" s="252"/>
      <c r="AW449" s="252"/>
      <c r="AX449" s="252"/>
      <c r="AY449" s="252"/>
      <c r="AZ449" s="252"/>
      <c r="BA449" s="252"/>
      <c r="BB449" s="252"/>
    </row>
    <row r="450" spans="1:54" ht="15.7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c r="AK450" s="252"/>
      <c r="AL450" s="252"/>
      <c r="AM450" s="252"/>
      <c r="AN450" s="252"/>
      <c r="AO450" s="252"/>
      <c r="AP450" s="252"/>
      <c r="AQ450" s="252"/>
      <c r="AR450" s="252"/>
      <c r="AS450" s="252"/>
      <c r="AT450" s="252"/>
      <c r="AU450" s="252"/>
      <c r="AV450" s="252"/>
      <c r="AW450" s="252"/>
      <c r="AX450" s="252"/>
      <c r="AY450" s="252"/>
      <c r="AZ450" s="252"/>
      <c r="BA450" s="252"/>
      <c r="BB450" s="252"/>
    </row>
    <row r="451" spans="1:54" ht="15.7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c r="AK451" s="252"/>
      <c r="AL451" s="252"/>
      <c r="AM451" s="252"/>
      <c r="AN451" s="252"/>
      <c r="AO451" s="252"/>
      <c r="AP451" s="252"/>
      <c r="AQ451" s="252"/>
      <c r="AR451" s="252"/>
      <c r="AS451" s="252"/>
      <c r="AT451" s="252"/>
      <c r="AU451" s="252"/>
      <c r="AV451" s="252"/>
      <c r="AW451" s="252"/>
      <c r="AX451" s="252"/>
      <c r="AY451" s="252"/>
      <c r="AZ451" s="252"/>
      <c r="BA451" s="252"/>
      <c r="BB451" s="252"/>
    </row>
    <row r="452" spans="1:54" ht="15.7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c r="AK452" s="252"/>
      <c r="AL452" s="252"/>
      <c r="AM452" s="252"/>
      <c r="AN452" s="252"/>
      <c r="AO452" s="252"/>
      <c r="AP452" s="252"/>
      <c r="AQ452" s="252"/>
      <c r="AR452" s="252"/>
      <c r="AS452" s="252"/>
      <c r="AT452" s="252"/>
      <c r="AU452" s="252"/>
      <c r="AV452" s="252"/>
      <c r="AW452" s="252"/>
      <c r="AX452" s="252"/>
      <c r="AY452" s="252"/>
      <c r="AZ452" s="252"/>
      <c r="BA452" s="252"/>
      <c r="BB452" s="252"/>
    </row>
    <row r="453" spans="1:54" ht="15.7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c r="AK453" s="252"/>
      <c r="AL453" s="252"/>
      <c r="AM453" s="252"/>
      <c r="AN453" s="252"/>
      <c r="AO453" s="252"/>
      <c r="AP453" s="252"/>
      <c r="AQ453" s="252"/>
      <c r="AR453" s="252"/>
      <c r="AS453" s="252"/>
      <c r="AT453" s="252"/>
      <c r="AU453" s="252"/>
      <c r="AV453" s="252"/>
      <c r="AW453" s="252"/>
      <c r="AX453" s="252"/>
      <c r="AY453" s="252"/>
      <c r="AZ453" s="252"/>
      <c r="BA453" s="252"/>
      <c r="BB453" s="252"/>
    </row>
    <row r="454" spans="1:54" ht="15.7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c r="AK454" s="252"/>
      <c r="AL454" s="252"/>
      <c r="AM454" s="252"/>
      <c r="AN454" s="252"/>
      <c r="AO454" s="252"/>
      <c r="AP454" s="252"/>
      <c r="AQ454" s="252"/>
      <c r="AR454" s="252"/>
      <c r="AS454" s="252"/>
      <c r="AT454" s="252"/>
      <c r="AU454" s="252"/>
      <c r="AV454" s="252"/>
      <c r="AW454" s="252"/>
      <c r="AX454" s="252"/>
      <c r="AY454" s="252"/>
      <c r="AZ454" s="252"/>
      <c r="BA454" s="252"/>
      <c r="BB454" s="252"/>
    </row>
    <row r="455" spans="1:54" ht="15.7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c r="AK455" s="252"/>
      <c r="AL455" s="252"/>
      <c r="AM455" s="252"/>
      <c r="AN455" s="252"/>
      <c r="AO455" s="252"/>
      <c r="AP455" s="252"/>
      <c r="AQ455" s="252"/>
      <c r="AR455" s="252"/>
      <c r="AS455" s="252"/>
      <c r="AT455" s="252"/>
      <c r="AU455" s="252"/>
      <c r="AV455" s="252"/>
      <c r="AW455" s="252"/>
      <c r="AX455" s="252"/>
      <c r="AY455" s="252"/>
      <c r="AZ455" s="252"/>
      <c r="BA455" s="252"/>
      <c r="BB455" s="252"/>
    </row>
    <row r="456" spans="1:54" ht="15.7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row>
    <row r="457" spans="1:54" ht="15.7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c r="AK457" s="252"/>
      <c r="AL457" s="252"/>
      <c r="AM457" s="252"/>
      <c r="AN457" s="252"/>
      <c r="AO457" s="252"/>
      <c r="AP457" s="252"/>
      <c r="AQ457" s="252"/>
      <c r="AR457" s="252"/>
      <c r="AS457" s="252"/>
      <c r="AT457" s="252"/>
      <c r="AU457" s="252"/>
      <c r="AV457" s="252"/>
      <c r="AW457" s="252"/>
      <c r="AX457" s="252"/>
      <c r="AY457" s="252"/>
      <c r="AZ457" s="252"/>
      <c r="BA457" s="252"/>
      <c r="BB457" s="252"/>
    </row>
    <row r="458" spans="1:54" ht="15.7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c r="AK458" s="252"/>
      <c r="AL458" s="252"/>
      <c r="AM458" s="252"/>
      <c r="AN458" s="252"/>
      <c r="AO458" s="252"/>
      <c r="AP458" s="252"/>
      <c r="AQ458" s="252"/>
      <c r="AR458" s="252"/>
      <c r="AS458" s="252"/>
      <c r="AT458" s="252"/>
      <c r="AU458" s="252"/>
      <c r="AV458" s="252"/>
      <c r="AW458" s="252"/>
      <c r="AX458" s="252"/>
      <c r="AY458" s="252"/>
      <c r="AZ458" s="252"/>
      <c r="BA458" s="252"/>
      <c r="BB458" s="252"/>
    </row>
    <row r="459" spans="1:54" ht="15.7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U459" s="252"/>
      <c r="AV459" s="252"/>
      <c r="AW459" s="252"/>
      <c r="AX459" s="252"/>
      <c r="AY459" s="252"/>
      <c r="AZ459" s="252"/>
      <c r="BA459" s="252"/>
      <c r="BB459" s="252"/>
    </row>
    <row r="460" spans="1:54" ht="15.7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U460" s="252"/>
      <c r="AV460" s="252"/>
      <c r="AW460" s="252"/>
      <c r="AX460" s="252"/>
      <c r="AY460" s="252"/>
      <c r="AZ460" s="252"/>
      <c r="BA460" s="252"/>
      <c r="BB460" s="252"/>
    </row>
    <row r="461" spans="1:54" ht="15.7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c r="AK461" s="252"/>
      <c r="AL461" s="252"/>
      <c r="AM461" s="252"/>
      <c r="AN461" s="252"/>
      <c r="AO461" s="252"/>
      <c r="AP461" s="252"/>
      <c r="AQ461" s="252"/>
      <c r="AR461" s="252"/>
      <c r="AS461" s="252"/>
      <c r="AT461" s="252"/>
      <c r="AU461" s="252"/>
      <c r="AV461" s="252"/>
      <c r="AW461" s="252"/>
      <c r="AX461" s="252"/>
      <c r="AY461" s="252"/>
      <c r="AZ461" s="252"/>
      <c r="BA461" s="252"/>
      <c r="BB461" s="252"/>
    </row>
    <row r="462" spans="1:54" ht="15.7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252"/>
      <c r="AU462" s="252"/>
      <c r="AV462" s="252"/>
      <c r="AW462" s="252"/>
      <c r="AX462" s="252"/>
      <c r="AY462" s="252"/>
      <c r="AZ462" s="252"/>
      <c r="BA462" s="252"/>
      <c r="BB462" s="252"/>
    </row>
    <row r="463" spans="1:54" ht="15.7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c r="AK463" s="252"/>
      <c r="AL463" s="252"/>
      <c r="AM463" s="252"/>
      <c r="AN463" s="252"/>
      <c r="AO463" s="252"/>
      <c r="AP463" s="252"/>
      <c r="AQ463" s="252"/>
      <c r="AR463" s="252"/>
      <c r="AS463" s="252"/>
      <c r="AT463" s="252"/>
      <c r="AU463" s="252"/>
      <c r="AV463" s="252"/>
      <c r="AW463" s="252"/>
      <c r="AX463" s="252"/>
      <c r="AY463" s="252"/>
      <c r="AZ463" s="252"/>
      <c r="BA463" s="252"/>
      <c r="BB463" s="252"/>
    </row>
    <row r="464" spans="1:54" ht="15.7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c r="AK464" s="252"/>
      <c r="AL464" s="252"/>
      <c r="AM464" s="252"/>
      <c r="AN464" s="252"/>
      <c r="AO464" s="252"/>
      <c r="AP464" s="252"/>
      <c r="AQ464" s="252"/>
      <c r="AR464" s="252"/>
      <c r="AS464" s="252"/>
      <c r="AT464" s="252"/>
      <c r="AU464" s="252"/>
      <c r="AV464" s="252"/>
      <c r="AW464" s="252"/>
      <c r="AX464" s="252"/>
      <c r="AY464" s="252"/>
      <c r="AZ464" s="252"/>
      <c r="BA464" s="252"/>
      <c r="BB464" s="252"/>
    </row>
    <row r="465" spans="1:54" ht="15.7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c r="AK465" s="252"/>
      <c r="AL465" s="252"/>
      <c r="AM465" s="252"/>
      <c r="AN465" s="252"/>
      <c r="AO465" s="252"/>
      <c r="AP465" s="252"/>
      <c r="AQ465" s="252"/>
      <c r="AR465" s="252"/>
      <c r="AS465" s="252"/>
      <c r="AT465" s="252"/>
      <c r="AU465" s="252"/>
      <c r="AV465" s="252"/>
      <c r="AW465" s="252"/>
      <c r="AX465" s="252"/>
      <c r="AY465" s="252"/>
      <c r="AZ465" s="252"/>
      <c r="BA465" s="252"/>
      <c r="BB465" s="252"/>
    </row>
    <row r="466" spans="1:54" ht="15.7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c r="AK466" s="252"/>
      <c r="AL466" s="252"/>
      <c r="AM466" s="252"/>
      <c r="AN466" s="252"/>
      <c r="AO466" s="252"/>
      <c r="AP466" s="252"/>
      <c r="AQ466" s="252"/>
      <c r="AR466" s="252"/>
      <c r="AS466" s="252"/>
      <c r="AT466" s="252"/>
      <c r="AU466" s="252"/>
      <c r="AV466" s="252"/>
      <c r="AW466" s="252"/>
      <c r="AX466" s="252"/>
      <c r="AY466" s="252"/>
      <c r="AZ466" s="252"/>
      <c r="BA466" s="252"/>
      <c r="BB466" s="252"/>
    </row>
    <row r="467" spans="1:54" ht="15.7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U467" s="252"/>
      <c r="AV467" s="252"/>
      <c r="AW467" s="252"/>
      <c r="AX467" s="252"/>
      <c r="AY467" s="252"/>
      <c r="AZ467" s="252"/>
      <c r="BA467" s="252"/>
      <c r="BB467" s="252"/>
    </row>
    <row r="468" spans="1:54" ht="15.7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c r="AK468" s="252"/>
      <c r="AL468" s="252"/>
      <c r="AM468" s="252"/>
      <c r="AN468" s="252"/>
      <c r="AO468" s="252"/>
      <c r="AP468" s="252"/>
      <c r="AQ468" s="252"/>
      <c r="AR468" s="252"/>
      <c r="AS468" s="252"/>
      <c r="AT468" s="252"/>
      <c r="AU468" s="252"/>
      <c r="AV468" s="252"/>
      <c r="AW468" s="252"/>
      <c r="AX468" s="252"/>
      <c r="AY468" s="252"/>
      <c r="AZ468" s="252"/>
      <c r="BA468" s="252"/>
      <c r="BB468" s="252"/>
    </row>
    <row r="469" spans="1:54" ht="15.7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c r="AK469" s="252"/>
      <c r="AL469" s="252"/>
      <c r="AM469" s="252"/>
      <c r="AN469" s="252"/>
      <c r="AO469" s="252"/>
      <c r="AP469" s="252"/>
      <c r="AQ469" s="252"/>
      <c r="AR469" s="252"/>
      <c r="AS469" s="252"/>
      <c r="AT469" s="252"/>
      <c r="AU469" s="252"/>
      <c r="AV469" s="252"/>
      <c r="AW469" s="252"/>
      <c r="AX469" s="252"/>
      <c r="AY469" s="252"/>
      <c r="AZ469" s="252"/>
      <c r="BA469" s="252"/>
      <c r="BB469" s="252"/>
    </row>
    <row r="470" spans="1:54" ht="15.7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AU470" s="252"/>
      <c r="AV470" s="252"/>
      <c r="AW470" s="252"/>
      <c r="AX470" s="252"/>
      <c r="AY470" s="252"/>
      <c r="AZ470" s="252"/>
      <c r="BA470" s="252"/>
      <c r="BB470" s="252"/>
    </row>
    <row r="471" spans="1:54" ht="15.7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c r="AK471" s="252"/>
      <c r="AL471" s="252"/>
      <c r="AM471" s="252"/>
      <c r="AN471" s="252"/>
      <c r="AO471" s="252"/>
      <c r="AP471" s="252"/>
      <c r="AQ471" s="252"/>
      <c r="AR471" s="252"/>
      <c r="AS471" s="252"/>
      <c r="AT471" s="252"/>
      <c r="AU471" s="252"/>
      <c r="AV471" s="252"/>
      <c r="AW471" s="252"/>
      <c r="AX471" s="252"/>
      <c r="AY471" s="252"/>
      <c r="AZ471" s="252"/>
      <c r="BA471" s="252"/>
      <c r="BB471" s="252"/>
    </row>
    <row r="472" spans="1:54" ht="15.7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c r="AK472" s="252"/>
      <c r="AL472" s="252"/>
      <c r="AM472" s="252"/>
      <c r="AN472" s="252"/>
      <c r="AO472" s="252"/>
      <c r="AP472" s="252"/>
      <c r="AQ472" s="252"/>
      <c r="AR472" s="252"/>
      <c r="AS472" s="252"/>
      <c r="AT472" s="252"/>
      <c r="AU472" s="252"/>
      <c r="AV472" s="252"/>
      <c r="AW472" s="252"/>
      <c r="AX472" s="252"/>
      <c r="AY472" s="252"/>
      <c r="AZ472" s="252"/>
      <c r="BA472" s="252"/>
      <c r="BB472" s="252"/>
    </row>
    <row r="473" spans="1:54" ht="15.7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c r="AK473" s="252"/>
      <c r="AL473" s="252"/>
      <c r="AM473" s="252"/>
      <c r="AN473" s="252"/>
      <c r="AO473" s="252"/>
      <c r="AP473" s="252"/>
      <c r="AQ473" s="252"/>
      <c r="AR473" s="252"/>
      <c r="AS473" s="252"/>
      <c r="AT473" s="252"/>
      <c r="AU473" s="252"/>
      <c r="AV473" s="252"/>
      <c r="AW473" s="252"/>
      <c r="AX473" s="252"/>
      <c r="AY473" s="252"/>
      <c r="AZ473" s="252"/>
      <c r="BA473" s="252"/>
      <c r="BB473" s="252"/>
    </row>
    <row r="474" spans="1:54" ht="15.7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row>
    <row r="475" spans="1:54" ht="15.7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row>
    <row r="476" spans="1:54" ht="15.7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c r="AK476" s="252"/>
      <c r="AL476" s="252"/>
      <c r="AM476" s="252"/>
      <c r="AN476" s="252"/>
      <c r="AO476" s="252"/>
      <c r="AP476" s="252"/>
      <c r="AQ476" s="252"/>
      <c r="AR476" s="252"/>
      <c r="AS476" s="252"/>
      <c r="AT476" s="252"/>
      <c r="AU476" s="252"/>
      <c r="AV476" s="252"/>
      <c r="AW476" s="252"/>
      <c r="AX476" s="252"/>
      <c r="AY476" s="252"/>
      <c r="AZ476" s="252"/>
      <c r="BA476" s="252"/>
      <c r="BB476" s="252"/>
    </row>
    <row r="477" spans="1:54" ht="15.7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52"/>
      <c r="AV477" s="252"/>
      <c r="AW477" s="252"/>
      <c r="AX477" s="252"/>
      <c r="AY477" s="252"/>
      <c r="AZ477" s="252"/>
      <c r="BA477" s="252"/>
      <c r="BB477" s="252"/>
    </row>
    <row r="478" spans="1:54" ht="15.7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c r="AK478" s="252"/>
      <c r="AL478" s="252"/>
      <c r="AM478" s="252"/>
      <c r="AN478" s="252"/>
      <c r="AO478" s="252"/>
      <c r="AP478" s="252"/>
      <c r="AQ478" s="252"/>
      <c r="AR478" s="252"/>
      <c r="AS478" s="252"/>
      <c r="AT478" s="252"/>
      <c r="AU478" s="252"/>
      <c r="AV478" s="252"/>
      <c r="AW478" s="252"/>
      <c r="AX478" s="252"/>
      <c r="AY478" s="252"/>
      <c r="AZ478" s="252"/>
      <c r="BA478" s="252"/>
      <c r="BB478" s="252"/>
    </row>
    <row r="479" spans="1:54" ht="15.7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c r="AK479" s="252"/>
      <c r="AL479" s="252"/>
      <c r="AM479" s="252"/>
      <c r="AN479" s="252"/>
      <c r="AO479" s="252"/>
      <c r="AP479" s="252"/>
      <c r="AQ479" s="252"/>
      <c r="AR479" s="252"/>
      <c r="AS479" s="252"/>
      <c r="AT479" s="252"/>
      <c r="AU479" s="252"/>
      <c r="AV479" s="252"/>
      <c r="AW479" s="252"/>
      <c r="AX479" s="252"/>
      <c r="AY479" s="252"/>
      <c r="AZ479" s="252"/>
      <c r="BA479" s="252"/>
      <c r="BB479" s="252"/>
    </row>
    <row r="480" spans="1:54" ht="15.7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c r="AK480" s="252"/>
      <c r="AL480" s="252"/>
      <c r="AM480" s="252"/>
      <c r="AN480" s="252"/>
      <c r="AO480" s="252"/>
      <c r="AP480" s="252"/>
      <c r="AQ480" s="252"/>
      <c r="AR480" s="252"/>
      <c r="AS480" s="252"/>
      <c r="AT480" s="252"/>
      <c r="AU480" s="252"/>
      <c r="AV480" s="252"/>
      <c r="AW480" s="252"/>
      <c r="AX480" s="252"/>
      <c r="AY480" s="252"/>
      <c r="AZ480" s="252"/>
      <c r="BA480" s="252"/>
      <c r="BB480" s="252"/>
    </row>
    <row r="481" spans="1:54" ht="15.7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c r="AK481" s="252"/>
      <c r="AL481" s="252"/>
      <c r="AM481" s="252"/>
      <c r="AN481" s="252"/>
      <c r="AO481" s="252"/>
      <c r="AP481" s="252"/>
      <c r="AQ481" s="252"/>
      <c r="AR481" s="252"/>
      <c r="AS481" s="252"/>
      <c r="AT481" s="252"/>
      <c r="AU481" s="252"/>
      <c r="AV481" s="252"/>
      <c r="AW481" s="252"/>
      <c r="AX481" s="252"/>
      <c r="AY481" s="252"/>
      <c r="AZ481" s="252"/>
      <c r="BA481" s="252"/>
      <c r="BB481" s="252"/>
    </row>
    <row r="482" spans="1:54" ht="15.7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52"/>
      <c r="AE482" s="252"/>
      <c r="AF482" s="252"/>
      <c r="AG482" s="252"/>
      <c r="AH482" s="252"/>
      <c r="AI482" s="252"/>
      <c r="AJ482" s="252"/>
      <c r="AK482" s="252"/>
      <c r="AL482" s="252"/>
      <c r="AM482" s="252"/>
      <c r="AN482" s="252"/>
      <c r="AO482" s="252"/>
      <c r="AP482" s="252"/>
      <c r="AQ482" s="252"/>
      <c r="AR482" s="252"/>
      <c r="AS482" s="252"/>
      <c r="AT482" s="252"/>
      <c r="AU482" s="252"/>
      <c r="AV482" s="252"/>
      <c r="AW482" s="252"/>
      <c r="AX482" s="252"/>
      <c r="AY482" s="252"/>
      <c r="AZ482" s="252"/>
      <c r="BA482" s="252"/>
      <c r="BB482" s="252"/>
    </row>
    <row r="483" spans="1:54" ht="15.7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52"/>
      <c r="AE483" s="252"/>
      <c r="AF483" s="252"/>
      <c r="AG483" s="252"/>
      <c r="AH483" s="252"/>
      <c r="AI483" s="252"/>
      <c r="AJ483" s="252"/>
      <c r="AK483" s="252"/>
      <c r="AL483" s="252"/>
      <c r="AM483" s="252"/>
      <c r="AN483" s="252"/>
      <c r="AO483" s="252"/>
      <c r="AP483" s="252"/>
      <c r="AQ483" s="252"/>
      <c r="AR483" s="252"/>
      <c r="AS483" s="252"/>
      <c r="AT483" s="252"/>
      <c r="AU483" s="252"/>
      <c r="AV483" s="252"/>
      <c r="AW483" s="252"/>
      <c r="AX483" s="252"/>
      <c r="AY483" s="252"/>
      <c r="AZ483" s="252"/>
      <c r="BA483" s="252"/>
      <c r="BB483" s="252"/>
    </row>
    <row r="484" spans="1:54" ht="15.7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252"/>
      <c r="AE484" s="252"/>
      <c r="AF484" s="252"/>
      <c r="AG484" s="252"/>
      <c r="AH484" s="252"/>
      <c r="AI484" s="252"/>
      <c r="AJ484" s="252"/>
      <c r="AK484" s="252"/>
      <c r="AL484" s="252"/>
      <c r="AM484" s="252"/>
      <c r="AN484" s="252"/>
      <c r="AO484" s="252"/>
      <c r="AP484" s="252"/>
      <c r="AQ484" s="252"/>
      <c r="AR484" s="252"/>
      <c r="AS484" s="252"/>
      <c r="AT484" s="252"/>
      <c r="AU484" s="252"/>
      <c r="AV484" s="252"/>
      <c r="AW484" s="252"/>
      <c r="AX484" s="252"/>
      <c r="AY484" s="252"/>
      <c r="AZ484" s="252"/>
      <c r="BA484" s="252"/>
      <c r="BB484" s="252"/>
    </row>
    <row r="485" spans="1:54" ht="15.7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252"/>
      <c r="AE485" s="252"/>
      <c r="AF485" s="252"/>
      <c r="AG485" s="252"/>
      <c r="AH485" s="252"/>
      <c r="AI485" s="252"/>
      <c r="AJ485" s="252"/>
      <c r="AK485" s="252"/>
      <c r="AL485" s="252"/>
      <c r="AM485" s="252"/>
      <c r="AN485" s="252"/>
      <c r="AO485" s="252"/>
      <c r="AP485" s="252"/>
      <c r="AQ485" s="252"/>
      <c r="AR485" s="252"/>
      <c r="AS485" s="252"/>
      <c r="AT485" s="252"/>
      <c r="AU485" s="252"/>
      <c r="AV485" s="252"/>
      <c r="AW485" s="252"/>
      <c r="AX485" s="252"/>
      <c r="AY485" s="252"/>
      <c r="AZ485" s="252"/>
      <c r="BA485" s="252"/>
      <c r="BB485" s="252"/>
    </row>
    <row r="486" spans="1:54" ht="15.7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252"/>
      <c r="AE486" s="252"/>
      <c r="AF486" s="252"/>
      <c r="AG486" s="252"/>
      <c r="AH486" s="252"/>
      <c r="AI486" s="252"/>
      <c r="AJ486" s="252"/>
      <c r="AK486" s="252"/>
      <c r="AL486" s="252"/>
      <c r="AM486" s="252"/>
      <c r="AN486" s="252"/>
      <c r="AO486" s="252"/>
      <c r="AP486" s="252"/>
      <c r="AQ486" s="252"/>
      <c r="AR486" s="252"/>
      <c r="AS486" s="252"/>
      <c r="AT486" s="252"/>
      <c r="AU486" s="252"/>
      <c r="AV486" s="252"/>
      <c r="AW486" s="252"/>
      <c r="AX486" s="252"/>
      <c r="AY486" s="252"/>
      <c r="AZ486" s="252"/>
      <c r="BA486" s="252"/>
      <c r="BB486" s="252"/>
    </row>
    <row r="487" spans="1:54" ht="15.7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52"/>
      <c r="AV487" s="252"/>
      <c r="AW487" s="252"/>
      <c r="AX487" s="252"/>
      <c r="AY487" s="252"/>
      <c r="AZ487" s="252"/>
      <c r="BA487" s="252"/>
      <c r="BB487" s="252"/>
    </row>
    <row r="488" spans="1:54" ht="15.7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52"/>
      <c r="AE488" s="252"/>
      <c r="AF488" s="252"/>
      <c r="AG488" s="252"/>
      <c r="AH488" s="252"/>
      <c r="AI488" s="252"/>
      <c r="AJ488" s="252"/>
      <c r="AK488" s="252"/>
      <c r="AL488" s="252"/>
      <c r="AM488" s="252"/>
      <c r="AN488" s="252"/>
      <c r="AO488" s="252"/>
      <c r="AP488" s="252"/>
      <c r="AQ488" s="252"/>
      <c r="AR488" s="252"/>
      <c r="AS488" s="252"/>
      <c r="AT488" s="252"/>
      <c r="AU488" s="252"/>
      <c r="AV488" s="252"/>
      <c r="AW488" s="252"/>
      <c r="AX488" s="252"/>
      <c r="AY488" s="252"/>
      <c r="AZ488" s="252"/>
      <c r="BA488" s="252"/>
      <c r="BB488" s="252"/>
    </row>
    <row r="489" spans="1:54" ht="15.7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52"/>
      <c r="AE489" s="252"/>
      <c r="AF489" s="252"/>
      <c r="AG489" s="252"/>
      <c r="AH489" s="252"/>
      <c r="AI489" s="252"/>
      <c r="AJ489" s="252"/>
      <c r="AK489" s="252"/>
      <c r="AL489" s="252"/>
      <c r="AM489" s="252"/>
      <c r="AN489" s="252"/>
      <c r="AO489" s="252"/>
      <c r="AP489" s="252"/>
      <c r="AQ489" s="252"/>
      <c r="AR489" s="252"/>
      <c r="AS489" s="252"/>
      <c r="AT489" s="252"/>
      <c r="AU489" s="252"/>
      <c r="AV489" s="252"/>
      <c r="AW489" s="252"/>
      <c r="AX489" s="252"/>
      <c r="AY489" s="252"/>
      <c r="AZ489" s="252"/>
      <c r="BA489" s="252"/>
      <c r="BB489" s="252"/>
    </row>
    <row r="490" spans="1:54" ht="15.7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52"/>
      <c r="AE490" s="252"/>
      <c r="AF490" s="252"/>
      <c r="AG490" s="252"/>
      <c r="AH490" s="252"/>
      <c r="AI490" s="252"/>
      <c r="AJ490" s="252"/>
      <c r="AK490" s="252"/>
      <c r="AL490" s="252"/>
      <c r="AM490" s="252"/>
      <c r="AN490" s="252"/>
      <c r="AO490" s="252"/>
      <c r="AP490" s="252"/>
      <c r="AQ490" s="252"/>
      <c r="AR490" s="252"/>
      <c r="AS490" s="252"/>
      <c r="AT490" s="252"/>
      <c r="AU490" s="252"/>
      <c r="AV490" s="252"/>
      <c r="AW490" s="252"/>
      <c r="AX490" s="252"/>
      <c r="AY490" s="252"/>
      <c r="AZ490" s="252"/>
      <c r="BA490" s="252"/>
      <c r="BB490" s="252"/>
    </row>
    <row r="491" spans="1:54" ht="15.7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s="252"/>
      <c r="AG491" s="252"/>
      <c r="AH491" s="252"/>
      <c r="AI491" s="252"/>
      <c r="AJ491" s="252"/>
      <c r="AK491" s="252"/>
      <c r="AL491" s="252"/>
      <c r="AM491" s="252"/>
      <c r="AN491" s="252"/>
      <c r="AO491" s="252"/>
      <c r="AP491" s="252"/>
      <c r="AQ491" s="252"/>
      <c r="AR491" s="252"/>
      <c r="AS491" s="252"/>
      <c r="AT491" s="252"/>
      <c r="AU491" s="252"/>
      <c r="AV491" s="252"/>
      <c r="AW491" s="252"/>
      <c r="AX491" s="252"/>
      <c r="AY491" s="252"/>
      <c r="AZ491" s="252"/>
      <c r="BA491" s="252"/>
      <c r="BB491" s="252"/>
    </row>
    <row r="492" spans="1:54" ht="15.7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52"/>
      <c r="AE492" s="252"/>
      <c r="AF492" s="252"/>
      <c r="AG492" s="252"/>
      <c r="AH492" s="252"/>
      <c r="AI492" s="252"/>
      <c r="AJ492" s="252"/>
      <c r="AK492" s="252"/>
      <c r="AL492" s="252"/>
      <c r="AM492" s="252"/>
      <c r="AN492" s="252"/>
      <c r="AO492" s="252"/>
      <c r="AP492" s="252"/>
      <c r="AQ492" s="252"/>
      <c r="AR492" s="252"/>
      <c r="AS492" s="252"/>
      <c r="AT492" s="252"/>
      <c r="AU492" s="252"/>
      <c r="AV492" s="252"/>
      <c r="AW492" s="252"/>
      <c r="AX492" s="252"/>
      <c r="AY492" s="252"/>
      <c r="AZ492" s="252"/>
      <c r="BA492" s="252"/>
      <c r="BB492" s="252"/>
    </row>
    <row r="493" spans="1:54" ht="15.7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252"/>
      <c r="AM493" s="252"/>
      <c r="AN493" s="252"/>
      <c r="AO493" s="252"/>
      <c r="AP493" s="252"/>
      <c r="AQ493" s="252"/>
      <c r="AR493" s="252"/>
      <c r="AS493" s="252"/>
      <c r="AT493" s="252"/>
      <c r="AU493" s="252"/>
      <c r="AV493" s="252"/>
      <c r="AW493" s="252"/>
      <c r="AX493" s="252"/>
      <c r="AY493" s="252"/>
      <c r="AZ493" s="252"/>
      <c r="BA493" s="252"/>
      <c r="BB493" s="252"/>
    </row>
    <row r="494" spans="1:54" ht="15.7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2"/>
      <c r="AF494" s="252"/>
      <c r="AG494" s="252"/>
      <c r="AH494" s="252"/>
      <c r="AI494" s="252"/>
      <c r="AJ494" s="252"/>
      <c r="AK494" s="252"/>
      <c r="AL494" s="252"/>
      <c r="AM494" s="252"/>
      <c r="AN494" s="252"/>
      <c r="AO494" s="252"/>
      <c r="AP494" s="252"/>
      <c r="AQ494" s="252"/>
      <c r="AR494" s="252"/>
      <c r="AS494" s="252"/>
      <c r="AT494" s="252"/>
      <c r="AU494" s="252"/>
      <c r="AV494" s="252"/>
      <c r="AW494" s="252"/>
      <c r="AX494" s="252"/>
      <c r="AY494" s="252"/>
      <c r="AZ494" s="252"/>
      <c r="BA494" s="252"/>
      <c r="BB494" s="252"/>
    </row>
    <row r="495" spans="1:54" ht="15.7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52"/>
      <c r="AE495" s="252"/>
      <c r="AF495" s="252"/>
      <c r="AG495" s="252"/>
      <c r="AH495" s="252"/>
      <c r="AI495" s="252"/>
      <c r="AJ495" s="252"/>
      <c r="AK495" s="252"/>
      <c r="AL495" s="252"/>
      <c r="AM495" s="252"/>
      <c r="AN495" s="252"/>
      <c r="AO495" s="252"/>
      <c r="AP495" s="252"/>
      <c r="AQ495" s="252"/>
      <c r="AR495" s="252"/>
      <c r="AS495" s="252"/>
      <c r="AT495" s="252"/>
      <c r="AU495" s="252"/>
      <c r="AV495" s="252"/>
      <c r="AW495" s="252"/>
      <c r="AX495" s="252"/>
      <c r="AY495" s="252"/>
      <c r="AZ495" s="252"/>
      <c r="BA495" s="252"/>
      <c r="BB495" s="252"/>
    </row>
    <row r="496" spans="1:54" ht="15.7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52"/>
      <c r="AV496" s="252"/>
      <c r="AW496" s="252"/>
      <c r="AX496" s="252"/>
      <c r="AY496" s="252"/>
      <c r="AZ496" s="252"/>
      <c r="BA496" s="252"/>
      <c r="BB496" s="252"/>
    </row>
    <row r="497" spans="1:54" ht="15.7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52"/>
      <c r="AE497" s="252"/>
      <c r="AF497" s="252"/>
      <c r="AG497" s="252"/>
      <c r="AH497" s="252"/>
      <c r="AI497" s="252"/>
      <c r="AJ497" s="252"/>
      <c r="AK497" s="252"/>
      <c r="AL497" s="252"/>
      <c r="AM497" s="252"/>
      <c r="AN497" s="252"/>
      <c r="AO497" s="252"/>
      <c r="AP497" s="252"/>
      <c r="AQ497" s="252"/>
      <c r="AR497" s="252"/>
      <c r="AS497" s="252"/>
      <c r="AT497" s="252"/>
      <c r="AU497" s="252"/>
      <c r="AV497" s="252"/>
      <c r="AW497" s="252"/>
      <c r="AX497" s="252"/>
      <c r="AY497" s="252"/>
      <c r="AZ497" s="252"/>
      <c r="BA497" s="252"/>
      <c r="BB497" s="252"/>
    </row>
    <row r="498" spans="1:54" ht="15.7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c r="AF498" s="252"/>
      <c r="AG498" s="252"/>
      <c r="AH498" s="252"/>
      <c r="AI498" s="252"/>
      <c r="AJ498" s="252"/>
      <c r="AK498" s="252"/>
      <c r="AL498" s="252"/>
      <c r="AM498" s="252"/>
      <c r="AN498" s="252"/>
      <c r="AO498" s="252"/>
      <c r="AP498" s="252"/>
      <c r="AQ498" s="252"/>
      <c r="AR498" s="252"/>
      <c r="AS498" s="252"/>
      <c r="AT498" s="252"/>
      <c r="AU498" s="252"/>
      <c r="AV498" s="252"/>
      <c r="AW498" s="252"/>
      <c r="AX498" s="252"/>
      <c r="AY498" s="252"/>
      <c r="AZ498" s="252"/>
      <c r="BA498" s="252"/>
      <c r="BB498" s="252"/>
    </row>
    <row r="499" spans="1:54" ht="15.7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252"/>
      <c r="AM499" s="252"/>
      <c r="AN499" s="252"/>
      <c r="AO499" s="252"/>
      <c r="AP499" s="252"/>
      <c r="AQ499" s="252"/>
      <c r="AR499" s="252"/>
      <c r="AS499" s="252"/>
      <c r="AT499" s="252"/>
      <c r="AU499" s="252"/>
      <c r="AV499" s="252"/>
      <c r="AW499" s="252"/>
      <c r="AX499" s="252"/>
      <c r="AY499" s="252"/>
      <c r="AZ499" s="252"/>
      <c r="BA499" s="252"/>
      <c r="BB499" s="252"/>
    </row>
    <row r="500" spans="1:54" ht="15.7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s="252"/>
      <c r="AG500" s="252"/>
      <c r="AH500" s="252"/>
      <c r="AI500" s="252"/>
      <c r="AJ500" s="252"/>
      <c r="AK500" s="252"/>
      <c r="AL500" s="252"/>
      <c r="AM500" s="252"/>
      <c r="AN500" s="252"/>
      <c r="AO500" s="252"/>
      <c r="AP500" s="252"/>
      <c r="AQ500" s="252"/>
      <c r="AR500" s="252"/>
      <c r="AS500" s="252"/>
      <c r="AT500" s="252"/>
      <c r="AU500" s="252"/>
      <c r="AV500" s="252"/>
      <c r="AW500" s="252"/>
      <c r="AX500" s="252"/>
      <c r="AY500" s="252"/>
      <c r="AZ500" s="252"/>
      <c r="BA500" s="252"/>
      <c r="BB500" s="252"/>
    </row>
    <row r="501" spans="1:54" ht="15.7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c r="AA501" s="252"/>
      <c r="AB501" s="252"/>
      <c r="AC501" s="252"/>
      <c r="AD501" s="252"/>
      <c r="AE501" s="252"/>
      <c r="AF501" s="252"/>
      <c r="AG501" s="252"/>
      <c r="AH501" s="252"/>
      <c r="AI501" s="252"/>
      <c r="AJ501" s="252"/>
      <c r="AK501" s="252"/>
      <c r="AL501" s="252"/>
      <c r="AM501" s="252"/>
      <c r="AN501" s="252"/>
      <c r="AO501" s="252"/>
      <c r="AP501" s="252"/>
      <c r="AQ501" s="252"/>
      <c r="AR501" s="252"/>
      <c r="AS501" s="252"/>
      <c r="AT501" s="252"/>
      <c r="AU501" s="252"/>
      <c r="AV501" s="252"/>
      <c r="AW501" s="252"/>
      <c r="AX501" s="252"/>
      <c r="AY501" s="252"/>
      <c r="AZ501" s="252"/>
      <c r="BA501" s="252"/>
      <c r="BB501" s="252"/>
    </row>
    <row r="502" spans="1:54" ht="15.7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52"/>
      <c r="AE502" s="252"/>
      <c r="AF502" s="252"/>
      <c r="AG502" s="252"/>
      <c r="AH502" s="252"/>
      <c r="AI502" s="252"/>
      <c r="AJ502" s="252"/>
      <c r="AK502" s="252"/>
      <c r="AL502" s="252"/>
      <c r="AM502" s="252"/>
      <c r="AN502" s="252"/>
      <c r="AO502" s="252"/>
      <c r="AP502" s="252"/>
      <c r="AQ502" s="252"/>
      <c r="AR502" s="252"/>
      <c r="AS502" s="252"/>
      <c r="AT502" s="252"/>
      <c r="AU502" s="252"/>
      <c r="AV502" s="252"/>
      <c r="AW502" s="252"/>
      <c r="AX502" s="252"/>
      <c r="AY502" s="252"/>
      <c r="AZ502" s="252"/>
      <c r="BA502" s="252"/>
      <c r="BB502" s="252"/>
    </row>
    <row r="503" spans="1:54" ht="15.7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52"/>
      <c r="AE503" s="252"/>
      <c r="AF503" s="252"/>
      <c r="AG503" s="252"/>
      <c r="AH503" s="252"/>
      <c r="AI503" s="252"/>
      <c r="AJ503" s="252"/>
      <c r="AK503" s="252"/>
      <c r="AL503" s="252"/>
      <c r="AM503" s="252"/>
      <c r="AN503" s="252"/>
      <c r="AO503" s="252"/>
      <c r="AP503" s="252"/>
      <c r="AQ503" s="252"/>
      <c r="AR503" s="252"/>
      <c r="AS503" s="252"/>
      <c r="AT503" s="252"/>
      <c r="AU503" s="252"/>
      <c r="AV503" s="252"/>
      <c r="AW503" s="252"/>
      <c r="AX503" s="252"/>
      <c r="AY503" s="252"/>
      <c r="AZ503" s="252"/>
      <c r="BA503" s="252"/>
      <c r="BB503" s="252"/>
    </row>
    <row r="504" spans="1:54" ht="15.7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52"/>
      <c r="AE504" s="252"/>
      <c r="AF504" s="252"/>
      <c r="AG504" s="252"/>
      <c r="AH504" s="252"/>
      <c r="AI504" s="252"/>
      <c r="AJ504" s="252"/>
      <c r="AK504" s="252"/>
      <c r="AL504" s="252"/>
      <c r="AM504" s="252"/>
      <c r="AN504" s="252"/>
      <c r="AO504" s="252"/>
      <c r="AP504" s="252"/>
      <c r="AQ504" s="252"/>
      <c r="AR504" s="252"/>
      <c r="AS504" s="252"/>
      <c r="AT504" s="252"/>
      <c r="AU504" s="252"/>
      <c r="AV504" s="252"/>
      <c r="AW504" s="252"/>
      <c r="AX504" s="252"/>
      <c r="AY504" s="252"/>
      <c r="AZ504" s="252"/>
      <c r="BA504" s="252"/>
      <c r="BB504" s="252"/>
    </row>
    <row r="505" spans="1:54" ht="15.7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52"/>
      <c r="AE505" s="252"/>
      <c r="AF505" s="252"/>
      <c r="AG505" s="252"/>
      <c r="AH505" s="252"/>
      <c r="AI505" s="252"/>
      <c r="AJ505" s="252"/>
      <c r="AK505" s="252"/>
      <c r="AL505" s="252"/>
      <c r="AM505" s="252"/>
      <c r="AN505" s="252"/>
      <c r="AO505" s="252"/>
      <c r="AP505" s="252"/>
      <c r="AQ505" s="252"/>
      <c r="AR505" s="252"/>
      <c r="AS505" s="252"/>
      <c r="AT505" s="252"/>
      <c r="AU505" s="252"/>
      <c r="AV505" s="252"/>
      <c r="AW505" s="252"/>
      <c r="AX505" s="252"/>
      <c r="AY505" s="252"/>
      <c r="AZ505" s="252"/>
      <c r="BA505" s="252"/>
      <c r="BB505" s="252"/>
    </row>
    <row r="506" spans="1:54" ht="15.7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s="252"/>
      <c r="AG506" s="252"/>
      <c r="AH506" s="252"/>
      <c r="AI506" s="252"/>
      <c r="AJ506" s="252"/>
      <c r="AK506" s="252"/>
      <c r="AL506" s="252"/>
      <c r="AM506" s="252"/>
      <c r="AN506" s="252"/>
      <c r="AO506" s="252"/>
      <c r="AP506" s="252"/>
      <c r="AQ506" s="252"/>
      <c r="AR506" s="252"/>
      <c r="AS506" s="252"/>
      <c r="AT506" s="252"/>
      <c r="AU506" s="252"/>
      <c r="AV506" s="252"/>
      <c r="AW506" s="252"/>
      <c r="AX506" s="252"/>
      <c r="AY506" s="252"/>
      <c r="AZ506" s="252"/>
      <c r="BA506" s="252"/>
      <c r="BB506" s="252"/>
    </row>
    <row r="507" spans="1:54" ht="15.7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52"/>
      <c r="AE507" s="252"/>
      <c r="AF507" s="252"/>
      <c r="AG507" s="252"/>
      <c r="AH507" s="252"/>
      <c r="AI507" s="252"/>
      <c r="AJ507" s="252"/>
      <c r="AK507" s="252"/>
      <c r="AL507" s="252"/>
      <c r="AM507" s="252"/>
      <c r="AN507" s="252"/>
      <c r="AO507" s="252"/>
      <c r="AP507" s="252"/>
      <c r="AQ507" s="252"/>
      <c r="AR507" s="252"/>
      <c r="AS507" s="252"/>
      <c r="AT507" s="252"/>
      <c r="AU507" s="252"/>
      <c r="AV507" s="252"/>
      <c r="AW507" s="252"/>
      <c r="AX507" s="252"/>
      <c r="AY507" s="252"/>
      <c r="AZ507" s="252"/>
      <c r="BA507" s="252"/>
      <c r="BB507" s="252"/>
    </row>
    <row r="508" spans="1:54" ht="15.7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52"/>
      <c r="AE508" s="252"/>
      <c r="AF508" s="252"/>
      <c r="AG508" s="252"/>
      <c r="AH508" s="252"/>
      <c r="AI508" s="252"/>
      <c r="AJ508" s="252"/>
      <c r="AK508" s="252"/>
      <c r="AL508" s="252"/>
      <c r="AM508" s="252"/>
      <c r="AN508" s="252"/>
      <c r="AO508" s="252"/>
      <c r="AP508" s="252"/>
      <c r="AQ508" s="252"/>
      <c r="AR508" s="252"/>
      <c r="AS508" s="252"/>
      <c r="AT508" s="252"/>
      <c r="AU508" s="252"/>
      <c r="AV508" s="252"/>
      <c r="AW508" s="252"/>
      <c r="AX508" s="252"/>
      <c r="AY508" s="252"/>
      <c r="AZ508" s="252"/>
      <c r="BA508" s="252"/>
      <c r="BB508" s="252"/>
    </row>
    <row r="509" spans="1:54" ht="15.7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52"/>
      <c r="AE509" s="252"/>
      <c r="AF509" s="252"/>
      <c r="AG509" s="252"/>
      <c r="AH509" s="252"/>
      <c r="AI509" s="252"/>
      <c r="AJ509" s="252"/>
      <c r="AK509" s="252"/>
      <c r="AL509" s="252"/>
      <c r="AM509" s="252"/>
      <c r="AN509" s="252"/>
      <c r="AO509" s="252"/>
      <c r="AP509" s="252"/>
      <c r="AQ509" s="252"/>
      <c r="AR509" s="252"/>
      <c r="AS509" s="252"/>
      <c r="AT509" s="252"/>
      <c r="AU509" s="252"/>
      <c r="AV509" s="252"/>
      <c r="AW509" s="252"/>
      <c r="AX509" s="252"/>
      <c r="AY509" s="252"/>
      <c r="AZ509" s="252"/>
      <c r="BA509" s="252"/>
      <c r="BB509" s="252"/>
    </row>
    <row r="510" spans="1:54" ht="15.7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52"/>
      <c r="AE510" s="252"/>
      <c r="AF510" s="252"/>
      <c r="AG510" s="252"/>
      <c r="AH510" s="252"/>
      <c r="AI510" s="252"/>
      <c r="AJ510" s="252"/>
      <c r="AK510" s="252"/>
      <c r="AL510" s="252"/>
      <c r="AM510" s="252"/>
      <c r="AN510" s="252"/>
      <c r="AO510" s="252"/>
      <c r="AP510" s="252"/>
      <c r="AQ510" s="252"/>
      <c r="AR510" s="252"/>
      <c r="AS510" s="252"/>
      <c r="AT510" s="252"/>
      <c r="AU510" s="252"/>
      <c r="AV510" s="252"/>
      <c r="AW510" s="252"/>
      <c r="AX510" s="252"/>
      <c r="AY510" s="252"/>
      <c r="AZ510" s="252"/>
      <c r="BA510" s="252"/>
      <c r="BB510" s="252"/>
    </row>
    <row r="511" spans="1:54" ht="15.7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52"/>
      <c r="AV511" s="252"/>
      <c r="AW511" s="252"/>
      <c r="AX511" s="252"/>
      <c r="AY511" s="252"/>
      <c r="AZ511" s="252"/>
      <c r="BA511" s="252"/>
      <c r="BB511" s="252"/>
    </row>
    <row r="512" spans="1:54" ht="15.7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c r="AA512" s="252"/>
      <c r="AB512" s="252"/>
      <c r="AC512" s="252"/>
      <c r="AD512" s="252"/>
      <c r="AE512" s="252"/>
      <c r="AF512" s="252"/>
      <c r="AG512" s="252"/>
      <c r="AH512" s="252"/>
      <c r="AI512" s="252"/>
      <c r="AJ512" s="252"/>
      <c r="AK512" s="252"/>
      <c r="AL512" s="252"/>
      <c r="AM512" s="252"/>
      <c r="AN512" s="252"/>
      <c r="AO512" s="252"/>
      <c r="AP512" s="252"/>
      <c r="AQ512" s="252"/>
      <c r="AR512" s="252"/>
      <c r="AS512" s="252"/>
      <c r="AT512" s="252"/>
      <c r="AU512" s="252"/>
      <c r="AV512" s="252"/>
      <c r="AW512" s="252"/>
      <c r="AX512" s="252"/>
      <c r="AY512" s="252"/>
      <c r="AZ512" s="252"/>
      <c r="BA512" s="252"/>
      <c r="BB512" s="252"/>
    </row>
    <row r="513" spans="1:54" ht="15.7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c r="AA513" s="252"/>
      <c r="AB513" s="252"/>
      <c r="AC513" s="252"/>
      <c r="AD513" s="252"/>
      <c r="AE513" s="252"/>
      <c r="AF513" s="252"/>
      <c r="AG513" s="252"/>
      <c r="AH513" s="252"/>
      <c r="AI513" s="252"/>
      <c r="AJ513" s="252"/>
      <c r="AK513" s="252"/>
      <c r="AL513" s="252"/>
      <c r="AM513" s="252"/>
      <c r="AN513" s="252"/>
      <c r="AO513" s="252"/>
      <c r="AP513" s="252"/>
      <c r="AQ513" s="252"/>
      <c r="AR513" s="252"/>
      <c r="AS513" s="252"/>
      <c r="AT513" s="252"/>
      <c r="AU513" s="252"/>
      <c r="AV513" s="252"/>
      <c r="AW513" s="252"/>
      <c r="AX513" s="252"/>
      <c r="AY513" s="252"/>
      <c r="AZ513" s="252"/>
      <c r="BA513" s="252"/>
      <c r="BB513" s="252"/>
    </row>
    <row r="514" spans="1:54" ht="15.7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2"/>
      <c r="AE514" s="252"/>
      <c r="AF514" s="252"/>
      <c r="AG514" s="252"/>
      <c r="AH514" s="252"/>
      <c r="AI514" s="252"/>
      <c r="AJ514" s="252"/>
      <c r="AK514" s="252"/>
      <c r="AL514" s="252"/>
      <c r="AM514" s="252"/>
      <c r="AN514" s="252"/>
      <c r="AO514" s="252"/>
      <c r="AP514" s="252"/>
      <c r="AQ514" s="252"/>
      <c r="AR514" s="252"/>
      <c r="AS514" s="252"/>
      <c r="AT514" s="252"/>
      <c r="AU514" s="252"/>
      <c r="AV514" s="252"/>
      <c r="AW514" s="252"/>
      <c r="AX514" s="252"/>
      <c r="AY514" s="252"/>
      <c r="AZ514" s="252"/>
      <c r="BA514" s="252"/>
      <c r="BB514" s="252"/>
    </row>
    <row r="515" spans="1:54" ht="15.7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52"/>
      <c r="AV515" s="252"/>
      <c r="AW515" s="252"/>
      <c r="AX515" s="252"/>
      <c r="AY515" s="252"/>
      <c r="AZ515" s="252"/>
      <c r="BA515" s="252"/>
      <c r="BB515" s="252"/>
    </row>
    <row r="516" spans="1:54" ht="15.7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s="252"/>
      <c r="AG516" s="252"/>
      <c r="AH516" s="252"/>
      <c r="AI516" s="252"/>
      <c r="AJ516" s="252"/>
      <c r="AK516" s="252"/>
      <c r="AL516" s="252"/>
      <c r="AM516" s="252"/>
      <c r="AN516" s="252"/>
      <c r="AO516" s="252"/>
      <c r="AP516" s="252"/>
      <c r="AQ516" s="252"/>
      <c r="AR516" s="252"/>
      <c r="AS516" s="252"/>
      <c r="AT516" s="252"/>
      <c r="AU516" s="252"/>
      <c r="AV516" s="252"/>
      <c r="AW516" s="252"/>
      <c r="AX516" s="252"/>
      <c r="AY516" s="252"/>
      <c r="AZ516" s="252"/>
      <c r="BA516" s="252"/>
      <c r="BB516" s="252"/>
    </row>
    <row r="517" spans="1:54" ht="15.7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52"/>
      <c r="AE517" s="252"/>
      <c r="AF517" s="252"/>
      <c r="AG517" s="252"/>
      <c r="AH517" s="252"/>
      <c r="AI517" s="252"/>
      <c r="AJ517" s="252"/>
      <c r="AK517" s="252"/>
      <c r="AL517" s="252"/>
      <c r="AM517" s="252"/>
      <c r="AN517" s="252"/>
      <c r="AO517" s="252"/>
      <c r="AP517" s="252"/>
      <c r="AQ517" s="252"/>
      <c r="AR517" s="252"/>
      <c r="AS517" s="252"/>
      <c r="AT517" s="252"/>
      <c r="AU517" s="252"/>
      <c r="AV517" s="252"/>
      <c r="AW517" s="252"/>
      <c r="AX517" s="252"/>
      <c r="AY517" s="252"/>
      <c r="AZ517" s="252"/>
      <c r="BA517" s="252"/>
      <c r="BB517" s="252"/>
    </row>
    <row r="518" spans="1:54" ht="15.7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52"/>
      <c r="AE518" s="252"/>
      <c r="AF518" s="252"/>
      <c r="AG518" s="252"/>
      <c r="AH518" s="252"/>
      <c r="AI518" s="252"/>
      <c r="AJ518" s="252"/>
      <c r="AK518" s="252"/>
      <c r="AL518" s="252"/>
      <c r="AM518" s="252"/>
      <c r="AN518" s="252"/>
      <c r="AO518" s="252"/>
      <c r="AP518" s="252"/>
      <c r="AQ518" s="252"/>
      <c r="AR518" s="252"/>
      <c r="AS518" s="252"/>
      <c r="AT518" s="252"/>
      <c r="AU518" s="252"/>
      <c r="AV518" s="252"/>
      <c r="AW518" s="252"/>
      <c r="AX518" s="252"/>
      <c r="AY518" s="252"/>
      <c r="AZ518" s="252"/>
      <c r="BA518" s="252"/>
      <c r="BB518" s="252"/>
    </row>
    <row r="519" spans="1:54" ht="15.7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52"/>
      <c r="AE519" s="252"/>
      <c r="AF519" s="252"/>
      <c r="AG519" s="252"/>
      <c r="AH519" s="252"/>
      <c r="AI519" s="252"/>
      <c r="AJ519" s="252"/>
      <c r="AK519" s="252"/>
      <c r="AL519" s="252"/>
      <c r="AM519" s="252"/>
      <c r="AN519" s="252"/>
      <c r="AO519" s="252"/>
      <c r="AP519" s="252"/>
      <c r="AQ519" s="252"/>
      <c r="AR519" s="252"/>
      <c r="AS519" s="252"/>
      <c r="AT519" s="252"/>
      <c r="AU519" s="252"/>
      <c r="AV519" s="252"/>
      <c r="AW519" s="252"/>
      <c r="AX519" s="252"/>
      <c r="AY519" s="252"/>
      <c r="AZ519" s="252"/>
      <c r="BA519" s="252"/>
      <c r="BB519" s="252"/>
    </row>
    <row r="520" spans="1:54" ht="15.7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52"/>
      <c r="AE520" s="252"/>
      <c r="AF520" s="252"/>
      <c r="AG520" s="252"/>
      <c r="AH520" s="252"/>
      <c r="AI520" s="252"/>
      <c r="AJ520" s="252"/>
      <c r="AK520" s="252"/>
      <c r="AL520" s="252"/>
      <c r="AM520" s="252"/>
      <c r="AN520" s="252"/>
      <c r="AO520" s="252"/>
      <c r="AP520" s="252"/>
      <c r="AQ520" s="252"/>
      <c r="AR520" s="252"/>
      <c r="AS520" s="252"/>
      <c r="AT520" s="252"/>
      <c r="AU520" s="252"/>
      <c r="AV520" s="252"/>
      <c r="AW520" s="252"/>
      <c r="AX520" s="252"/>
      <c r="AY520" s="252"/>
      <c r="AZ520" s="252"/>
      <c r="BA520" s="252"/>
      <c r="BB520" s="252"/>
    </row>
    <row r="521" spans="1:54" ht="15.7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s="252"/>
      <c r="AG521" s="252"/>
      <c r="AH521" s="252"/>
      <c r="AI521" s="252"/>
      <c r="AJ521" s="252"/>
      <c r="AK521" s="252"/>
      <c r="AL521" s="252"/>
      <c r="AM521" s="252"/>
      <c r="AN521" s="252"/>
      <c r="AO521" s="252"/>
      <c r="AP521" s="252"/>
      <c r="AQ521" s="252"/>
      <c r="AR521" s="252"/>
      <c r="AS521" s="252"/>
      <c r="AT521" s="252"/>
      <c r="AU521" s="252"/>
      <c r="AV521" s="252"/>
      <c r="AW521" s="252"/>
      <c r="AX521" s="252"/>
      <c r="AY521" s="252"/>
      <c r="AZ521" s="252"/>
      <c r="BA521" s="252"/>
      <c r="BB521" s="252"/>
    </row>
    <row r="522" spans="1:54" ht="15.7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52"/>
      <c r="AE522" s="252"/>
      <c r="AF522" s="252"/>
      <c r="AG522" s="252"/>
      <c r="AH522" s="252"/>
      <c r="AI522" s="252"/>
      <c r="AJ522" s="252"/>
      <c r="AK522" s="252"/>
      <c r="AL522" s="252"/>
      <c r="AM522" s="252"/>
      <c r="AN522" s="252"/>
      <c r="AO522" s="252"/>
      <c r="AP522" s="252"/>
      <c r="AQ522" s="252"/>
      <c r="AR522" s="252"/>
      <c r="AS522" s="252"/>
      <c r="AT522" s="252"/>
      <c r="AU522" s="252"/>
      <c r="AV522" s="252"/>
      <c r="AW522" s="252"/>
      <c r="AX522" s="252"/>
      <c r="AY522" s="252"/>
      <c r="AZ522" s="252"/>
      <c r="BA522" s="252"/>
      <c r="BB522" s="252"/>
    </row>
    <row r="523" spans="1:54" ht="15.7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c r="AF523" s="252"/>
      <c r="AG523" s="252"/>
      <c r="AH523" s="252"/>
      <c r="AI523" s="252"/>
      <c r="AJ523" s="252"/>
      <c r="AK523" s="252"/>
      <c r="AL523" s="252"/>
      <c r="AM523" s="252"/>
      <c r="AN523" s="252"/>
      <c r="AO523" s="252"/>
      <c r="AP523" s="252"/>
      <c r="AQ523" s="252"/>
      <c r="AR523" s="252"/>
      <c r="AS523" s="252"/>
      <c r="AT523" s="252"/>
      <c r="AU523" s="252"/>
      <c r="AV523" s="252"/>
      <c r="AW523" s="252"/>
      <c r="AX523" s="252"/>
      <c r="AY523" s="252"/>
      <c r="AZ523" s="252"/>
      <c r="BA523" s="252"/>
      <c r="BB523" s="252"/>
    </row>
    <row r="524" spans="1:54" ht="15.7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U524" s="252"/>
      <c r="AV524" s="252"/>
      <c r="AW524" s="252"/>
      <c r="AX524" s="252"/>
      <c r="AY524" s="252"/>
      <c r="AZ524" s="252"/>
      <c r="BA524" s="252"/>
      <c r="BB524" s="252"/>
    </row>
    <row r="525" spans="1:54" ht="15.7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s="252"/>
      <c r="AG525" s="252"/>
      <c r="AH525" s="252"/>
      <c r="AI525" s="252"/>
      <c r="AJ525" s="252"/>
      <c r="AK525" s="252"/>
      <c r="AL525" s="252"/>
      <c r="AM525" s="252"/>
      <c r="AN525" s="252"/>
      <c r="AO525" s="252"/>
      <c r="AP525" s="252"/>
      <c r="AQ525" s="252"/>
      <c r="AR525" s="252"/>
      <c r="AS525" s="252"/>
      <c r="AT525" s="252"/>
      <c r="AU525" s="252"/>
      <c r="AV525" s="252"/>
      <c r="AW525" s="252"/>
      <c r="AX525" s="252"/>
      <c r="AY525" s="252"/>
      <c r="AZ525" s="252"/>
      <c r="BA525" s="252"/>
      <c r="BB525" s="252"/>
    </row>
    <row r="526" spans="1:54" ht="15.7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252"/>
      <c r="AM526" s="252"/>
      <c r="AN526" s="252"/>
      <c r="AO526" s="252"/>
      <c r="AP526" s="252"/>
      <c r="AQ526" s="252"/>
      <c r="AR526" s="252"/>
      <c r="AS526" s="252"/>
      <c r="AT526" s="252"/>
      <c r="AU526" s="252"/>
      <c r="AV526" s="252"/>
      <c r="AW526" s="252"/>
      <c r="AX526" s="252"/>
      <c r="AY526" s="252"/>
      <c r="AZ526" s="252"/>
      <c r="BA526" s="252"/>
      <c r="BB526" s="252"/>
    </row>
    <row r="527" spans="1:54" ht="15.7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52"/>
      <c r="AE527" s="252"/>
      <c r="AF527" s="252"/>
      <c r="AG527" s="252"/>
      <c r="AH527" s="252"/>
      <c r="AI527" s="252"/>
      <c r="AJ527" s="252"/>
      <c r="AK527" s="252"/>
      <c r="AL527" s="252"/>
      <c r="AM527" s="252"/>
      <c r="AN527" s="252"/>
      <c r="AO527" s="252"/>
      <c r="AP527" s="252"/>
      <c r="AQ527" s="252"/>
      <c r="AR527" s="252"/>
      <c r="AS527" s="252"/>
      <c r="AT527" s="252"/>
      <c r="AU527" s="252"/>
      <c r="AV527" s="252"/>
      <c r="AW527" s="252"/>
      <c r="AX527" s="252"/>
      <c r="AY527" s="252"/>
      <c r="AZ527" s="252"/>
      <c r="BA527" s="252"/>
      <c r="BB527" s="252"/>
    </row>
    <row r="528" spans="1:54" ht="15.7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252"/>
      <c r="AM528" s="252"/>
      <c r="AN528" s="252"/>
      <c r="AO528" s="252"/>
      <c r="AP528" s="252"/>
      <c r="AQ528" s="252"/>
      <c r="AR528" s="252"/>
      <c r="AS528" s="252"/>
      <c r="AT528" s="252"/>
      <c r="AU528" s="252"/>
      <c r="AV528" s="252"/>
      <c r="AW528" s="252"/>
      <c r="AX528" s="252"/>
      <c r="AY528" s="252"/>
      <c r="AZ528" s="252"/>
      <c r="BA528" s="252"/>
      <c r="BB528" s="252"/>
    </row>
    <row r="529" spans="1:54" ht="15.7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52"/>
      <c r="AE529" s="252"/>
      <c r="AF529" s="252"/>
      <c r="AG529" s="252"/>
      <c r="AH529" s="252"/>
      <c r="AI529" s="252"/>
      <c r="AJ529" s="252"/>
      <c r="AK529" s="252"/>
      <c r="AL529" s="252"/>
      <c r="AM529" s="252"/>
      <c r="AN529" s="252"/>
      <c r="AO529" s="252"/>
      <c r="AP529" s="252"/>
      <c r="AQ529" s="252"/>
      <c r="AR529" s="252"/>
      <c r="AS529" s="252"/>
      <c r="AT529" s="252"/>
      <c r="AU529" s="252"/>
      <c r="AV529" s="252"/>
      <c r="AW529" s="252"/>
      <c r="AX529" s="252"/>
      <c r="AY529" s="252"/>
      <c r="AZ529" s="252"/>
      <c r="BA529" s="252"/>
      <c r="BB529" s="252"/>
    </row>
    <row r="530" spans="1:54" ht="15.7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52"/>
      <c r="AE530" s="252"/>
      <c r="AF530" s="252"/>
      <c r="AG530" s="252"/>
      <c r="AH530" s="252"/>
      <c r="AI530" s="252"/>
      <c r="AJ530" s="252"/>
      <c r="AK530" s="252"/>
      <c r="AL530" s="252"/>
      <c r="AM530" s="252"/>
      <c r="AN530" s="252"/>
      <c r="AO530" s="252"/>
      <c r="AP530" s="252"/>
      <c r="AQ530" s="252"/>
      <c r="AR530" s="252"/>
      <c r="AS530" s="252"/>
      <c r="AT530" s="252"/>
      <c r="AU530" s="252"/>
      <c r="AV530" s="252"/>
      <c r="AW530" s="252"/>
      <c r="AX530" s="252"/>
      <c r="AY530" s="252"/>
      <c r="AZ530" s="252"/>
      <c r="BA530" s="252"/>
      <c r="BB530" s="252"/>
    </row>
    <row r="531" spans="1:54" ht="15.7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52"/>
      <c r="AE531" s="252"/>
      <c r="AF531" s="252"/>
      <c r="AG531" s="252"/>
      <c r="AH531" s="252"/>
      <c r="AI531" s="252"/>
      <c r="AJ531" s="252"/>
      <c r="AK531" s="252"/>
      <c r="AL531" s="252"/>
      <c r="AM531" s="252"/>
      <c r="AN531" s="252"/>
      <c r="AO531" s="252"/>
      <c r="AP531" s="252"/>
      <c r="AQ531" s="252"/>
      <c r="AR531" s="252"/>
      <c r="AS531" s="252"/>
      <c r="AT531" s="252"/>
      <c r="AU531" s="252"/>
      <c r="AV531" s="252"/>
      <c r="AW531" s="252"/>
      <c r="AX531" s="252"/>
      <c r="AY531" s="252"/>
      <c r="AZ531" s="252"/>
      <c r="BA531" s="252"/>
      <c r="BB531" s="252"/>
    </row>
    <row r="532" spans="1:54" ht="15.7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52"/>
      <c r="AE532" s="252"/>
      <c r="AF532" s="252"/>
      <c r="AG532" s="252"/>
      <c r="AH532" s="252"/>
      <c r="AI532" s="252"/>
      <c r="AJ532" s="252"/>
      <c r="AK532" s="252"/>
      <c r="AL532" s="252"/>
      <c r="AM532" s="252"/>
      <c r="AN532" s="252"/>
      <c r="AO532" s="252"/>
      <c r="AP532" s="252"/>
      <c r="AQ532" s="252"/>
      <c r="AR532" s="252"/>
      <c r="AS532" s="252"/>
      <c r="AT532" s="252"/>
      <c r="AU532" s="252"/>
      <c r="AV532" s="252"/>
      <c r="AW532" s="252"/>
      <c r="AX532" s="252"/>
      <c r="AY532" s="252"/>
      <c r="AZ532" s="252"/>
      <c r="BA532" s="252"/>
      <c r="BB532" s="252"/>
    </row>
    <row r="533" spans="1:54" ht="15.7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252"/>
      <c r="AV533" s="252"/>
      <c r="AW533" s="252"/>
      <c r="AX533" s="252"/>
      <c r="AY533" s="252"/>
      <c r="AZ533" s="252"/>
      <c r="BA533" s="252"/>
      <c r="BB533" s="252"/>
    </row>
    <row r="534" spans="1:54" ht="15.7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52"/>
      <c r="AE534" s="252"/>
      <c r="AF534" s="252"/>
      <c r="AG534" s="252"/>
      <c r="AH534" s="252"/>
      <c r="AI534" s="252"/>
      <c r="AJ534" s="252"/>
      <c r="AK534" s="252"/>
      <c r="AL534" s="252"/>
      <c r="AM534" s="252"/>
      <c r="AN534" s="252"/>
      <c r="AO534" s="252"/>
      <c r="AP534" s="252"/>
      <c r="AQ534" s="252"/>
      <c r="AR534" s="252"/>
      <c r="AS534" s="252"/>
      <c r="AT534" s="252"/>
      <c r="AU534" s="252"/>
      <c r="AV534" s="252"/>
      <c r="AW534" s="252"/>
      <c r="AX534" s="252"/>
      <c r="AY534" s="252"/>
      <c r="AZ534" s="252"/>
      <c r="BA534" s="252"/>
      <c r="BB534" s="252"/>
    </row>
    <row r="535" spans="1:54" ht="15.7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52"/>
      <c r="AE535" s="252"/>
      <c r="AF535" s="252"/>
      <c r="AG535" s="252"/>
      <c r="AH535" s="252"/>
      <c r="AI535" s="252"/>
      <c r="AJ535" s="252"/>
      <c r="AK535" s="252"/>
      <c r="AL535" s="252"/>
      <c r="AM535" s="252"/>
      <c r="AN535" s="252"/>
      <c r="AO535" s="252"/>
      <c r="AP535" s="252"/>
      <c r="AQ535" s="252"/>
      <c r="AR535" s="252"/>
      <c r="AS535" s="252"/>
      <c r="AT535" s="252"/>
      <c r="AU535" s="252"/>
      <c r="AV535" s="252"/>
      <c r="AW535" s="252"/>
      <c r="AX535" s="252"/>
      <c r="AY535" s="252"/>
      <c r="AZ535" s="252"/>
      <c r="BA535" s="252"/>
      <c r="BB535" s="252"/>
    </row>
    <row r="536" spans="1:54" ht="15.7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52"/>
      <c r="AE536" s="252"/>
      <c r="AF536" s="252"/>
      <c r="AG536" s="252"/>
      <c r="AH536" s="252"/>
      <c r="AI536" s="252"/>
      <c r="AJ536" s="252"/>
      <c r="AK536" s="252"/>
      <c r="AL536" s="252"/>
      <c r="AM536" s="252"/>
      <c r="AN536" s="252"/>
      <c r="AO536" s="252"/>
      <c r="AP536" s="252"/>
      <c r="AQ536" s="252"/>
      <c r="AR536" s="252"/>
      <c r="AS536" s="252"/>
      <c r="AT536" s="252"/>
      <c r="AU536" s="252"/>
      <c r="AV536" s="252"/>
      <c r="AW536" s="252"/>
      <c r="AX536" s="252"/>
      <c r="AY536" s="252"/>
      <c r="AZ536" s="252"/>
      <c r="BA536" s="252"/>
      <c r="BB536" s="252"/>
    </row>
    <row r="537" spans="1:54" ht="15.7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c r="AA537" s="252"/>
      <c r="AB537" s="252"/>
      <c r="AC537" s="252"/>
      <c r="AD537" s="252"/>
      <c r="AE537" s="252"/>
      <c r="AF537" s="252"/>
      <c r="AG537" s="252"/>
      <c r="AH537" s="252"/>
      <c r="AI537" s="252"/>
      <c r="AJ537" s="252"/>
      <c r="AK537" s="252"/>
      <c r="AL537" s="252"/>
      <c r="AM537" s="252"/>
      <c r="AN537" s="252"/>
      <c r="AO537" s="252"/>
      <c r="AP537" s="252"/>
      <c r="AQ537" s="252"/>
      <c r="AR537" s="252"/>
      <c r="AS537" s="252"/>
      <c r="AT537" s="252"/>
      <c r="AU537" s="252"/>
      <c r="AV537" s="252"/>
      <c r="AW537" s="252"/>
      <c r="AX537" s="252"/>
      <c r="AY537" s="252"/>
      <c r="AZ537" s="252"/>
      <c r="BA537" s="252"/>
      <c r="BB537" s="252"/>
    </row>
    <row r="538" spans="1:54" ht="15.7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52"/>
      <c r="AE538" s="252"/>
      <c r="AF538" s="252"/>
      <c r="AG538" s="252"/>
      <c r="AH538" s="252"/>
      <c r="AI538" s="252"/>
      <c r="AJ538" s="252"/>
      <c r="AK538" s="252"/>
      <c r="AL538" s="252"/>
      <c r="AM538" s="252"/>
      <c r="AN538" s="252"/>
      <c r="AO538" s="252"/>
      <c r="AP538" s="252"/>
      <c r="AQ538" s="252"/>
      <c r="AR538" s="252"/>
      <c r="AS538" s="252"/>
      <c r="AT538" s="252"/>
      <c r="AU538" s="252"/>
      <c r="AV538" s="252"/>
      <c r="AW538" s="252"/>
      <c r="AX538" s="252"/>
      <c r="AY538" s="252"/>
      <c r="AZ538" s="252"/>
      <c r="BA538" s="252"/>
      <c r="BB538" s="252"/>
    </row>
    <row r="539" spans="1:54" ht="15.7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252"/>
      <c r="AG539" s="252"/>
      <c r="AH539" s="252"/>
      <c r="AI539" s="252"/>
      <c r="AJ539" s="252"/>
      <c r="AK539" s="252"/>
      <c r="AL539" s="252"/>
      <c r="AM539" s="252"/>
      <c r="AN539" s="252"/>
      <c r="AO539" s="252"/>
      <c r="AP539" s="252"/>
      <c r="AQ539" s="252"/>
      <c r="AR539" s="252"/>
      <c r="AS539" s="252"/>
      <c r="AT539" s="252"/>
      <c r="AU539" s="252"/>
      <c r="AV539" s="252"/>
      <c r="AW539" s="252"/>
      <c r="AX539" s="252"/>
      <c r="AY539" s="252"/>
      <c r="AZ539" s="252"/>
      <c r="BA539" s="252"/>
      <c r="BB539" s="252"/>
    </row>
    <row r="540" spans="1:54" ht="15.7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252"/>
      <c r="AG540" s="252"/>
      <c r="AH540" s="252"/>
      <c r="AI540" s="252"/>
      <c r="AJ540" s="252"/>
      <c r="AK540" s="252"/>
      <c r="AL540" s="252"/>
      <c r="AM540" s="252"/>
      <c r="AN540" s="252"/>
      <c r="AO540" s="252"/>
      <c r="AP540" s="252"/>
      <c r="AQ540" s="252"/>
      <c r="AR540" s="252"/>
      <c r="AS540" s="252"/>
      <c r="AT540" s="252"/>
      <c r="AU540" s="252"/>
      <c r="AV540" s="252"/>
      <c r="AW540" s="252"/>
      <c r="AX540" s="252"/>
      <c r="AY540" s="252"/>
      <c r="AZ540" s="252"/>
      <c r="BA540" s="252"/>
      <c r="BB540" s="252"/>
    </row>
    <row r="541" spans="1:54" ht="15.7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252"/>
      <c r="AM541" s="252"/>
      <c r="AN541" s="252"/>
      <c r="AO541" s="252"/>
      <c r="AP541" s="252"/>
      <c r="AQ541" s="252"/>
      <c r="AR541" s="252"/>
      <c r="AS541" s="252"/>
      <c r="AT541" s="252"/>
      <c r="AU541" s="252"/>
      <c r="AV541" s="252"/>
      <c r="AW541" s="252"/>
      <c r="AX541" s="252"/>
      <c r="AY541" s="252"/>
      <c r="AZ541" s="252"/>
      <c r="BA541" s="252"/>
      <c r="BB541" s="252"/>
    </row>
    <row r="542" spans="1:54" ht="15.7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52"/>
      <c r="AE542" s="252"/>
      <c r="AF542" s="252"/>
      <c r="AG542" s="252"/>
      <c r="AH542" s="252"/>
      <c r="AI542" s="252"/>
      <c r="AJ542" s="252"/>
      <c r="AK542" s="252"/>
      <c r="AL542" s="252"/>
      <c r="AM542" s="252"/>
      <c r="AN542" s="252"/>
      <c r="AO542" s="252"/>
      <c r="AP542" s="252"/>
      <c r="AQ542" s="252"/>
      <c r="AR542" s="252"/>
      <c r="AS542" s="252"/>
      <c r="AT542" s="252"/>
      <c r="AU542" s="252"/>
      <c r="AV542" s="252"/>
      <c r="AW542" s="252"/>
      <c r="AX542" s="252"/>
      <c r="AY542" s="252"/>
      <c r="AZ542" s="252"/>
      <c r="BA542" s="252"/>
      <c r="BB542" s="252"/>
    </row>
    <row r="543" spans="1:54" ht="15.7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s="252"/>
      <c r="AG543" s="252"/>
      <c r="AH543" s="252"/>
      <c r="AI543" s="252"/>
      <c r="AJ543" s="252"/>
      <c r="AK543" s="252"/>
      <c r="AL543" s="252"/>
      <c r="AM543" s="252"/>
      <c r="AN543" s="252"/>
      <c r="AO543" s="252"/>
      <c r="AP543" s="252"/>
      <c r="AQ543" s="252"/>
      <c r="AR543" s="252"/>
      <c r="AS543" s="252"/>
      <c r="AT543" s="252"/>
      <c r="AU543" s="252"/>
      <c r="AV543" s="252"/>
      <c r="AW543" s="252"/>
      <c r="AX543" s="252"/>
      <c r="AY543" s="252"/>
      <c r="AZ543" s="252"/>
      <c r="BA543" s="252"/>
      <c r="BB543" s="252"/>
    </row>
    <row r="544" spans="1:54" ht="15.7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c r="AA544" s="252"/>
      <c r="AB544" s="252"/>
      <c r="AC544" s="252"/>
      <c r="AD544" s="252"/>
      <c r="AE544" s="252"/>
      <c r="AF544" s="252"/>
      <c r="AG544" s="252"/>
      <c r="AH544" s="252"/>
      <c r="AI544" s="252"/>
      <c r="AJ544" s="252"/>
      <c r="AK544" s="252"/>
      <c r="AL544" s="252"/>
      <c r="AM544" s="252"/>
      <c r="AN544" s="252"/>
      <c r="AO544" s="252"/>
      <c r="AP544" s="252"/>
      <c r="AQ544" s="252"/>
      <c r="AR544" s="252"/>
      <c r="AS544" s="252"/>
      <c r="AT544" s="252"/>
      <c r="AU544" s="252"/>
      <c r="AV544" s="252"/>
      <c r="AW544" s="252"/>
      <c r="AX544" s="252"/>
      <c r="AY544" s="252"/>
      <c r="AZ544" s="252"/>
      <c r="BA544" s="252"/>
      <c r="BB544" s="252"/>
    </row>
    <row r="545" spans="1:54" ht="15.7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52"/>
      <c r="AE545" s="252"/>
      <c r="AF545" s="252"/>
      <c r="AG545" s="252"/>
      <c r="AH545" s="252"/>
      <c r="AI545" s="252"/>
      <c r="AJ545" s="252"/>
      <c r="AK545" s="252"/>
      <c r="AL545" s="252"/>
      <c r="AM545" s="252"/>
      <c r="AN545" s="252"/>
      <c r="AO545" s="252"/>
      <c r="AP545" s="252"/>
      <c r="AQ545" s="252"/>
      <c r="AR545" s="252"/>
      <c r="AS545" s="252"/>
      <c r="AT545" s="252"/>
      <c r="AU545" s="252"/>
      <c r="AV545" s="252"/>
      <c r="AW545" s="252"/>
      <c r="AX545" s="252"/>
      <c r="AY545" s="252"/>
      <c r="AZ545" s="252"/>
      <c r="BA545" s="252"/>
      <c r="BB545" s="252"/>
    </row>
    <row r="546" spans="1:54" ht="15.7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52"/>
      <c r="AE546" s="252"/>
      <c r="AF546" s="252"/>
      <c r="AG546" s="252"/>
      <c r="AH546" s="252"/>
      <c r="AI546" s="252"/>
      <c r="AJ546" s="252"/>
      <c r="AK546" s="252"/>
      <c r="AL546" s="252"/>
      <c r="AM546" s="252"/>
      <c r="AN546" s="252"/>
      <c r="AO546" s="252"/>
      <c r="AP546" s="252"/>
      <c r="AQ546" s="252"/>
      <c r="AR546" s="252"/>
      <c r="AS546" s="252"/>
      <c r="AT546" s="252"/>
      <c r="AU546" s="252"/>
      <c r="AV546" s="252"/>
      <c r="AW546" s="252"/>
      <c r="AX546" s="252"/>
      <c r="AY546" s="252"/>
      <c r="AZ546" s="252"/>
      <c r="BA546" s="252"/>
      <c r="BB546" s="252"/>
    </row>
    <row r="547" spans="1:54" ht="15.7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52"/>
      <c r="AE547" s="252"/>
      <c r="AF547" s="252"/>
      <c r="AG547" s="252"/>
      <c r="AH547" s="252"/>
      <c r="AI547" s="252"/>
      <c r="AJ547" s="252"/>
      <c r="AK547" s="252"/>
      <c r="AL547" s="252"/>
      <c r="AM547" s="252"/>
      <c r="AN547" s="252"/>
      <c r="AO547" s="252"/>
      <c r="AP547" s="252"/>
      <c r="AQ547" s="252"/>
      <c r="AR547" s="252"/>
      <c r="AS547" s="252"/>
      <c r="AT547" s="252"/>
      <c r="AU547" s="252"/>
      <c r="AV547" s="252"/>
      <c r="AW547" s="252"/>
      <c r="AX547" s="252"/>
      <c r="AY547" s="252"/>
      <c r="AZ547" s="252"/>
      <c r="BA547" s="252"/>
      <c r="BB547" s="252"/>
    </row>
    <row r="548" spans="1:54" ht="15.7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52"/>
      <c r="AE548" s="252"/>
      <c r="AF548" s="252"/>
      <c r="AG548" s="252"/>
      <c r="AH548" s="252"/>
      <c r="AI548" s="252"/>
      <c r="AJ548" s="252"/>
      <c r="AK548" s="252"/>
      <c r="AL548" s="252"/>
      <c r="AM548" s="252"/>
      <c r="AN548" s="252"/>
      <c r="AO548" s="252"/>
      <c r="AP548" s="252"/>
      <c r="AQ548" s="252"/>
      <c r="AR548" s="252"/>
      <c r="AS548" s="252"/>
      <c r="AT548" s="252"/>
      <c r="AU548" s="252"/>
      <c r="AV548" s="252"/>
      <c r="AW548" s="252"/>
      <c r="AX548" s="252"/>
      <c r="AY548" s="252"/>
      <c r="AZ548" s="252"/>
      <c r="BA548" s="252"/>
      <c r="BB548" s="252"/>
    </row>
    <row r="549" spans="1:54" ht="15.7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52"/>
      <c r="AE549" s="252"/>
      <c r="AF549" s="252"/>
      <c r="AG549" s="252"/>
      <c r="AH549" s="252"/>
      <c r="AI549" s="252"/>
      <c r="AJ549" s="252"/>
      <c r="AK549" s="252"/>
      <c r="AL549" s="252"/>
      <c r="AM549" s="252"/>
      <c r="AN549" s="252"/>
      <c r="AO549" s="252"/>
      <c r="AP549" s="252"/>
      <c r="AQ549" s="252"/>
      <c r="AR549" s="252"/>
      <c r="AS549" s="252"/>
      <c r="AT549" s="252"/>
      <c r="AU549" s="252"/>
      <c r="AV549" s="252"/>
      <c r="AW549" s="252"/>
      <c r="AX549" s="252"/>
      <c r="AY549" s="252"/>
      <c r="AZ549" s="252"/>
      <c r="BA549" s="252"/>
      <c r="BB549" s="252"/>
    </row>
    <row r="550" spans="1:54" ht="15.7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c r="AF550" s="252"/>
      <c r="AG550" s="252"/>
      <c r="AH550" s="252"/>
      <c r="AI550" s="252"/>
      <c r="AJ550" s="252"/>
      <c r="AK550" s="252"/>
      <c r="AL550" s="252"/>
      <c r="AM550" s="252"/>
      <c r="AN550" s="252"/>
      <c r="AO550" s="252"/>
      <c r="AP550" s="252"/>
      <c r="AQ550" s="252"/>
      <c r="AR550" s="252"/>
      <c r="AS550" s="252"/>
      <c r="AT550" s="252"/>
      <c r="AU550" s="252"/>
      <c r="AV550" s="252"/>
      <c r="AW550" s="252"/>
      <c r="AX550" s="252"/>
      <c r="AY550" s="252"/>
      <c r="AZ550" s="252"/>
      <c r="BA550" s="252"/>
      <c r="BB550" s="252"/>
    </row>
    <row r="551" spans="1:54" ht="15.7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52"/>
      <c r="AE551" s="252"/>
      <c r="AF551" s="252"/>
      <c r="AG551" s="252"/>
      <c r="AH551" s="252"/>
      <c r="AI551" s="252"/>
      <c r="AJ551" s="252"/>
      <c r="AK551" s="252"/>
      <c r="AL551" s="252"/>
      <c r="AM551" s="252"/>
      <c r="AN551" s="252"/>
      <c r="AO551" s="252"/>
      <c r="AP551" s="252"/>
      <c r="AQ551" s="252"/>
      <c r="AR551" s="252"/>
      <c r="AS551" s="252"/>
      <c r="AT551" s="252"/>
      <c r="AU551" s="252"/>
      <c r="AV551" s="252"/>
      <c r="AW551" s="252"/>
      <c r="AX551" s="252"/>
      <c r="AY551" s="252"/>
      <c r="AZ551" s="252"/>
      <c r="BA551" s="252"/>
      <c r="BB551" s="252"/>
    </row>
    <row r="552" spans="1:54" ht="15.7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52"/>
      <c r="AE552" s="252"/>
      <c r="AF552" s="252"/>
      <c r="AG552" s="252"/>
      <c r="AH552" s="252"/>
      <c r="AI552" s="252"/>
      <c r="AJ552" s="252"/>
      <c r="AK552" s="252"/>
      <c r="AL552" s="252"/>
      <c r="AM552" s="252"/>
      <c r="AN552" s="252"/>
      <c r="AO552" s="252"/>
      <c r="AP552" s="252"/>
      <c r="AQ552" s="252"/>
      <c r="AR552" s="252"/>
      <c r="AS552" s="252"/>
      <c r="AT552" s="252"/>
      <c r="AU552" s="252"/>
      <c r="AV552" s="252"/>
      <c r="AW552" s="252"/>
      <c r="AX552" s="252"/>
      <c r="AY552" s="252"/>
      <c r="AZ552" s="252"/>
      <c r="BA552" s="252"/>
      <c r="BB552" s="252"/>
    </row>
    <row r="553" spans="1:54" ht="15.7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52"/>
      <c r="AE553" s="252"/>
      <c r="AF553" s="252"/>
      <c r="AG553" s="252"/>
      <c r="AH553" s="252"/>
      <c r="AI553" s="252"/>
      <c r="AJ553" s="252"/>
      <c r="AK553" s="252"/>
      <c r="AL553" s="252"/>
      <c r="AM553" s="252"/>
      <c r="AN553" s="252"/>
      <c r="AO553" s="252"/>
      <c r="AP553" s="252"/>
      <c r="AQ553" s="252"/>
      <c r="AR553" s="252"/>
      <c r="AS553" s="252"/>
      <c r="AT553" s="252"/>
      <c r="AU553" s="252"/>
      <c r="AV553" s="252"/>
      <c r="AW553" s="252"/>
      <c r="AX553" s="252"/>
      <c r="AY553" s="252"/>
      <c r="AZ553" s="252"/>
      <c r="BA553" s="252"/>
      <c r="BB553" s="252"/>
    </row>
    <row r="554" spans="1:54" ht="15.7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52"/>
      <c r="AE554" s="252"/>
      <c r="AF554" s="252"/>
      <c r="AG554" s="252"/>
      <c r="AH554" s="252"/>
      <c r="AI554" s="252"/>
      <c r="AJ554" s="252"/>
      <c r="AK554" s="252"/>
      <c r="AL554" s="252"/>
      <c r="AM554" s="252"/>
      <c r="AN554" s="252"/>
      <c r="AO554" s="252"/>
      <c r="AP554" s="252"/>
      <c r="AQ554" s="252"/>
      <c r="AR554" s="252"/>
      <c r="AS554" s="252"/>
      <c r="AT554" s="252"/>
      <c r="AU554" s="252"/>
      <c r="AV554" s="252"/>
      <c r="AW554" s="252"/>
      <c r="AX554" s="252"/>
      <c r="AY554" s="252"/>
      <c r="AZ554" s="252"/>
      <c r="BA554" s="252"/>
      <c r="BB554" s="252"/>
    </row>
    <row r="555" spans="1:54" ht="15.7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52"/>
      <c r="AE555" s="252"/>
      <c r="AF555" s="252"/>
      <c r="AG555" s="252"/>
      <c r="AH555" s="252"/>
      <c r="AI555" s="252"/>
      <c r="AJ555" s="252"/>
      <c r="AK555" s="252"/>
      <c r="AL555" s="252"/>
      <c r="AM555" s="252"/>
      <c r="AN555" s="252"/>
      <c r="AO555" s="252"/>
      <c r="AP555" s="252"/>
      <c r="AQ555" s="252"/>
      <c r="AR555" s="252"/>
      <c r="AS555" s="252"/>
      <c r="AT555" s="252"/>
      <c r="AU555" s="252"/>
      <c r="AV555" s="252"/>
      <c r="AW555" s="252"/>
      <c r="AX555" s="252"/>
      <c r="AY555" s="252"/>
      <c r="AZ555" s="252"/>
      <c r="BA555" s="252"/>
      <c r="BB555" s="252"/>
    </row>
    <row r="556" spans="1:54" ht="15.7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2"/>
      <c r="AF556" s="252"/>
      <c r="AG556" s="252"/>
      <c r="AH556" s="252"/>
      <c r="AI556" s="252"/>
      <c r="AJ556" s="252"/>
      <c r="AK556" s="252"/>
      <c r="AL556" s="252"/>
      <c r="AM556" s="252"/>
      <c r="AN556" s="252"/>
      <c r="AO556" s="252"/>
      <c r="AP556" s="252"/>
      <c r="AQ556" s="252"/>
      <c r="AR556" s="252"/>
      <c r="AS556" s="252"/>
      <c r="AT556" s="252"/>
      <c r="AU556" s="252"/>
      <c r="AV556" s="252"/>
      <c r="AW556" s="252"/>
      <c r="AX556" s="252"/>
      <c r="AY556" s="252"/>
      <c r="AZ556" s="252"/>
      <c r="BA556" s="252"/>
      <c r="BB556" s="252"/>
    </row>
    <row r="557" spans="1:54" ht="15.7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52"/>
      <c r="AE557" s="252"/>
      <c r="AF557" s="252"/>
      <c r="AG557" s="252"/>
      <c r="AH557" s="252"/>
      <c r="AI557" s="252"/>
      <c r="AJ557" s="252"/>
      <c r="AK557" s="252"/>
      <c r="AL557" s="252"/>
      <c r="AM557" s="252"/>
      <c r="AN557" s="252"/>
      <c r="AO557" s="252"/>
      <c r="AP557" s="252"/>
      <c r="AQ557" s="252"/>
      <c r="AR557" s="252"/>
      <c r="AS557" s="252"/>
      <c r="AT557" s="252"/>
      <c r="AU557" s="252"/>
      <c r="AV557" s="252"/>
      <c r="AW557" s="252"/>
      <c r="AX557" s="252"/>
      <c r="AY557" s="252"/>
      <c r="AZ557" s="252"/>
      <c r="BA557" s="252"/>
      <c r="BB557" s="252"/>
    </row>
    <row r="558" spans="1:54" ht="15.7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U558" s="252"/>
      <c r="AV558" s="252"/>
      <c r="AW558" s="252"/>
      <c r="AX558" s="252"/>
      <c r="AY558" s="252"/>
      <c r="AZ558" s="252"/>
      <c r="BA558" s="252"/>
      <c r="BB558" s="252"/>
    </row>
    <row r="559" spans="1:54" ht="15.7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s="252"/>
      <c r="AG559" s="252"/>
      <c r="AH559" s="252"/>
      <c r="AI559" s="252"/>
      <c r="AJ559" s="252"/>
      <c r="AK559" s="252"/>
      <c r="AL559" s="252"/>
      <c r="AM559" s="252"/>
      <c r="AN559" s="252"/>
      <c r="AO559" s="252"/>
      <c r="AP559" s="252"/>
      <c r="AQ559" s="252"/>
      <c r="AR559" s="252"/>
      <c r="AS559" s="252"/>
      <c r="AT559" s="252"/>
      <c r="AU559" s="252"/>
      <c r="AV559" s="252"/>
      <c r="AW559" s="252"/>
      <c r="AX559" s="252"/>
      <c r="AY559" s="252"/>
      <c r="AZ559" s="252"/>
      <c r="BA559" s="252"/>
      <c r="BB559" s="252"/>
    </row>
    <row r="560" spans="1:54" ht="15.7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U560" s="252"/>
      <c r="AV560" s="252"/>
      <c r="AW560" s="252"/>
      <c r="AX560" s="252"/>
      <c r="AY560" s="252"/>
      <c r="AZ560" s="252"/>
      <c r="BA560" s="252"/>
      <c r="BB560" s="252"/>
    </row>
    <row r="561" spans="1:54" ht="15.7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52"/>
      <c r="AE561" s="252"/>
      <c r="AF561" s="252"/>
      <c r="AG561" s="252"/>
      <c r="AH561" s="252"/>
      <c r="AI561" s="252"/>
      <c r="AJ561" s="252"/>
      <c r="AK561" s="252"/>
      <c r="AL561" s="252"/>
      <c r="AM561" s="252"/>
      <c r="AN561" s="252"/>
      <c r="AO561" s="252"/>
      <c r="AP561" s="252"/>
      <c r="AQ561" s="252"/>
      <c r="AR561" s="252"/>
      <c r="AS561" s="252"/>
      <c r="AT561" s="252"/>
      <c r="AU561" s="252"/>
      <c r="AV561" s="252"/>
      <c r="AW561" s="252"/>
      <c r="AX561" s="252"/>
      <c r="AY561" s="252"/>
      <c r="AZ561" s="252"/>
      <c r="BA561" s="252"/>
      <c r="BB561" s="252"/>
    </row>
    <row r="562" spans="1:54" ht="15.7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52"/>
      <c r="AE562" s="252"/>
      <c r="AF562" s="252"/>
      <c r="AG562" s="252"/>
      <c r="AH562" s="252"/>
      <c r="AI562" s="252"/>
      <c r="AJ562" s="252"/>
      <c r="AK562" s="252"/>
      <c r="AL562" s="252"/>
      <c r="AM562" s="252"/>
      <c r="AN562" s="252"/>
      <c r="AO562" s="252"/>
      <c r="AP562" s="252"/>
      <c r="AQ562" s="252"/>
      <c r="AR562" s="252"/>
      <c r="AS562" s="252"/>
      <c r="AT562" s="252"/>
      <c r="AU562" s="252"/>
      <c r="AV562" s="252"/>
      <c r="AW562" s="252"/>
      <c r="AX562" s="252"/>
      <c r="AY562" s="252"/>
      <c r="AZ562" s="252"/>
      <c r="BA562" s="252"/>
      <c r="BB562" s="252"/>
    </row>
    <row r="563" spans="1:54" ht="15.7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52"/>
      <c r="AE563" s="252"/>
      <c r="AF563" s="252"/>
      <c r="AG563" s="252"/>
      <c r="AH563" s="252"/>
      <c r="AI563" s="252"/>
      <c r="AJ563" s="252"/>
      <c r="AK563" s="252"/>
      <c r="AL563" s="252"/>
      <c r="AM563" s="252"/>
      <c r="AN563" s="252"/>
      <c r="AO563" s="252"/>
      <c r="AP563" s="252"/>
      <c r="AQ563" s="252"/>
      <c r="AR563" s="252"/>
      <c r="AS563" s="252"/>
      <c r="AT563" s="252"/>
      <c r="AU563" s="252"/>
      <c r="AV563" s="252"/>
      <c r="AW563" s="252"/>
      <c r="AX563" s="252"/>
      <c r="AY563" s="252"/>
      <c r="AZ563" s="252"/>
      <c r="BA563" s="252"/>
      <c r="BB563" s="252"/>
    </row>
    <row r="564" spans="1:54" ht="15.7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52"/>
      <c r="AE564" s="252"/>
      <c r="AF564" s="252"/>
      <c r="AG564" s="252"/>
      <c r="AH564" s="252"/>
      <c r="AI564" s="252"/>
      <c r="AJ564" s="252"/>
      <c r="AK564" s="252"/>
      <c r="AL564" s="252"/>
      <c r="AM564" s="252"/>
      <c r="AN564" s="252"/>
      <c r="AO564" s="252"/>
      <c r="AP564" s="252"/>
      <c r="AQ564" s="252"/>
      <c r="AR564" s="252"/>
      <c r="AS564" s="252"/>
      <c r="AT564" s="252"/>
      <c r="AU564" s="252"/>
      <c r="AV564" s="252"/>
      <c r="AW564" s="252"/>
      <c r="AX564" s="252"/>
      <c r="AY564" s="252"/>
      <c r="AZ564" s="252"/>
      <c r="BA564" s="252"/>
      <c r="BB564" s="252"/>
    </row>
    <row r="565" spans="1:54" ht="15.7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52"/>
      <c r="AE565" s="252"/>
      <c r="AF565" s="252"/>
      <c r="AG565" s="252"/>
      <c r="AH565" s="252"/>
      <c r="AI565" s="252"/>
      <c r="AJ565" s="252"/>
      <c r="AK565" s="252"/>
      <c r="AL565" s="252"/>
      <c r="AM565" s="252"/>
      <c r="AN565" s="252"/>
      <c r="AO565" s="252"/>
      <c r="AP565" s="252"/>
      <c r="AQ565" s="252"/>
      <c r="AR565" s="252"/>
      <c r="AS565" s="252"/>
      <c r="AT565" s="252"/>
      <c r="AU565" s="252"/>
      <c r="AV565" s="252"/>
      <c r="AW565" s="252"/>
      <c r="AX565" s="252"/>
      <c r="AY565" s="252"/>
      <c r="AZ565" s="252"/>
      <c r="BA565" s="252"/>
      <c r="BB565" s="252"/>
    </row>
    <row r="566" spans="1:54" ht="15.7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52"/>
      <c r="AE566" s="252"/>
      <c r="AF566" s="252"/>
      <c r="AG566" s="252"/>
      <c r="AH566" s="252"/>
      <c r="AI566" s="252"/>
      <c r="AJ566" s="252"/>
      <c r="AK566" s="252"/>
      <c r="AL566" s="252"/>
      <c r="AM566" s="252"/>
      <c r="AN566" s="252"/>
      <c r="AO566" s="252"/>
      <c r="AP566" s="252"/>
      <c r="AQ566" s="252"/>
      <c r="AR566" s="252"/>
      <c r="AS566" s="252"/>
      <c r="AT566" s="252"/>
      <c r="AU566" s="252"/>
      <c r="AV566" s="252"/>
      <c r="AW566" s="252"/>
      <c r="AX566" s="252"/>
      <c r="AY566" s="252"/>
      <c r="AZ566" s="252"/>
      <c r="BA566" s="252"/>
      <c r="BB566" s="252"/>
    </row>
    <row r="567" spans="1:54" ht="15.7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52"/>
      <c r="AE567" s="252"/>
      <c r="AF567" s="252"/>
      <c r="AG567" s="252"/>
      <c r="AH567" s="252"/>
      <c r="AI567" s="252"/>
      <c r="AJ567" s="252"/>
      <c r="AK567" s="252"/>
      <c r="AL567" s="252"/>
      <c r="AM567" s="252"/>
      <c r="AN567" s="252"/>
      <c r="AO567" s="252"/>
      <c r="AP567" s="252"/>
      <c r="AQ567" s="252"/>
      <c r="AR567" s="252"/>
      <c r="AS567" s="252"/>
      <c r="AT567" s="252"/>
      <c r="AU567" s="252"/>
      <c r="AV567" s="252"/>
      <c r="AW567" s="252"/>
      <c r="AX567" s="252"/>
      <c r="AY567" s="252"/>
      <c r="AZ567" s="252"/>
      <c r="BA567" s="252"/>
      <c r="BB567" s="252"/>
    </row>
    <row r="568" spans="1:54" ht="15.7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52"/>
      <c r="AE568" s="252"/>
      <c r="AF568" s="252"/>
      <c r="AG568" s="252"/>
      <c r="AH568" s="252"/>
      <c r="AI568" s="252"/>
      <c r="AJ568" s="252"/>
      <c r="AK568" s="252"/>
      <c r="AL568" s="252"/>
      <c r="AM568" s="252"/>
      <c r="AN568" s="252"/>
      <c r="AO568" s="252"/>
      <c r="AP568" s="252"/>
      <c r="AQ568" s="252"/>
      <c r="AR568" s="252"/>
      <c r="AS568" s="252"/>
      <c r="AT568" s="252"/>
      <c r="AU568" s="252"/>
      <c r="AV568" s="252"/>
      <c r="AW568" s="252"/>
      <c r="AX568" s="252"/>
      <c r="AY568" s="252"/>
      <c r="AZ568" s="252"/>
      <c r="BA568" s="252"/>
      <c r="BB568" s="252"/>
    </row>
    <row r="569" spans="1:54" ht="15.7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s="252"/>
      <c r="AG569" s="252"/>
      <c r="AH569" s="252"/>
      <c r="AI569" s="252"/>
      <c r="AJ569" s="252"/>
      <c r="AK569" s="252"/>
      <c r="AL569" s="252"/>
      <c r="AM569" s="252"/>
      <c r="AN569" s="252"/>
      <c r="AO569" s="252"/>
      <c r="AP569" s="252"/>
      <c r="AQ569" s="252"/>
      <c r="AR569" s="252"/>
      <c r="AS569" s="252"/>
      <c r="AT569" s="252"/>
      <c r="AU569" s="252"/>
      <c r="AV569" s="252"/>
      <c r="AW569" s="252"/>
      <c r="AX569" s="252"/>
      <c r="AY569" s="252"/>
      <c r="AZ569" s="252"/>
      <c r="BA569" s="252"/>
      <c r="BB569" s="252"/>
    </row>
    <row r="570" spans="1:54" ht="15.7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c r="AA570" s="252"/>
      <c r="AB570" s="252"/>
      <c r="AC570" s="252"/>
      <c r="AD570" s="252"/>
      <c r="AE570" s="252"/>
      <c r="AF570" s="252"/>
      <c r="AG570" s="252"/>
      <c r="AH570" s="252"/>
      <c r="AI570" s="252"/>
      <c r="AJ570" s="252"/>
      <c r="AK570" s="252"/>
      <c r="AL570" s="252"/>
      <c r="AM570" s="252"/>
      <c r="AN570" s="252"/>
      <c r="AO570" s="252"/>
      <c r="AP570" s="252"/>
      <c r="AQ570" s="252"/>
      <c r="AR570" s="252"/>
      <c r="AS570" s="252"/>
      <c r="AT570" s="252"/>
      <c r="AU570" s="252"/>
      <c r="AV570" s="252"/>
      <c r="AW570" s="252"/>
      <c r="AX570" s="252"/>
      <c r="AY570" s="252"/>
      <c r="AZ570" s="252"/>
      <c r="BA570" s="252"/>
      <c r="BB570" s="252"/>
    </row>
    <row r="571" spans="1:54" ht="15.7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2"/>
      <c r="AF571" s="252"/>
      <c r="AG571" s="252"/>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row>
    <row r="572" spans="1:54" ht="15.7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s="252"/>
      <c r="AG572" s="252"/>
      <c r="AH572" s="252"/>
      <c r="AI572" s="252"/>
      <c r="AJ572" s="252"/>
      <c r="AK572" s="252"/>
      <c r="AL572" s="252"/>
      <c r="AM572" s="252"/>
      <c r="AN572" s="252"/>
      <c r="AO572" s="252"/>
      <c r="AP572" s="252"/>
      <c r="AQ572" s="252"/>
      <c r="AR572" s="252"/>
      <c r="AS572" s="252"/>
      <c r="AT572" s="252"/>
      <c r="AU572" s="252"/>
      <c r="AV572" s="252"/>
      <c r="AW572" s="252"/>
      <c r="AX572" s="252"/>
      <c r="AY572" s="252"/>
      <c r="AZ572" s="252"/>
      <c r="BA572" s="252"/>
      <c r="BB572" s="252"/>
    </row>
    <row r="573" spans="1:54" ht="15.7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52"/>
      <c r="AE573" s="252"/>
      <c r="AF573" s="252"/>
      <c r="AG573" s="252"/>
      <c r="AH573" s="252"/>
      <c r="AI573" s="252"/>
      <c r="AJ573" s="252"/>
      <c r="AK573" s="252"/>
      <c r="AL573" s="252"/>
      <c r="AM573" s="252"/>
      <c r="AN573" s="252"/>
      <c r="AO573" s="252"/>
      <c r="AP573" s="252"/>
      <c r="AQ573" s="252"/>
      <c r="AR573" s="252"/>
      <c r="AS573" s="252"/>
      <c r="AT573" s="252"/>
      <c r="AU573" s="252"/>
      <c r="AV573" s="252"/>
      <c r="AW573" s="252"/>
      <c r="AX573" s="252"/>
      <c r="AY573" s="252"/>
      <c r="AZ573" s="252"/>
      <c r="BA573" s="252"/>
      <c r="BB573" s="252"/>
    </row>
    <row r="574" spans="1:54" ht="15.7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52"/>
      <c r="AE574" s="252"/>
      <c r="AF574" s="252"/>
      <c r="AG574" s="252"/>
      <c r="AH574" s="252"/>
      <c r="AI574" s="252"/>
      <c r="AJ574" s="252"/>
      <c r="AK574" s="252"/>
      <c r="AL574" s="252"/>
      <c r="AM574" s="252"/>
      <c r="AN574" s="252"/>
      <c r="AO574" s="252"/>
      <c r="AP574" s="252"/>
      <c r="AQ574" s="252"/>
      <c r="AR574" s="252"/>
      <c r="AS574" s="252"/>
      <c r="AT574" s="252"/>
      <c r="AU574" s="252"/>
      <c r="AV574" s="252"/>
      <c r="AW574" s="252"/>
      <c r="AX574" s="252"/>
      <c r="AY574" s="252"/>
      <c r="AZ574" s="252"/>
      <c r="BA574" s="252"/>
      <c r="BB574" s="252"/>
    </row>
    <row r="575" spans="1:54" ht="15.7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52"/>
      <c r="AE575" s="252"/>
      <c r="AF575" s="252"/>
      <c r="AG575" s="252"/>
      <c r="AH575" s="252"/>
      <c r="AI575" s="252"/>
      <c r="AJ575" s="252"/>
      <c r="AK575" s="252"/>
      <c r="AL575" s="252"/>
      <c r="AM575" s="252"/>
      <c r="AN575" s="252"/>
      <c r="AO575" s="252"/>
      <c r="AP575" s="252"/>
      <c r="AQ575" s="252"/>
      <c r="AR575" s="252"/>
      <c r="AS575" s="252"/>
      <c r="AT575" s="252"/>
      <c r="AU575" s="252"/>
      <c r="AV575" s="252"/>
      <c r="AW575" s="252"/>
      <c r="AX575" s="252"/>
      <c r="AY575" s="252"/>
      <c r="AZ575" s="252"/>
      <c r="BA575" s="252"/>
      <c r="BB575" s="252"/>
    </row>
    <row r="576" spans="1:54" ht="15.7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52"/>
      <c r="AE576" s="252"/>
      <c r="AF576" s="252"/>
      <c r="AG576" s="252"/>
      <c r="AH576" s="252"/>
      <c r="AI576" s="252"/>
      <c r="AJ576" s="252"/>
      <c r="AK576" s="252"/>
      <c r="AL576" s="252"/>
      <c r="AM576" s="252"/>
      <c r="AN576" s="252"/>
      <c r="AO576" s="252"/>
      <c r="AP576" s="252"/>
      <c r="AQ576" s="252"/>
      <c r="AR576" s="252"/>
      <c r="AS576" s="252"/>
      <c r="AT576" s="252"/>
      <c r="AU576" s="252"/>
      <c r="AV576" s="252"/>
      <c r="AW576" s="252"/>
      <c r="AX576" s="252"/>
      <c r="AY576" s="252"/>
      <c r="AZ576" s="252"/>
      <c r="BA576" s="252"/>
      <c r="BB576" s="252"/>
    </row>
    <row r="577" spans="1:54" ht="15.7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s="252"/>
      <c r="AG577" s="252"/>
      <c r="AH577" s="252"/>
      <c r="AI577" s="252"/>
      <c r="AJ577" s="252"/>
      <c r="AK577" s="252"/>
      <c r="AL577" s="252"/>
      <c r="AM577" s="252"/>
      <c r="AN577" s="252"/>
      <c r="AO577" s="252"/>
      <c r="AP577" s="252"/>
      <c r="AQ577" s="252"/>
      <c r="AR577" s="252"/>
      <c r="AS577" s="252"/>
      <c r="AT577" s="252"/>
      <c r="AU577" s="252"/>
      <c r="AV577" s="252"/>
      <c r="AW577" s="252"/>
      <c r="AX577" s="252"/>
      <c r="AY577" s="252"/>
      <c r="AZ577" s="252"/>
      <c r="BA577" s="252"/>
      <c r="BB577" s="252"/>
    </row>
    <row r="578" spans="1:54" ht="15.7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52"/>
      <c r="AE578" s="252"/>
      <c r="AF578" s="252"/>
      <c r="AG578" s="252"/>
      <c r="AH578" s="252"/>
      <c r="AI578" s="252"/>
      <c r="AJ578" s="252"/>
      <c r="AK578" s="252"/>
      <c r="AL578" s="252"/>
      <c r="AM578" s="252"/>
      <c r="AN578" s="252"/>
      <c r="AO578" s="252"/>
      <c r="AP578" s="252"/>
      <c r="AQ578" s="252"/>
      <c r="AR578" s="252"/>
      <c r="AS578" s="252"/>
      <c r="AT578" s="252"/>
      <c r="AU578" s="252"/>
      <c r="AV578" s="252"/>
      <c r="AW578" s="252"/>
      <c r="AX578" s="252"/>
      <c r="AY578" s="252"/>
      <c r="AZ578" s="252"/>
      <c r="BA578" s="252"/>
      <c r="BB578" s="252"/>
    </row>
    <row r="579" spans="1:54" ht="15.7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c r="AF579" s="252"/>
      <c r="AG579" s="252"/>
      <c r="AH579" s="252"/>
      <c r="AI579" s="252"/>
      <c r="AJ579" s="252"/>
      <c r="AK579" s="252"/>
      <c r="AL579" s="252"/>
      <c r="AM579" s="252"/>
      <c r="AN579" s="252"/>
      <c r="AO579" s="252"/>
      <c r="AP579" s="252"/>
      <c r="AQ579" s="252"/>
      <c r="AR579" s="252"/>
      <c r="AS579" s="252"/>
      <c r="AT579" s="252"/>
      <c r="AU579" s="252"/>
      <c r="AV579" s="252"/>
      <c r="AW579" s="252"/>
      <c r="AX579" s="252"/>
      <c r="AY579" s="252"/>
      <c r="AZ579" s="252"/>
      <c r="BA579" s="252"/>
      <c r="BB579" s="252"/>
    </row>
    <row r="580" spans="1:54" ht="15.7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52"/>
      <c r="AE580" s="252"/>
      <c r="AF580" s="252"/>
      <c r="AG580" s="252"/>
      <c r="AH580" s="252"/>
      <c r="AI580" s="252"/>
      <c r="AJ580" s="252"/>
      <c r="AK580" s="252"/>
      <c r="AL580" s="252"/>
      <c r="AM580" s="252"/>
      <c r="AN580" s="252"/>
      <c r="AO580" s="252"/>
      <c r="AP580" s="252"/>
      <c r="AQ580" s="252"/>
      <c r="AR580" s="252"/>
      <c r="AS580" s="252"/>
      <c r="AT580" s="252"/>
      <c r="AU580" s="252"/>
      <c r="AV580" s="252"/>
      <c r="AW580" s="252"/>
      <c r="AX580" s="252"/>
      <c r="AY580" s="252"/>
      <c r="AZ580" s="252"/>
      <c r="BA580" s="252"/>
      <c r="BB580" s="252"/>
    </row>
    <row r="581" spans="1:54" ht="15.7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52"/>
      <c r="AE581" s="252"/>
      <c r="AF581" s="252"/>
      <c r="AG581" s="252"/>
      <c r="AH581" s="252"/>
      <c r="AI581" s="252"/>
      <c r="AJ581" s="252"/>
      <c r="AK581" s="252"/>
      <c r="AL581" s="252"/>
      <c r="AM581" s="252"/>
      <c r="AN581" s="252"/>
      <c r="AO581" s="252"/>
      <c r="AP581" s="252"/>
      <c r="AQ581" s="252"/>
      <c r="AR581" s="252"/>
      <c r="AS581" s="252"/>
      <c r="AT581" s="252"/>
      <c r="AU581" s="252"/>
      <c r="AV581" s="252"/>
      <c r="AW581" s="252"/>
      <c r="AX581" s="252"/>
      <c r="AY581" s="252"/>
      <c r="AZ581" s="252"/>
      <c r="BA581" s="252"/>
      <c r="BB581" s="252"/>
    </row>
    <row r="582" spans="1:54" ht="15.7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52"/>
      <c r="AE582" s="252"/>
      <c r="AF582" s="252"/>
      <c r="AG582" s="252"/>
      <c r="AH582" s="252"/>
      <c r="AI582" s="252"/>
      <c r="AJ582" s="252"/>
      <c r="AK582" s="252"/>
      <c r="AL582" s="252"/>
      <c r="AM582" s="252"/>
      <c r="AN582" s="252"/>
      <c r="AO582" s="252"/>
      <c r="AP582" s="252"/>
      <c r="AQ582" s="252"/>
      <c r="AR582" s="252"/>
      <c r="AS582" s="252"/>
      <c r="AT582" s="252"/>
      <c r="AU582" s="252"/>
      <c r="AV582" s="252"/>
      <c r="AW582" s="252"/>
      <c r="AX582" s="252"/>
      <c r="AY582" s="252"/>
      <c r="AZ582" s="252"/>
      <c r="BA582" s="252"/>
      <c r="BB582" s="252"/>
    </row>
    <row r="583" spans="1:54" ht="15.7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52"/>
      <c r="AE583" s="252"/>
      <c r="AF583" s="252"/>
      <c r="AG583" s="252"/>
      <c r="AH583" s="252"/>
      <c r="AI583" s="252"/>
      <c r="AJ583" s="252"/>
      <c r="AK583" s="252"/>
      <c r="AL583" s="252"/>
      <c r="AM583" s="252"/>
      <c r="AN583" s="252"/>
      <c r="AO583" s="252"/>
      <c r="AP583" s="252"/>
      <c r="AQ583" s="252"/>
      <c r="AR583" s="252"/>
      <c r="AS583" s="252"/>
      <c r="AT583" s="252"/>
      <c r="AU583" s="252"/>
      <c r="AV583" s="252"/>
      <c r="AW583" s="252"/>
      <c r="AX583" s="252"/>
      <c r="AY583" s="252"/>
      <c r="AZ583" s="252"/>
      <c r="BA583" s="252"/>
      <c r="BB583" s="252"/>
    </row>
    <row r="584" spans="1:54" ht="15.7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52"/>
      <c r="AE584" s="252"/>
      <c r="AF584" s="252"/>
      <c r="AG584" s="252"/>
      <c r="AH584" s="252"/>
      <c r="AI584" s="252"/>
      <c r="AJ584" s="252"/>
      <c r="AK584" s="252"/>
      <c r="AL584" s="252"/>
      <c r="AM584" s="252"/>
      <c r="AN584" s="252"/>
      <c r="AO584" s="252"/>
      <c r="AP584" s="252"/>
      <c r="AQ584" s="252"/>
      <c r="AR584" s="252"/>
      <c r="AS584" s="252"/>
      <c r="AT584" s="252"/>
      <c r="AU584" s="252"/>
      <c r="AV584" s="252"/>
      <c r="AW584" s="252"/>
      <c r="AX584" s="252"/>
      <c r="AY584" s="252"/>
      <c r="AZ584" s="252"/>
      <c r="BA584" s="252"/>
      <c r="BB584" s="252"/>
    </row>
    <row r="585" spans="1:54" ht="15.7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252"/>
      <c r="AM585" s="252"/>
      <c r="AN585" s="252"/>
      <c r="AO585" s="252"/>
      <c r="AP585" s="252"/>
      <c r="AQ585" s="252"/>
      <c r="AR585" s="252"/>
      <c r="AS585" s="252"/>
      <c r="AT585" s="252"/>
      <c r="AU585" s="252"/>
      <c r="AV585" s="252"/>
      <c r="AW585" s="252"/>
      <c r="AX585" s="252"/>
      <c r="AY585" s="252"/>
      <c r="AZ585" s="252"/>
      <c r="BA585" s="252"/>
      <c r="BB585" s="252"/>
    </row>
    <row r="586" spans="1:54" ht="15.7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52"/>
      <c r="AE586" s="252"/>
      <c r="AF586" s="252"/>
      <c r="AG586" s="252"/>
      <c r="AH586" s="252"/>
      <c r="AI586" s="252"/>
      <c r="AJ586" s="252"/>
      <c r="AK586" s="252"/>
      <c r="AL586" s="252"/>
      <c r="AM586" s="252"/>
      <c r="AN586" s="252"/>
      <c r="AO586" s="252"/>
      <c r="AP586" s="252"/>
      <c r="AQ586" s="252"/>
      <c r="AR586" s="252"/>
      <c r="AS586" s="252"/>
      <c r="AT586" s="252"/>
      <c r="AU586" s="252"/>
      <c r="AV586" s="252"/>
      <c r="AW586" s="252"/>
      <c r="AX586" s="252"/>
      <c r="AY586" s="252"/>
      <c r="AZ586" s="252"/>
      <c r="BA586" s="252"/>
      <c r="BB586" s="252"/>
    </row>
    <row r="587" spans="1:54" ht="15.7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52"/>
      <c r="AE587" s="252"/>
      <c r="AF587" s="252"/>
      <c r="AG587" s="252"/>
      <c r="AH587" s="252"/>
      <c r="AI587" s="252"/>
      <c r="AJ587" s="252"/>
      <c r="AK587" s="252"/>
      <c r="AL587" s="252"/>
      <c r="AM587" s="252"/>
      <c r="AN587" s="252"/>
      <c r="AO587" s="252"/>
      <c r="AP587" s="252"/>
      <c r="AQ587" s="252"/>
      <c r="AR587" s="252"/>
      <c r="AS587" s="252"/>
      <c r="AT587" s="252"/>
      <c r="AU587" s="252"/>
      <c r="AV587" s="252"/>
      <c r="AW587" s="252"/>
      <c r="AX587" s="252"/>
      <c r="AY587" s="252"/>
      <c r="AZ587" s="252"/>
      <c r="BA587" s="252"/>
      <c r="BB587" s="252"/>
    </row>
    <row r="588" spans="1:54" ht="15.7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52"/>
      <c r="AE588" s="252"/>
      <c r="AF588" s="252"/>
      <c r="AG588" s="252"/>
      <c r="AH588" s="252"/>
      <c r="AI588" s="252"/>
      <c r="AJ588" s="252"/>
      <c r="AK588" s="252"/>
      <c r="AL588" s="252"/>
      <c r="AM588" s="252"/>
      <c r="AN588" s="252"/>
      <c r="AO588" s="252"/>
      <c r="AP588" s="252"/>
      <c r="AQ588" s="252"/>
      <c r="AR588" s="252"/>
      <c r="AS588" s="252"/>
      <c r="AT588" s="252"/>
      <c r="AU588" s="252"/>
      <c r="AV588" s="252"/>
      <c r="AW588" s="252"/>
      <c r="AX588" s="252"/>
      <c r="AY588" s="252"/>
      <c r="AZ588" s="252"/>
      <c r="BA588" s="252"/>
      <c r="BB588" s="252"/>
    </row>
    <row r="589" spans="1:54" ht="15.7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52"/>
      <c r="AE589" s="252"/>
      <c r="AF589" s="252"/>
      <c r="AG589" s="252"/>
      <c r="AH589" s="252"/>
      <c r="AI589" s="252"/>
      <c r="AJ589" s="252"/>
      <c r="AK589" s="252"/>
      <c r="AL589" s="252"/>
      <c r="AM589" s="252"/>
      <c r="AN589" s="252"/>
      <c r="AO589" s="252"/>
      <c r="AP589" s="252"/>
      <c r="AQ589" s="252"/>
      <c r="AR589" s="252"/>
      <c r="AS589" s="252"/>
      <c r="AT589" s="252"/>
      <c r="AU589" s="252"/>
      <c r="AV589" s="252"/>
      <c r="AW589" s="252"/>
      <c r="AX589" s="252"/>
      <c r="AY589" s="252"/>
      <c r="AZ589" s="252"/>
      <c r="BA589" s="252"/>
      <c r="BB589" s="252"/>
    </row>
    <row r="590" spans="1:54" ht="15.7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52"/>
      <c r="AE590" s="252"/>
      <c r="AF590" s="252"/>
      <c r="AG590" s="252"/>
      <c r="AH590" s="252"/>
      <c r="AI590" s="252"/>
      <c r="AJ590" s="252"/>
      <c r="AK590" s="252"/>
      <c r="AL590" s="252"/>
      <c r="AM590" s="252"/>
      <c r="AN590" s="252"/>
      <c r="AO590" s="252"/>
      <c r="AP590" s="252"/>
      <c r="AQ590" s="252"/>
      <c r="AR590" s="252"/>
      <c r="AS590" s="252"/>
      <c r="AT590" s="252"/>
      <c r="AU590" s="252"/>
      <c r="AV590" s="252"/>
      <c r="AW590" s="252"/>
      <c r="AX590" s="252"/>
      <c r="AY590" s="252"/>
      <c r="AZ590" s="252"/>
      <c r="BA590" s="252"/>
      <c r="BB590" s="252"/>
    </row>
    <row r="591" spans="1:54" ht="15.7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52"/>
      <c r="AE591" s="252"/>
      <c r="AF591" s="252"/>
      <c r="AG591" s="252"/>
      <c r="AH591" s="252"/>
      <c r="AI591" s="252"/>
      <c r="AJ591" s="252"/>
      <c r="AK591" s="252"/>
      <c r="AL591" s="252"/>
      <c r="AM591" s="252"/>
      <c r="AN591" s="252"/>
      <c r="AO591" s="252"/>
      <c r="AP591" s="252"/>
      <c r="AQ591" s="252"/>
      <c r="AR591" s="252"/>
      <c r="AS591" s="252"/>
      <c r="AT591" s="252"/>
      <c r="AU591" s="252"/>
      <c r="AV591" s="252"/>
      <c r="AW591" s="252"/>
      <c r="AX591" s="252"/>
      <c r="AY591" s="252"/>
      <c r="AZ591" s="252"/>
      <c r="BA591" s="252"/>
      <c r="BB591" s="252"/>
    </row>
    <row r="592" spans="1:54" ht="15.7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52"/>
      <c r="AE592" s="252"/>
      <c r="AF592" s="252"/>
      <c r="AG592" s="252"/>
      <c r="AH592" s="252"/>
      <c r="AI592" s="252"/>
      <c r="AJ592" s="252"/>
      <c r="AK592" s="252"/>
      <c r="AL592" s="252"/>
      <c r="AM592" s="252"/>
      <c r="AN592" s="252"/>
      <c r="AO592" s="252"/>
      <c r="AP592" s="252"/>
      <c r="AQ592" s="252"/>
      <c r="AR592" s="252"/>
      <c r="AS592" s="252"/>
      <c r="AT592" s="252"/>
      <c r="AU592" s="252"/>
      <c r="AV592" s="252"/>
      <c r="AW592" s="252"/>
      <c r="AX592" s="252"/>
      <c r="AY592" s="252"/>
      <c r="AZ592" s="252"/>
      <c r="BA592" s="252"/>
      <c r="BB592" s="252"/>
    </row>
    <row r="593" spans="1:54" ht="15.7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52"/>
      <c r="AE593" s="252"/>
      <c r="AF593" s="252"/>
      <c r="AG593" s="252"/>
      <c r="AH593" s="252"/>
      <c r="AI593" s="252"/>
      <c r="AJ593" s="252"/>
      <c r="AK593" s="252"/>
      <c r="AL593" s="252"/>
      <c r="AM593" s="252"/>
      <c r="AN593" s="252"/>
      <c r="AO593" s="252"/>
      <c r="AP593" s="252"/>
      <c r="AQ593" s="252"/>
      <c r="AR593" s="252"/>
      <c r="AS593" s="252"/>
      <c r="AT593" s="252"/>
      <c r="AU593" s="252"/>
      <c r="AV593" s="252"/>
      <c r="AW593" s="252"/>
      <c r="AX593" s="252"/>
      <c r="AY593" s="252"/>
      <c r="AZ593" s="252"/>
      <c r="BA593" s="252"/>
      <c r="BB593" s="252"/>
    </row>
    <row r="594" spans="1:54" ht="15.7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52"/>
      <c r="AE594" s="252"/>
      <c r="AF594" s="252"/>
      <c r="AG594" s="252"/>
      <c r="AH594" s="252"/>
      <c r="AI594" s="252"/>
      <c r="AJ594" s="252"/>
      <c r="AK594" s="252"/>
      <c r="AL594" s="252"/>
      <c r="AM594" s="252"/>
      <c r="AN594" s="252"/>
      <c r="AO594" s="252"/>
      <c r="AP594" s="252"/>
      <c r="AQ594" s="252"/>
      <c r="AR594" s="252"/>
      <c r="AS594" s="252"/>
      <c r="AT594" s="252"/>
      <c r="AU594" s="252"/>
      <c r="AV594" s="252"/>
      <c r="AW594" s="252"/>
      <c r="AX594" s="252"/>
      <c r="AY594" s="252"/>
      <c r="AZ594" s="252"/>
      <c r="BA594" s="252"/>
      <c r="BB594" s="252"/>
    </row>
    <row r="595" spans="1:54" ht="15.7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s="252"/>
      <c r="AG595" s="252"/>
      <c r="AH595" s="252"/>
      <c r="AI595" s="252"/>
      <c r="AJ595" s="252"/>
      <c r="AK595" s="252"/>
      <c r="AL595" s="252"/>
      <c r="AM595" s="252"/>
      <c r="AN595" s="252"/>
      <c r="AO595" s="252"/>
      <c r="AP595" s="252"/>
      <c r="AQ595" s="252"/>
      <c r="AR595" s="252"/>
      <c r="AS595" s="252"/>
      <c r="AT595" s="252"/>
      <c r="AU595" s="252"/>
      <c r="AV595" s="252"/>
      <c r="AW595" s="252"/>
      <c r="AX595" s="252"/>
      <c r="AY595" s="252"/>
      <c r="AZ595" s="252"/>
      <c r="BA595" s="252"/>
      <c r="BB595" s="252"/>
    </row>
    <row r="596" spans="1:54" ht="15.7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52"/>
      <c r="AE596" s="252"/>
      <c r="AF596" s="252"/>
      <c r="AG596" s="252"/>
      <c r="AH596" s="252"/>
      <c r="AI596" s="252"/>
      <c r="AJ596" s="252"/>
      <c r="AK596" s="252"/>
      <c r="AL596" s="252"/>
      <c r="AM596" s="252"/>
      <c r="AN596" s="252"/>
      <c r="AO596" s="252"/>
      <c r="AP596" s="252"/>
      <c r="AQ596" s="252"/>
      <c r="AR596" s="252"/>
      <c r="AS596" s="252"/>
      <c r="AT596" s="252"/>
      <c r="AU596" s="252"/>
      <c r="AV596" s="252"/>
      <c r="AW596" s="252"/>
      <c r="AX596" s="252"/>
      <c r="AY596" s="252"/>
      <c r="AZ596" s="252"/>
      <c r="BA596" s="252"/>
      <c r="BB596" s="252"/>
    </row>
    <row r="597" spans="1:54" ht="15.7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52"/>
      <c r="AE597" s="252"/>
      <c r="AF597" s="252"/>
      <c r="AG597" s="252"/>
      <c r="AH597" s="252"/>
      <c r="AI597" s="252"/>
      <c r="AJ597" s="252"/>
      <c r="AK597" s="252"/>
      <c r="AL597" s="252"/>
      <c r="AM597" s="252"/>
      <c r="AN597" s="252"/>
      <c r="AO597" s="252"/>
      <c r="AP597" s="252"/>
      <c r="AQ597" s="252"/>
      <c r="AR597" s="252"/>
      <c r="AS597" s="252"/>
      <c r="AT597" s="252"/>
      <c r="AU597" s="252"/>
      <c r="AV597" s="252"/>
      <c r="AW597" s="252"/>
      <c r="AX597" s="252"/>
      <c r="AY597" s="252"/>
      <c r="AZ597" s="252"/>
      <c r="BA597" s="252"/>
      <c r="BB597" s="252"/>
    </row>
    <row r="598" spans="1:54" ht="15.7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52"/>
      <c r="AE598" s="252"/>
      <c r="AF598" s="252"/>
      <c r="AG598" s="252"/>
      <c r="AH598" s="252"/>
      <c r="AI598" s="252"/>
      <c r="AJ598" s="252"/>
      <c r="AK598" s="252"/>
      <c r="AL598" s="252"/>
      <c r="AM598" s="252"/>
      <c r="AN598" s="252"/>
      <c r="AO598" s="252"/>
      <c r="AP598" s="252"/>
      <c r="AQ598" s="252"/>
      <c r="AR598" s="252"/>
      <c r="AS598" s="252"/>
      <c r="AT598" s="252"/>
      <c r="AU598" s="252"/>
      <c r="AV598" s="252"/>
      <c r="AW598" s="252"/>
      <c r="AX598" s="252"/>
      <c r="AY598" s="252"/>
      <c r="AZ598" s="252"/>
      <c r="BA598" s="252"/>
      <c r="BB598" s="252"/>
    </row>
    <row r="599" spans="1:54" ht="15.7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s="252"/>
      <c r="AG599" s="252"/>
      <c r="AH599" s="252"/>
      <c r="AI599" s="252"/>
      <c r="AJ599" s="252"/>
      <c r="AK599" s="252"/>
      <c r="AL599" s="252"/>
      <c r="AM599" s="252"/>
      <c r="AN599" s="252"/>
      <c r="AO599" s="252"/>
      <c r="AP599" s="252"/>
      <c r="AQ599" s="252"/>
      <c r="AR599" s="252"/>
      <c r="AS599" s="252"/>
      <c r="AT599" s="252"/>
      <c r="AU599" s="252"/>
      <c r="AV599" s="252"/>
      <c r="AW599" s="252"/>
      <c r="AX599" s="252"/>
      <c r="AY599" s="252"/>
      <c r="AZ599" s="252"/>
      <c r="BA599" s="252"/>
      <c r="BB599" s="252"/>
    </row>
    <row r="600" spans="1:54" ht="15.7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52"/>
      <c r="AE600" s="252"/>
      <c r="AF600" s="252"/>
      <c r="AG600" s="252"/>
      <c r="AH600" s="252"/>
      <c r="AI600" s="252"/>
      <c r="AJ600" s="252"/>
      <c r="AK600" s="252"/>
      <c r="AL600" s="252"/>
      <c r="AM600" s="252"/>
      <c r="AN600" s="252"/>
      <c r="AO600" s="252"/>
      <c r="AP600" s="252"/>
      <c r="AQ600" s="252"/>
      <c r="AR600" s="252"/>
      <c r="AS600" s="252"/>
      <c r="AT600" s="252"/>
      <c r="AU600" s="252"/>
      <c r="AV600" s="252"/>
      <c r="AW600" s="252"/>
      <c r="AX600" s="252"/>
      <c r="AY600" s="252"/>
      <c r="AZ600" s="252"/>
      <c r="BA600" s="252"/>
      <c r="BB600" s="252"/>
    </row>
    <row r="601" spans="1:54" ht="15.7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52"/>
      <c r="AE601" s="252"/>
      <c r="AF601" s="252"/>
      <c r="AG601" s="252"/>
      <c r="AH601" s="252"/>
      <c r="AI601" s="252"/>
      <c r="AJ601" s="252"/>
      <c r="AK601" s="252"/>
      <c r="AL601" s="252"/>
      <c r="AM601" s="252"/>
      <c r="AN601" s="252"/>
      <c r="AO601" s="252"/>
      <c r="AP601" s="252"/>
      <c r="AQ601" s="252"/>
      <c r="AR601" s="252"/>
      <c r="AS601" s="252"/>
      <c r="AT601" s="252"/>
      <c r="AU601" s="252"/>
      <c r="AV601" s="252"/>
      <c r="AW601" s="252"/>
      <c r="AX601" s="252"/>
      <c r="AY601" s="252"/>
      <c r="AZ601" s="252"/>
      <c r="BA601" s="252"/>
      <c r="BB601" s="252"/>
    </row>
    <row r="602" spans="1:54" ht="15.7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52"/>
      <c r="AE602" s="252"/>
      <c r="AF602" s="252"/>
      <c r="AG602" s="252"/>
      <c r="AH602" s="252"/>
      <c r="AI602" s="252"/>
      <c r="AJ602" s="252"/>
      <c r="AK602" s="252"/>
      <c r="AL602" s="252"/>
      <c r="AM602" s="252"/>
      <c r="AN602" s="252"/>
      <c r="AO602" s="252"/>
      <c r="AP602" s="252"/>
      <c r="AQ602" s="252"/>
      <c r="AR602" s="252"/>
      <c r="AS602" s="252"/>
      <c r="AT602" s="252"/>
      <c r="AU602" s="252"/>
      <c r="AV602" s="252"/>
      <c r="AW602" s="252"/>
      <c r="AX602" s="252"/>
      <c r="AY602" s="252"/>
      <c r="AZ602" s="252"/>
      <c r="BA602" s="252"/>
      <c r="BB602" s="252"/>
    </row>
    <row r="603" spans="1:54" ht="15.7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52"/>
      <c r="AE603" s="252"/>
      <c r="AF603" s="252"/>
      <c r="AG603" s="252"/>
      <c r="AH603" s="252"/>
      <c r="AI603" s="252"/>
      <c r="AJ603" s="252"/>
      <c r="AK603" s="252"/>
      <c r="AL603" s="252"/>
      <c r="AM603" s="252"/>
      <c r="AN603" s="252"/>
      <c r="AO603" s="252"/>
      <c r="AP603" s="252"/>
      <c r="AQ603" s="252"/>
      <c r="AR603" s="252"/>
      <c r="AS603" s="252"/>
      <c r="AT603" s="252"/>
      <c r="AU603" s="252"/>
      <c r="AV603" s="252"/>
      <c r="AW603" s="252"/>
      <c r="AX603" s="252"/>
      <c r="AY603" s="252"/>
      <c r="AZ603" s="252"/>
      <c r="BA603" s="252"/>
      <c r="BB603" s="252"/>
    </row>
    <row r="604" spans="1:54" ht="15.7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52"/>
      <c r="AE604" s="252"/>
      <c r="AF604" s="252"/>
      <c r="AG604" s="252"/>
      <c r="AH604" s="252"/>
      <c r="AI604" s="252"/>
      <c r="AJ604" s="252"/>
      <c r="AK604" s="252"/>
      <c r="AL604" s="252"/>
      <c r="AM604" s="252"/>
      <c r="AN604" s="252"/>
      <c r="AO604" s="252"/>
      <c r="AP604" s="252"/>
      <c r="AQ604" s="252"/>
      <c r="AR604" s="252"/>
      <c r="AS604" s="252"/>
      <c r="AT604" s="252"/>
      <c r="AU604" s="252"/>
      <c r="AV604" s="252"/>
      <c r="AW604" s="252"/>
      <c r="AX604" s="252"/>
      <c r="AY604" s="252"/>
      <c r="AZ604" s="252"/>
      <c r="BA604" s="252"/>
      <c r="BB604" s="252"/>
    </row>
    <row r="605" spans="1:54" ht="15.7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52"/>
      <c r="AE605" s="252"/>
      <c r="AF605" s="252"/>
      <c r="AG605" s="252"/>
      <c r="AH605" s="252"/>
      <c r="AI605" s="252"/>
      <c r="AJ605" s="252"/>
      <c r="AK605" s="252"/>
      <c r="AL605" s="252"/>
      <c r="AM605" s="252"/>
      <c r="AN605" s="252"/>
      <c r="AO605" s="252"/>
      <c r="AP605" s="252"/>
      <c r="AQ605" s="252"/>
      <c r="AR605" s="252"/>
      <c r="AS605" s="252"/>
      <c r="AT605" s="252"/>
      <c r="AU605" s="252"/>
      <c r="AV605" s="252"/>
      <c r="AW605" s="252"/>
      <c r="AX605" s="252"/>
      <c r="AY605" s="252"/>
      <c r="AZ605" s="252"/>
      <c r="BA605" s="252"/>
      <c r="BB605" s="252"/>
    </row>
    <row r="606" spans="1:54" ht="15.7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52"/>
      <c r="AE606" s="252"/>
      <c r="AF606" s="252"/>
      <c r="AG606" s="252"/>
      <c r="AH606" s="252"/>
      <c r="AI606" s="252"/>
      <c r="AJ606" s="252"/>
      <c r="AK606" s="252"/>
      <c r="AL606" s="252"/>
      <c r="AM606" s="252"/>
      <c r="AN606" s="252"/>
      <c r="AO606" s="252"/>
      <c r="AP606" s="252"/>
      <c r="AQ606" s="252"/>
      <c r="AR606" s="252"/>
      <c r="AS606" s="252"/>
      <c r="AT606" s="252"/>
      <c r="AU606" s="252"/>
      <c r="AV606" s="252"/>
      <c r="AW606" s="252"/>
      <c r="AX606" s="252"/>
      <c r="AY606" s="252"/>
      <c r="AZ606" s="252"/>
      <c r="BA606" s="252"/>
      <c r="BB606" s="252"/>
    </row>
    <row r="607" spans="1:54" ht="15.7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c r="AF607" s="252"/>
      <c r="AG607" s="252"/>
      <c r="AH607" s="252"/>
      <c r="AI607" s="252"/>
      <c r="AJ607" s="252"/>
      <c r="AK607" s="252"/>
      <c r="AL607" s="252"/>
      <c r="AM607" s="252"/>
      <c r="AN607" s="252"/>
      <c r="AO607" s="252"/>
      <c r="AP607" s="252"/>
      <c r="AQ607" s="252"/>
      <c r="AR607" s="252"/>
      <c r="AS607" s="252"/>
      <c r="AT607" s="252"/>
      <c r="AU607" s="252"/>
      <c r="AV607" s="252"/>
      <c r="AW607" s="252"/>
      <c r="AX607" s="252"/>
      <c r="AY607" s="252"/>
      <c r="AZ607" s="252"/>
      <c r="BA607" s="252"/>
      <c r="BB607" s="252"/>
    </row>
    <row r="608" spans="1:54" ht="15.7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52"/>
      <c r="AE608" s="252"/>
      <c r="AF608" s="252"/>
      <c r="AG608" s="252"/>
      <c r="AH608" s="252"/>
      <c r="AI608" s="252"/>
      <c r="AJ608" s="252"/>
      <c r="AK608" s="252"/>
      <c r="AL608" s="252"/>
      <c r="AM608" s="252"/>
      <c r="AN608" s="252"/>
      <c r="AO608" s="252"/>
      <c r="AP608" s="252"/>
      <c r="AQ608" s="252"/>
      <c r="AR608" s="252"/>
      <c r="AS608" s="252"/>
      <c r="AT608" s="252"/>
      <c r="AU608" s="252"/>
      <c r="AV608" s="252"/>
      <c r="AW608" s="252"/>
      <c r="AX608" s="252"/>
      <c r="AY608" s="252"/>
      <c r="AZ608" s="252"/>
      <c r="BA608" s="252"/>
      <c r="BB608" s="252"/>
    </row>
    <row r="609" spans="1:54" ht="15.7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52"/>
      <c r="AE609" s="252"/>
      <c r="AF609" s="252"/>
      <c r="AG609" s="252"/>
      <c r="AH609" s="252"/>
      <c r="AI609" s="252"/>
      <c r="AJ609" s="252"/>
      <c r="AK609" s="252"/>
      <c r="AL609" s="252"/>
      <c r="AM609" s="252"/>
      <c r="AN609" s="252"/>
      <c r="AO609" s="252"/>
      <c r="AP609" s="252"/>
      <c r="AQ609" s="252"/>
      <c r="AR609" s="252"/>
      <c r="AS609" s="252"/>
      <c r="AT609" s="252"/>
      <c r="AU609" s="252"/>
      <c r="AV609" s="252"/>
      <c r="AW609" s="252"/>
      <c r="AX609" s="252"/>
      <c r="AY609" s="252"/>
      <c r="AZ609" s="252"/>
      <c r="BA609" s="252"/>
      <c r="BB609" s="252"/>
    </row>
    <row r="610" spans="1:54" ht="15.7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52"/>
      <c r="AE610" s="252"/>
      <c r="AF610" s="252"/>
      <c r="AG610" s="252"/>
      <c r="AH610" s="252"/>
      <c r="AI610" s="252"/>
      <c r="AJ610" s="252"/>
      <c r="AK610" s="252"/>
      <c r="AL610" s="252"/>
      <c r="AM610" s="252"/>
      <c r="AN610" s="252"/>
      <c r="AO610" s="252"/>
      <c r="AP610" s="252"/>
      <c r="AQ610" s="252"/>
      <c r="AR610" s="252"/>
      <c r="AS610" s="252"/>
      <c r="AT610" s="252"/>
      <c r="AU610" s="252"/>
      <c r="AV610" s="252"/>
      <c r="AW610" s="252"/>
      <c r="AX610" s="252"/>
      <c r="AY610" s="252"/>
      <c r="AZ610" s="252"/>
      <c r="BA610" s="252"/>
      <c r="BB610" s="252"/>
    </row>
    <row r="611" spans="1:54" ht="15.7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52"/>
      <c r="AE611" s="252"/>
      <c r="AF611" s="252"/>
      <c r="AG611" s="252"/>
      <c r="AH611" s="252"/>
      <c r="AI611" s="252"/>
      <c r="AJ611" s="252"/>
      <c r="AK611" s="252"/>
      <c r="AL611" s="252"/>
      <c r="AM611" s="252"/>
      <c r="AN611" s="252"/>
      <c r="AO611" s="252"/>
      <c r="AP611" s="252"/>
      <c r="AQ611" s="252"/>
      <c r="AR611" s="252"/>
      <c r="AS611" s="252"/>
      <c r="AT611" s="252"/>
      <c r="AU611" s="252"/>
      <c r="AV611" s="252"/>
      <c r="AW611" s="252"/>
      <c r="AX611" s="252"/>
      <c r="AY611" s="252"/>
      <c r="AZ611" s="252"/>
      <c r="BA611" s="252"/>
      <c r="BB611" s="252"/>
    </row>
    <row r="612" spans="1:54" ht="15.7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52"/>
      <c r="AE612" s="252"/>
      <c r="AF612" s="252"/>
      <c r="AG612" s="252"/>
      <c r="AH612" s="252"/>
      <c r="AI612" s="252"/>
      <c r="AJ612" s="252"/>
      <c r="AK612" s="252"/>
      <c r="AL612" s="252"/>
      <c r="AM612" s="252"/>
      <c r="AN612" s="252"/>
      <c r="AO612" s="252"/>
      <c r="AP612" s="252"/>
      <c r="AQ612" s="252"/>
      <c r="AR612" s="252"/>
      <c r="AS612" s="252"/>
      <c r="AT612" s="252"/>
      <c r="AU612" s="252"/>
      <c r="AV612" s="252"/>
      <c r="AW612" s="252"/>
      <c r="AX612" s="252"/>
      <c r="AY612" s="252"/>
      <c r="AZ612" s="252"/>
      <c r="BA612" s="252"/>
      <c r="BB612" s="252"/>
    </row>
    <row r="613" spans="1:54" ht="15.7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52"/>
      <c r="AE613" s="252"/>
      <c r="AF613" s="252"/>
      <c r="AG613" s="252"/>
      <c r="AH613" s="252"/>
      <c r="AI613" s="252"/>
      <c r="AJ613" s="252"/>
      <c r="AK613" s="252"/>
      <c r="AL613" s="252"/>
      <c r="AM613" s="252"/>
      <c r="AN613" s="252"/>
      <c r="AO613" s="252"/>
      <c r="AP613" s="252"/>
      <c r="AQ613" s="252"/>
      <c r="AR613" s="252"/>
      <c r="AS613" s="252"/>
      <c r="AT613" s="252"/>
      <c r="AU613" s="252"/>
      <c r="AV613" s="252"/>
      <c r="AW613" s="252"/>
      <c r="AX613" s="252"/>
      <c r="AY613" s="252"/>
      <c r="AZ613" s="252"/>
      <c r="BA613" s="252"/>
      <c r="BB613" s="252"/>
    </row>
    <row r="614" spans="1:54" ht="15.7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52"/>
      <c r="AE614" s="252"/>
      <c r="AF614" s="252"/>
      <c r="AG614" s="252"/>
      <c r="AH614" s="252"/>
      <c r="AI614" s="252"/>
      <c r="AJ614" s="252"/>
      <c r="AK614" s="252"/>
      <c r="AL614" s="252"/>
      <c r="AM614" s="252"/>
      <c r="AN614" s="252"/>
      <c r="AO614" s="252"/>
      <c r="AP614" s="252"/>
      <c r="AQ614" s="252"/>
      <c r="AR614" s="252"/>
      <c r="AS614" s="252"/>
      <c r="AT614" s="252"/>
      <c r="AU614" s="252"/>
      <c r="AV614" s="252"/>
      <c r="AW614" s="252"/>
      <c r="AX614" s="252"/>
      <c r="AY614" s="252"/>
      <c r="AZ614" s="252"/>
      <c r="BA614" s="252"/>
      <c r="BB614" s="252"/>
    </row>
    <row r="615" spans="1:54" ht="15.7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52"/>
      <c r="AE615" s="252"/>
      <c r="AF615" s="252"/>
      <c r="AG615" s="252"/>
      <c r="AH615" s="252"/>
      <c r="AI615" s="252"/>
      <c r="AJ615" s="252"/>
      <c r="AK615" s="252"/>
      <c r="AL615" s="252"/>
      <c r="AM615" s="252"/>
      <c r="AN615" s="252"/>
      <c r="AO615" s="252"/>
      <c r="AP615" s="252"/>
      <c r="AQ615" s="252"/>
      <c r="AR615" s="252"/>
      <c r="AS615" s="252"/>
      <c r="AT615" s="252"/>
      <c r="AU615" s="252"/>
      <c r="AV615" s="252"/>
      <c r="AW615" s="252"/>
      <c r="AX615" s="252"/>
      <c r="AY615" s="252"/>
      <c r="AZ615" s="252"/>
      <c r="BA615" s="252"/>
      <c r="BB615" s="252"/>
    </row>
    <row r="616" spans="1:54" ht="15.7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52"/>
      <c r="AE616" s="252"/>
      <c r="AF616" s="252"/>
      <c r="AG616" s="252"/>
      <c r="AH616" s="252"/>
      <c r="AI616" s="252"/>
      <c r="AJ616" s="252"/>
      <c r="AK616" s="252"/>
      <c r="AL616" s="252"/>
      <c r="AM616" s="252"/>
      <c r="AN616" s="252"/>
      <c r="AO616" s="252"/>
      <c r="AP616" s="252"/>
      <c r="AQ616" s="252"/>
      <c r="AR616" s="252"/>
      <c r="AS616" s="252"/>
      <c r="AT616" s="252"/>
      <c r="AU616" s="252"/>
      <c r="AV616" s="252"/>
      <c r="AW616" s="252"/>
      <c r="AX616" s="252"/>
      <c r="AY616" s="252"/>
      <c r="AZ616" s="252"/>
      <c r="BA616" s="252"/>
      <c r="BB616" s="252"/>
    </row>
    <row r="617" spans="1:54" ht="15.7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row>
    <row r="618" spans="1:54" ht="15.7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52"/>
      <c r="AE618" s="252"/>
      <c r="AF618" s="252"/>
      <c r="AG618" s="252"/>
      <c r="AH618" s="252"/>
      <c r="AI618" s="252"/>
      <c r="AJ618" s="252"/>
      <c r="AK618" s="252"/>
      <c r="AL618" s="252"/>
      <c r="AM618" s="252"/>
      <c r="AN618" s="252"/>
      <c r="AO618" s="252"/>
      <c r="AP618" s="252"/>
      <c r="AQ618" s="252"/>
      <c r="AR618" s="252"/>
      <c r="AS618" s="252"/>
      <c r="AT618" s="252"/>
      <c r="AU618" s="252"/>
      <c r="AV618" s="252"/>
      <c r="AW618" s="252"/>
      <c r="AX618" s="252"/>
      <c r="AY618" s="252"/>
      <c r="AZ618" s="252"/>
      <c r="BA618" s="252"/>
      <c r="BB618" s="252"/>
    </row>
    <row r="619" spans="1:54" ht="15.7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s="252"/>
      <c r="AG619" s="252"/>
      <c r="AH619" s="252"/>
      <c r="AI619" s="252"/>
      <c r="AJ619" s="252"/>
      <c r="AK619" s="252"/>
      <c r="AL619" s="252"/>
      <c r="AM619" s="252"/>
      <c r="AN619" s="252"/>
      <c r="AO619" s="252"/>
      <c r="AP619" s="252"/>
      <c r="AQ619" s="252"/>
      <c r="AR619" s="252"/>
      <c r="AS619" s="252"/>
      <c r="AT619" s="252"/>
      <c r="AU619" s="252"/>
      <c r="AV619" s="252"/>
      <c r="AW619" s="252"/>
      <c r="AX619" s="252"/>
      <c r="AY619" s="252"/>
      <c r="AZ619" s="252"/>
      <c r="BA619" s="252"/>
      <c r="BB619" s="252"/>
    </row>
    <row r="620" spans="1:54" ht="15.7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52"/>
      <c r="AE620" s="252"/>
      <c r="AF620" s="252"/>
      <c r="AG620" s="252"/>
      <c r="AH620" s="252"/>
      <c r="AI620" s="252"/>
      <c r="AJ620" s="252"/>
      <c r="AK620" s="252"/>
      <c r="AL620" s="252"/>
      <c r="AM620" s="252"/>
      <c r="AN620" s="252"/>
      <c r="AO620" s="252"/>
      <c r="AP620" s="252"/>
      <c r="AQ620" s="252"/>
      <c r="AR620" s="252"/>
      <c r="AS620" s="252"/>
      <c r="AT620" s="252"/>
      <c r="AU620" s="252"/>
      <c r="AV620" s="252"/>
      <c r="AW620" s="252"/>
      <c r="AX620" s="252"/>
      <c r="AY620" s="252"/>
      <c r="AZ620" s="252"/>
      <c r="BA620" s="252"/>
      <c r="BB620" s="252"/>
    </row>
    <row r="621" spans="1:54" ht="15.7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c r="AA621" s="252"/>
      <c r="AB621" s="252"/>
      <c r="AC621" s="252"/>
      <c r="AD621" s="252"/>
      <c r="AE621" s="252"/>
      <c r="AF621" s="252"/>
      <c r="AG621" s="252"/>
      <c r="AH621" s="252"/>
      <c r="AI621" s="252"/>
      <c r="AJ621" s="252"/>
      <c r="AK621" s="252"/>
      <c r="AL621" s="252"/>
      <c r="AM621" s="252"/>
      <c r="AN621" s="252"/>
      <c r="AO621" s="252"/>
      <c r="AP621" s="252"/>
      <c r="AQ621" s="252"/>
      <c r="AR621" s="252"/>
      <c r="AS621" s="252"/>
      <c r="AT621" s="252"/>
      <c r="AU621" s="252"/>
      <c r="AV621" s="252"/>
      <c r="AW621" s="252"/>
      <c r="AX621" s="252"/>
      <c r="AY621" s="252"/>
      <c r="AZ621" s="252"/>
      <c r="BA621" s="252"/>
      <c r="BB621" s="252"/>
    </row>
    <row r="622" spans="1:54" ht="15.7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c r="AA622" s="252"/>
      <c r="AB622" s="252"/>
      <c r="AC622" s="252"/>
      <c r="AD622" s="252"/>
      <c r="AE622" s="252"/>
      <c r="AF622" s="252"/>
      <c r="AG622" s="252"/>
      <c r="AH622" s="252"/>
      <c r="AI622" s="252"/>
      <c r="AJ622" s="252"/>
      <c r="AK622" s="252"/>
      <c r="AL622" s="252"/>
      <c r="AM622" s="252"/>
      <c r="AN622" s="252"/>
      <c r="AO622" s="252"/>
      <c r="AP622" s="252"/>
      <c r="AQ622" s="252"/>
      <c r="AR622" s="252"/>
      <c r="AS622" s="252"/>
      <c r="AT622" s="252"/>
      <c r="AU622" s="252"/>
      <c r="AV622" s="252"/>
      <c r="AW622" s="252"/>
      <c r="AX622" s="252"/>
      <c r="AY622" s="252"/>
      <c r="AZ622" s="252"/>
      <c r="BA622" s="252"/>
      <c r="BB622" s="252"/>
    </row>
    <row r="623" spans="1:54" ht="15.7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c r="AA623" s="252"/>
      <c r="AB623" s="252"/>
      <c r="AC623" s="252"/>
      <c r="AD623" s="252"/>
      <c r="AE623" s="252"/>
      <c r="AF623" s="252"/>
      <c r="AG623" s="252"/>
      <c r="AH623" s="252"/>
      <c r="AI623" s="252"/>
      <c r="AJ623" s="252"/>
      <c r="AK623" s="252"/>
      <c r="AL623" s="252"/>
      <c r="AM623" s="252"/>
      <c r="AN623" s="252"/>
      <c r="AO623" s="252"/>
      <c r="AP623" s="252"/>
      <c r="AQ623" s="252"/>
      <c r="AR623" s="252"/>
      <c r="AS623" s="252"/>
      <c r="AT623" s="252"/>
      <c r="AU623" s="252"/>
      <c r="AV623" s="252"/>
      <c r="AW623" s="252"/>
      <c r="AX623" s="252"/>
      <c r="AY623" s="252"/>
      <c r="AZ623" s="252"/>
      <c r="BA623" s="252"/>
      <c r="BB623" s="252"/>
    </row>
    <row r="624" spans="1:54" ht="15.7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252"/>
      <c r="AM624" s="252"/>
      <c r="AN624" s="252"/>
      <c r="AO624" s="252"/>
      <c r="AP624" s="252"/>
      <c r="AQ624" s="252"/>
      <c r="AR624" s="252"/>
      <c r="AS624" s="252"/>
      <c r="AT624" s="252"/>
      <c r="AU624" s="252"/>
      <c r="AV624" s="252"/>
      <c r="AW624" s="252"/>
      <c r="AX624" s="252"/>
      <c r="AY624" s="252"/>
      <c r="AZ624" s="252"/>
      <c r="BA624" s="252"/>
      <c r="BB624" s="252"/>
    </row>
    <row r="625" spans="1:54" ht="15.7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52"/>
      <c r="AE625" s="252"/>
      <c r="AF625" s="252"/>
      <c r="AG625" s="252"/>
      <c r="AH625" s="252"/>
      <c r="AI625" s="252"/>
      <c r="AJ625" s="252"/>
      <c r="AK625" s="252"/>
      <c r="AL625" s="252"/>
      <c r="AM625" s="252"/>
      <c r="AN625" s="252"/>
      <c r="AO625" s="252"/>
      <c r="AP625" s="252"/>
      <c r="AQ625" s="252"/>
      <c r="AR625" s="252"/>
      <c r="AS625" s="252"/>
      <c r="AT625" s="252"/>
      <c r="AU625" s="252"/>
      <c r="AV625" s="252"/>
      <c r="AW625" s="252"/>
      <c r="AX625" s="252"/>
      <c r="AY625" s="252"/>
      <c r="AZ625" s="252"/>
      <c r="BA625" s="252"/>
      <c r="BB625" s="252"/>
    </row>
    <row r="626" spans="1:54" ht="15.7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52"/>
      <c r="AE626" s="252"/>
      <c r="AF626" s="252"/>
      <c r="AG626" s="252"/>
      <c r="AH626" s="252"/>
      <c r="AI626" s="252"/>
      <c r="AJ626" s="252"/>
      <c r="AK626" s="252"/>
      <c r="AL626" s="252"/>
      <c r="AM626" s="252"/>
      <c r="AN626" s="252"/>
      <c r="AO626" s="252"/>
      <c r="AP626" s="252"/>
      <c r="AQ626" s="252"/>
      <c r="AR626" s="252"/>
      <c r="AS626" s="252"/>
      <c r="AT626" s="252"/>
      <c r="AU626" s="252"/>
      <c r="AV626" s="252"/>
      <c r="AW626" s="252"/>
      <c r="AX626" s="252"/>
      <c r="AY626" s="252"/>
      <c r="AZ626" s="252"/>
      <c r="BA626" s="252"/>
      <c r="BB626" s="252"/>
    </row>
    <row r="627" spans="1:54" ht="15.7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52"/>
      <c r="AE627" s="252"/>
      <c r="AF627" s="252"/>
      <c r="AG627" s="252"/>
      <c r="AH627" s="252"/>
      <c r="AI627" s="252"/>
      <c r="AJ627" s="252"/>
      <c r="AK627" s="252"/>
      <c r="AL627" s="252"/>
      <c r="AM627" s="252"/>
      <c r="AN627" s="252"/>
      <c r="AO627" s="252"/>
      <c r="AP627" s="252"/>
      <c r="AQ627" s="252"/>
      <c r="AR627" s="252"/>
      <c r="AS627" s="252"/>
      <c r="AT627" s="252"/>
      <c r="AU627" s="252"/>
      <c r="AV627" s="252"/>
      <c r="AW627" s="252"/>
      <c r="AX627" s="252"/>
      <c r="AY627" s="252"/>
      <c r="AZ627" s="252"/>
      <c r="BA627" s="252"/>
      <c r="BB627" s="252"/>
    </row>
    <row r="628" spans="1:54" ht="15.7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s="252"/>
      <c r="AG628" s="252"/>
      <c r="AH628" s="252"/>
      <c r="AI628" s="252"/>
      <c r="AJ628" s="252"/>
      <c r="AK628" s="252"/>
      <c r="AL628" s="252"/>
      <c r="AM628" s="252"/>
      <c r="AN628" s="252"/>
      <c r="AO628" s="252"/>
      <c r="AP628" s="252"/>
      <c r="AQ628" s="252"/>
      <c r="AR628" s="252"/>
      <c r="AS628" s="252"/>
      <c r="AT628" s="252"/>
      <c r="AU628" s="252"/>
      <c r="AV628" s="252"/>
      <c r="AW628" s="252"/>
      <c r="AX628" s="252"/>
      <c r="AY628" s="252"/>
      <c r="AZ628" s="252"/>
      <c r="BA628" s="252"/>
      <c r="BB628" s="252"/>
    </row>
    <row r="629" spans="1:54" ht="15.7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52"/>
      <c r="AE629" s="252"/>
      <c r="AF629" s="252"/>
      <c r="AG629" s="252"/>
      <c r="AH629" s="252"/>
      <c r="AI629" s="252"/>
      <c r="AJ629" s="252"/>
      <c r="AK629" s="252"/>
      <c r="AL629" s="252"/>
      <c r="AM629" s="252"/>
      <c r="AN629" s="252"/>
      <c r="AO629" s="252"/>
      <c r="AP629" s="252"/>
      <c r="AQ629" s="252"/>
      <c r="AR629" s="252"/>
      <c r="AS629" s="252"/>
      <c r="AT629" s="252"/>
      <c r="AU629" s="252"/>
      <c r="AV629" s="252"/>
      <c r="AW629" s="252"/>
      <c r="AX629" s="252"/>
      <c r="AY629" s="252"/>
      <c r="AZ629" s="252"/>
      <c r="BA629" s="252"/>
      <c r="BB629" s="252"/>
    </row>
    <row r="630" spans="1:54" ht="15.7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s="252"/>
      <c r="AG630" s="252"/>
      <c r="AH630" s="252"/>
      <c r="AI630" s="252"/>
      <c r="AJ630" s="252"/>
      <c r="AK630" s="252"/>
      <c r="AL630" s="252"/>
      <c r="AM630" s="252"/>
      <c r="AN630" s="252"/>
      <c r="AO630" s="252"/>
      <c r="AP630" s="252"/>
      <c r="AQ630" s="252"/>
      <c r="AR630" s="252"/>
      <c r="AS630" s="252"/>
      <c r="AT630" s="252"/>
      <c r="AU630" s="252"/>
      <c r="AV630" s="252"/>
      <c r="AW630" s="252"/>
      <c r="AX630" s="252"/>
      <c r="AY630" s="252"/>
      <c r="AZ630" s="252"/>
      <c r="BA630" s="252"/>
      <c r="BB630" s="252"/>
    </row>
    <row r="631" spans="1:54" ht="15.7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52"/>
      <c r="AE631" s="252"/>
      <c r="AF631" s="252"/>
      <c r="AG631" s="252"/>
      <c r="AH631" s="252"/>
      <c r="AI631" s="252"/>
      <c r="AJ631" s="252"/>
      <c r="AK631" s="252"/>
      <c r="AL631" s="252"/>
      <c r="AM631" s="252"/>
      <c r="AN631" s="252"/>
      <c r="AO631" s="252"/>
      <c r="AP631" s="252"/>
      <c r="AQ631" s="252"/>
      <c r="AR631" s="252"/>
      <c r="AS631" s="252"/>
      <c r="AT631" s="252"/>
      <c r="AU631" s="252"/>
      <c r="AV631" s="252"/>
      <c r="AW631" s="252"/>
      <c r="AX631" s="252"/>
      <c r="AY631" s="252"/>
      <c r="AZ631" s="252"/>
      <c r="BA631" s="252"/>
      <c r="BB631" s="252"/>
    </row>
    <row r="632" spans="1:54" ht="15.7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52"/>
      <c r="AE632" s="252"/>
      <c r="AF632" s="252"/>
      <c r="AG632" s="252"/>
      <c r="AH632" s="252"/>
      <c r="AI632" s="252"/>
      <c r="AJ632" s="252"/>
      <c r="AK632" s="252"/>
      <c r="AL632" s="252"/>
      <c r="AM632" s="252"/>
      <c r="AN632" s="252"/>
      <c r="AO632" s="252"/>
      <c r="AP632" s="252"/>
      <c r="AQ632" s="252"/>
      <c r="AR632" s="252"/>
      <c r="AS632" s="252"/>
      <c r="AT632" s="252"/>
      <c r="AU632" s="252"/>
      <c r="AV632" s="252"/>
      <c r="AW632" s="252"/>
      <c r="AX632" s="252"/>
      <c r="AY632" s="252"/>
      <c r="AZ632" s="252"/>
      <c r="BA632" s="252"/>
      <c r="BB632" s="252"/>
    </row>
    <row r="633" spans="1:54" ht="15.7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52"/>
      <c r="AE633" s="252"/>
      <c r="AF633" s="252"/>
      <c r="AG633" s="252"/>
      <c r="AH633" s="252"/>
      <c r="AI633" s="252"/>
      <c r="AJ633" s="252"/>
      <c r="AK633" s="252"/>
      <c r="AL633" s="252"/>
      <c r="AM633" s="252"/>
      <c r="AN633" s="252"/>
      <c r="AO633" s="252"/>
      <c r="AP633" s="252"/>
      <c r="AQ633" s="252"/>
      <c r="AR633" s="252"/>
      <c r="AS633" s="252"/>
      <c r="AT633" s="252"/>
      <c r="AU633" s="252"/>
      <c r="AV633" s="252"/>
      <c r="AW633" s="252"/>
      <c r="AX633" s="252"/>
      <c r="AY633" s="252"/>
      <c r="AZ633" s="252"/>
      <c r="BA633" s="252"/>
      <c r="BB633" s="252"/>
    </row>
    <row r="634" spans="1:54" ht="15.7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52"/>
      <c r="AE634" s="252"/>
      <c r="AF634" s="252"/>
      <c r="AG634" s="252"/>
      <c r="AH634" s="252"/>
      <c r="AI634" s="252"/>
      <c r="AJ634" s="252"/>
      <c r="AK634" s="252"/>
      <c r="AL634" s="252"/>
      <c r="AM634" s="252"/>
      <c r="AN634" s="252"/>
      <c r="AO634" s="252"/>
      <c r="AP634" s="252"/>
      <c r="AQ634" s="252"/>
      <c r="AR634" s="252"/>
      <c r="AS634" s="252"/>
      <c r="AT634" s="252"/>
      <c r="AU634" s="252"/>
      <c r="AV634" s="252"/>
      <c r="AW634" s="252"/>
      <c r="AX634" s="252"/>
      <c r="AY634" s="252"/>
      <c r="AZ634" s="252"/>
      <c r="BA634" s="252"/>
      <c r="BB634" s="252"/>
    </row>
    <row r="635" spans="1:54" ht="15.7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c r="AF635" s="252"/>
      <c r="AG635" s="252"/>
      <c r="AH635" s="252"/>
      <c r="AI635" s="252"/>
      <c r="AJ635" s="252"/>
      <c r="AK635" s="252"/>
      <c r="AL635" s="252"/>
      <c r="AM635" s="252"/>
      <c r="AN635" s="252"/>
      <c r="AO635" s="252"/>
      <c r="AP635" s="252"/>
      <c r="AQ635" s="252"/>
      <c r="AR635" s="252"/>
      <c r="AS635" s="252"/>
      <c r="AT635" s="252"/>
      <c r="AU635" s="252"/>
      <c r="AV635" s="252"/>
      <c r="AW635" s="252"/>
      <c r="AX635" s="252"/>
      <c r="AY635" s="252"/>
      <c r="AZ635" s="252"/>
      <c r="BA635" s="252"/>
      <c r="BB635" s="252"/>
    </row>
    <row r="636" spans="1:54" ht="15.7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2"/>
      <c r="AE636" s="252"/>
      <c r="AF636" s="252"/>
      <c r="AG636" s="252"/>
      <c r="AH636" s="252"/>
      <c r="AI636" s="252"/>
      <c r="AJ636" s="252"/>
      <c r="AK636" s="252"/>
      <c r="AL636" s="252"/>
      <c r="AM636" s="252"/>
      <c r="AN636" s="252"/>
      <c r="AO636" s="252"/>
      <c r="AP636" s="252"/>
      <c r="AQ636" s="252"/>
      <c r="AR636" s="252"/>
      <c r="AS636" s="252"/>
      <c r="AT636" s="252"/>
      <c r="AU636" s="252"/>
      <c r="AV636" s="252"/>
      <c r="AW636" s="252"/>
      <c r="AX636" s="252"/>
      <c r="AY636" s="252"/>
      <c r="AZ636" s="252"/>
      <c r="BA636" s="252"/>
      <c r="BB636" s="252"/>
    </row>
    <row r="637" spans="1:54" ht="15.7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52"/>
      <c r="AE637" s="252"/>
      <c r="AF637" s="252"/>
      <c r="AG637" s="252"/>
      <c r="AH637" s="252"/>
      <c r="AI637" s="252"/>
      <c r="AJ637" s="252"/>
      <c r="AK637" s="252"/>
      <c r="AL637" s="252"/>
      <c r="AM637" s="252"/>
      <c r="AN637" s="252"/>
      <c r="AO637" s="252"/>
      <c r="AP637" s="252"/>
      <c r="AQ637" s="252"/>
      <c r="AR637" s="252"/>
      <c r="AS637" s="252"/>
      <c r="AT637" s="252"/>
      <c r="AU637" s="252"/>
      <c r="AV637" s="252"/>
      <c r="AW637" s="252"/>
      <c r="AX637" s="252"/>
      <c r="AY637" s="252"/>
      <c r="AZ637" s="252"/>
      <c r="BA637" s="252"/>
      <c r="BB637" s="252"/>
    </row>
    <row r="638" spans="1:54" ht="15.7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52"/>
      <c r="AE638" s="252"/>
      <c r="AF638" s="252"/>
      <c r="AG638" s="252"/>
      <c r="AH638" s="252"/>
      <c r="AI638" s="252"/>
      <c r="AJ638" s="252"/>
      <c r="AK638" s="252"/>
      <c r="AL638" s="252"/>
      <c r="AM638" s="252"/>
      <c r="AN638" s="252"/>
      <c r="AO638" s="252"/>
      <c r="AP638" s="252"/>
      <c r="AQ638" s="252"/>
      <c r="AR638" s="252"/>
      <c r="AS638" s="252"/>
      <c r="AT638" s="252"/>
      <c r="AU638" s="252"/>
      <c r="AV638" s="252"/>
      <c r="AW638" s="252"/>
      <c r="AX638" s="252"/>
      <c r="AY638" s="252"/>
      <c r="AZ638" s="252"/>
      <c r="BA638" s="252"/>
      <c r="BB638" s="252"/>
    </row>
    <row r="639" spans="1:54" ht="15.7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52"/>
      <c r="AE639" s="252"/>
      <c r="AF639" s="252"/>
      <c r="AG639" s="252"/>
      <c r="AH639" s="252"/>
      <c r="AI639" s="252"/>
      <c r="AJ639" s="252"/>
      <c r="AK639" s="252"/>
      <c r="AL639" s="252"/>
      <c r="AM639" s="252"/>
      <c r="AN639" s="252"/>
      <c r="AO639" s="252"/>
      <c r="AP639" s="252"/>
      <c r="AQ639" s="252"/>
      <c r="AR639" s="252"/>
      <c r="AS639" s="252"/>
      <c r="AT639" s="252"/>
      <c r="AU639" s="252"/>
      <c r="AV639" s="252"/>
      <c r="AW639" s="252"/>
      <c r="AX639" s="252"/>
      <c r="AY639" s="252"/>
      <c r="AZ639" s="252"/>
      <c r="BA639" s="252"/>
      <c r="BB639" s="252"/>
    </row>
    <row r="640" spans="1:54" ht="15.7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52"/>
      <c r="AE640" s="252"/>
      <c r="AF640" s="252"/>
      <c r="AG640" s="252"/>
      <c r="AH640" s="252"/>
      <c r="AI640" s="252"/>
      <c r="AJ640" s="252"/>
      <c r="AK640" s="252"/>
      <c r="AL640" s="252"/>
      <c r="AM640" s="252"/>
      <c r="AN640" s="252"/>
      <c r="AO640" s="252"/>
      <c r="AP640" s="252"/>
      <c r="AQ640" s="252"/>
      <c r="AR640" s="252"/>
      <c r="AS640" s="252"/>
      <c r="AT640" s="252"/>
      <c r="AU640" s="252"/>
      <c r="AV640" s="252"/>
      <c r="AW640" s="252"/>
      <c r="AX640" s="252"/>
      <c r="AY640" s="252"/>
      <c r="AZ640" s="252"/>
      <c r="BA640" s="252"/>
      <c r="BB640" s="252"/>
    </row>
    <row r="641" spans="1:54" ht="15.7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52"/>
      <c r="AE641" s="252"/>
      <c r="AF641" s="252"/>
      <c r="AG641" s="252"/>
      <c r="AH641" s="252"/>
      <c r="AI641" s="252"/>
      <c r="AJ641" s="252"/>
      <c r="AK641" s="252"/>
      <c r="AL641" s="252"/>
      <c r="AM641" s="252"/>
      <c r="AN641" s="252"/>
      <c r="AO641" s="252"/>
      <c r="AP641" s="252"/>
      <c r="AQ641" s="252"/>
      <c r="AR641" s="252"/>
      <c r="AS641" s="252"/>
      <c r="AT641" s="252"/>
      <c r="AU641" s="252"/>
      <c r="AV641" s="252"/>
      <c r="AW641" s="252"/>
      <c r="AX641" s="252"/>
      <c r="AY641" s="252"/>
      <c r="AZ641" s="252"/>
      <c r="BA641" s="252"/>
      <c r="BB641" s="252"/>
    </row>
    <row r="642" spans="1:54" ht="15.7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52"/>
      <c r="AE642" s="252"/>
      <c r="AF642" s="252"/>
      <c r="AG642" s="252"/>
      <c r="AH642" s="252"/>
      <c r="AI642" s="252"/>
      <c r="AJ642" s="252"/>
      <c r="AK642" s="252"/>
      <c r="AL642" s="252"/>
      <c r="AM642" s="252"/>
      <c r="AN642" s="252"/>
      <c r="AO642" s="252"/>
      <c r="AP642" s="252"/>
      <c r="AQ642" s="252"/>
      <c r="AR642" s="252"/>
      <c r="AS642" s="252"/>
      <c r="AT642" s="252"/>
      <c r="AU642" s="252"/>
      <c r="AV642" s="252"/>
      <c r="AW642" s="252"/>
      <c r="AX642" s="252"/>
      <c r="AY642" s="252"/>
      <c r="AZ642" s="252"/>
      <c r="BA642" s="252"/>
      <c r="BB642" s="252"/>
    </row>
    <row r="643" spans="1:54" ht="15.7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52"/>
      <c r="AE643" s="252"/>
      <c r="AF643" s="252"/>
      <c r="AG643" s="252"/>
      <c r="AH643" s="252"/>
      <c r="AI643" s="252"/>
      <c r="AJ643" s="252"/>
      <c r="AK643" s="252"/>
      <c r="AL643" s="252"/>
      <c r="AM643" s="252"/>
      <c r="AN643" s="252"/>
      <c r="AO643" s="252"/>
      <c r="AP643" s="252"/>
      <c r="AQ643" s="252"/>
      <c r="AR643" s="252"/>
      <c r="AS643" s="252"/>
      <c r="AT643" s="252"/>
      <c r="AU643" s="252"/>
      <c r="AV643" s="252"/>
      <c r="AW643" s="252"/>
      <c r="AX643" s="252"/>
      <c r="AY643" s="252"/>
      <c r="AZ643" s="252"/>
      <c r="BA643" s="252"/>
      <c r="BB643" s="252"/>
    </row>
    <row r="644" spans="1:54" ht="15.7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52"/>
      <c r="AE644" s="252"/>
      <c r="AF644" s="252"/>
      <c r="AG644" s="252"/>
      <c r="AH644" s="252"/>
      <c r="AI644" s="252"/>
      <c r="AJ644" s="252"/>
      <c r="AK644" s="252"/>
      <c r="AL644" s="252"/>
      <c r="AM644" s="252"/>
      <c r="AN644" s="252"/>
      <c r="AO644" s="252"/>
      <c r="AP644" s="252"/>
      <c r="AQ644" s="252"/>
      <c r="AR644" s="252"/>
      <c r="AS644" s="252"/>
      <c r="AT644" s="252"/>
      <c r="AU644" s="252"/>
      <c r="AV644" s="252"/>
      <c r="AW644" s="252"/>
      <c r="AX644" s="252"/>
      <c r="AY644" s="252"/>
      <c r="AZ644" s="252"/>
      <c r="BA644" s="252"/>
      <c r="BB644" s="252"/>
    </row>
    <row r="645" spans="1:54" ht="15.7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52"/>
      <c r="AE645" s="252"/>
      <c r="AF645" s="252"/>
      <c r="AG645" s="252"/>
      <c r="AH645" s="252"/>
      <c r="AI645" s="252"/>
      <c r="AJ645" s="252"/>
      <c r="AK645" s="252"/>
      <c r="AL645" s="252"/>
      <c r="AM645" s="252"/>
      <c r="AN645" s="252"/>
      <c r="AO645" s="252"/>
      <c r="AP645" s="252"/>
      <c r="AQ645" s="252"/>
      <c r="AR645" s="252"/>
      <c r="AS645" s="252"/>
      <c r="AT645" s="252"/>
      <c r="AU645" s="252"/>
      <c r="AV645" s="252"/>
      <c r="AW645" s="252"/>
      <c r="AX645" s="252"/>
      <c r="AY645" s="252"/>
      <c r="AZ645" s="252"/>
      <c r="BA645" s="252"/>
      <c r="BB645" s="252"/>
    </row>
    <row r="646" spans="1:54" ht="15.7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c r="AA646" s="252"/>
      <c r="AB646" s="252"/>
      <c r="AC646" s="252"/>
      <c r="AD646" s="252"/>
      <c r="AE646" s="252"/>
      <c r="AF646" s="252"/>
      <c r="AG646" s="252"/>
      <c r="AH646" s="252"/>
      <c r="AI646" s="252"/>
      <c r="AJ646" s="252"/>
      <c r="AK646" s="252"/>
      <c r="AL646" s="252"/>
      <c r="AM646" s="252"/>
      <c r="AN646" s="252"/>
      <c r="AO646" s="252"/>
      <c r="AP646" s="252"/>
      <c r="AQ646" s="252"/>
      <c r="AR646" s="252"/>
      <c r="AS646" s="252"/>
      <c r="AT646" s="252"/>
      <c r="AU646" s="252"/>
      <c r="AV646" s="252"/>
      <c r="AW646" s="252"/>
      <c r="AX646" s="252"/>
      <c r="AY646" s="252"/>
      <c r="AZ646" s="252"/>
      <c r="BA646" s="252"/>
      <c r="BB646" s="252"/>
    </row>
    <row r="647" spans="1:54" ht="15.7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c r="AA647" s="252"/>
      <c r="AB647" s="252"/>
      <c r="AC647" s="252"/>
      <c r="AD647" s="252"/>
      <c r="AE647" s="252"/>
      <c r="AF647" s="252"/>
      <c r="AG647" s="252"/>
      <c r="AH647" s="252"/>
      <c r="AI647" s="252"/>
      <c r="AJ647" s="252"/>
      <c r="AK647" s="252"/>
      <c r="AL647" s="252"/>
      <c r="AM647" s="252"/>
      <c r="AN647" s="252"/>
      <c r="AO647" s="252"/>
      <c r="AP647" s="252"/>
      <c r="AQ647" s="252"/>
      <c r="AR647" s="252"/>
      <c r="AS647" s="252"/>
      <c r="AT647" s="252"/>
      <c r="AU647" s="252"/>
      <c r="AV647" s="252"/>
      <c r="AW647" s="252"/>
      <c r="AX647" s="252"/>
      <c r="AY647" s="252"/>
      <c r="AZ647" s="252"/>
      <c r="BA647" s="252"/>
      <c r="BB647" s="252"/>
    </row>
    <row r="648" spans="1:54" ht="15.7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c r="AA648" s="252"/>
      <c r="AB648" s="252"/>
      <c r="AC648" s="252"/>
      <c r="AD648" s="252"/>
      <c r="AE648" s="252"/>
      <c r="AF648" s="252"/>
      <c r="AG648" s="252"/>
      <c r="AH648" s="252"/>
      <c r="AI648" s="252"/>
      <c r="AJ648" s="252"/>
      <c r="AK648" s="252"/>
      <c r="AL648" s="252"/>
      <c r="AM648" s="252"/>
      <c r="AN648" s="252"/>
      <c r="AO648" s="252"/>
      <c r="AP648" s="252"/>
      <c r="AQ648" s="252"/>
      <c r="AR648" s="252"/>
      <c r="AS648" s="252"/>
      <c r="AT648" s="252"/>
      <c r="AU648" s="252"/>
      <c r="AV648" s="252"/>
      <c r="AW648" s="252"/>
      <c r="AX648" s="252"/>
      <c r="AY648" s="252"/>
      <c r="AZ648" s="252"/>
      <c r="BA648" s="252"/>
      <c r="BB648" s="252"/>
    </row>
    <row r="649" spans="1:54" ht="15.7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52"/>
      <c r="AE649" s="252"/>
      <c r="AF649" s="252"/>
      <c r="AG649" s="252"/>
      <c r="AH649" s="252"/>
      <c r="AI649" s="252"/>
      <c r="AJ649" s="252"/>
      <c r="AK649" s="252"/>
      <c r="AL649" s="252"/>
      <c r="AM649" s="252"/>
      <c r="AN649" s="252"/>
      <c r="AO649" s="252"/>
      <c r="AP649" s="252"/>
      <c r="AQ649" s="252"/>
      <c r="AR649" s="252"/>
      <c r="AS649" s="252"/>
      <c r="AT649" s="252"/>
      <c r="AU649" s="252"/>
      <c r="AV649" s="252"/>
      <c r="AW649" s="252"/>
      <c r="AX649" s="252"/>
      <c r="AY649" s="252"/>
      <c r="AZ649" s="252"/>
      <c r="BA649" s="252"/>
      <c r="BB649" s="252"/>
    </row>
    <row r="650" spans="1:54" ht="15.7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52"/>
      <c r="AE650" s="252"/>
      <c r="AF650" s="252"/>
      <c r="AG650" s="252"/>
      <c r="AH650" s="252"/>
      <c r="AI650" s="252"/>
      <c r="AJ650" s="252"/>
      <c r="AK650" s="252"/>
      <c r="AL650" s="252"/>
      <c r="AM650" s="252"/>
      <c r="AN650" s="252"/>
      <c r="AO650" s="252"/>
      <c r="AP650" s="252"/>
      <c r="AQ650" s="252"/>
      <c r="AR650" s="252"/>
      <c r="AS650" s="252"/>
      <c r="AT650" s="252"/>
      <c r="AU650" s="252"/>
      <c r="AV650" s="252"/>
      <c r="AW650" s="252"/>
      <c r="AX650" s="252"/>
      <c r="AY650" s="252"/>
      <c r="AZ650" s="252"/>
      <c r="BA650" s="252"/>
      <c r="BB650" s="252"/>
    </row>
    <row r="651" spans="1:54" ht="15.7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52"/>
      <c r="AE651" s="252"/>
      <c r="AF651" s="252"/>
      <c r="AG651" s="252"/>
      <c r="AH651" s="252"/>
      <c r="AI651" s="252"/>
      <c r="AJ651" s="252"/>
      <c r="AK651" s="252"/>
      <c r="AL651" s="252"/>
      <c r="AM651" s="252"/>
      <c r="AN651" s="252"/>
      <c r="AO651" s="252"/>
      <c r="AP651" s="252"/>
      <c r="AQ651" s="252"/>
      <c r="AR651" s="252"/>
      <c r="AS651" s="252"/>
      <c r="AT651" s="252"/>
      <c r="AU651" s="252"/>
      <c r="AV651" s="252"/>
      <c r="AW651" s="252"/>
      <c r="AX651" s="252"/>
      <c r="AY651" s="252"/>
      <c r="AZ651" s="252"/>
      <c r="BA651" s="252"/>
      <c r="BB651" s="252"/>
    </row>
    <row r="652" spans="1:54" ht="15.7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52"/>
      <c r="AE652" s="252"/>
      <c r="AF652" s="252"/>
      <c r="AG652" s="252"/>
      <c r="AH652" s="252"/>
      <c r="AI652" s="252"/>
      <c r="AJ652" s="252"/>
      <c r="AK652" s="252"/>
      <c r="AL652" s="252"/>
      <c r="AM652" s="252"/>
      <c r="AN652" s="252"/>
      <c r="AO652" s="252"/>
      <c r="AP652" s="252"/>
      <c r="AQ652" s="252"/>
      <c r="AR652" s="252"/>
      <c r="AS652" s="252"/>
      <c r="AT652" s="252"/>
      <c r="AU652" s="252"/>
      <c r="AV652" s="252"/>
      <c r="AW652" s="252"/>
      <c r="AX652" s="252"/>
      <c r="AY652" s="252"/>
      <c r="AZ652" s="252"/>
      <c r="BA652" s="252"/>
      <c r="BB652" s="252"/>
    </row>
    <row r="653" spans="1:54" ht="15.7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52"/>
      <c r="AE653" s="252"/>
      <c r="AF653" s="252"/>
      <c r="AG653" s="252"/>
      <c r="AH653" s="252"/>
      <c r="AI653" s="252"/>
      <c r="AJ653" s="252"/>
      <c r="AK653" s="252"/>
      <c r="AL653" s="252"/>
      <c r="AM653" s="252"/>
      <c r="AN653" s="252"/>
      <c r="AO653" s="252"/>
      <c r="AP653" s="252"/>
      <c r="AQ653" s="252"/>
      <c r="AR653" s="252"/>
      <c r="AS653" s="252"/>
      <c r="AT653" s="252"/>
      <c r="AU653" s="252"/>
      <c r="AV653" s="252"/>
      <c r="AW653" s="252"/>
      <c r="AX653" s="252"/>
      <c r="AY653" s="252"/>
      <c r="AZ653" s="252"/>
      <c r="BA653" s="252"/>
      <c r="BB653" s="252"/>
    </row>
    <row r="654" spans="1:54" ht="15.7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52"/>
      <c r="AE654" s="252"/>
      <c r="AF654" s="252"/>
      <c r="AG654" s="252"/>
      <c r="AH654" s="252"/>
      <c r="AI654" s="252"/>
      <c r="AJ654" s="252"/>
      <c r="AK654" s="252"/>
      <c r="AL654" s="252"/>
      <c r="AM654" s="252"/>
      <c r="AN654" s="252"/>
      <c r="AO654" s="252"/>
      <c r="AP654" s="252"/>
      <c r="AQ654" s="252"/>
      <c r="AR654" s="252"/>
      <c r="AS654" s="252"/>
      <c r="AT654" s="252"/>
      <c r="AU654" s="252"/>
      <c r="AV654" s="252"/>
      <c r="AW654" s="252"/>
      <c r="AX654" s="252"/>
      <c r="AY654" s="252"/>
      <c r="AZ654" s="252"/>
      <c r="BA654" s="252"/>
      <c r="BB654" s="252"/>
    </row>
    <row r="655" spans="1:54" ht="15.7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c r="AA655" s="252"/>
      <c r="AB655" s="252"/>
      <c r="AC655" s="252"/>
      <c r="AD655" s="252"/>
      <c r="AE655" s="252"/>
      <c r="AF655" s="252"/>
      <c r="AG655" s="252"/>
      <c r="AH655" s="252"/>
      <c r="AI655" s="252"/>
      <c r="AJ655" s="252"/>
      <c r="AK655" s="252"/>
      <c r="AL655" s="252"/>
      <c r="AM655" s="252"/>
      <c r="AN655" s="252"/>
      <c r="AO655" s="252"/>
      <c r="AP655" s="252"/>
      <c r="AQ655" s="252"/>
      <c r="AR655" s="252"/>
      <c r="AS655" s="252"/>
      <c r="AT655" s="252"/>
      <c r="AU655" s="252"/>
      <c r="AV655" s="252"/>
      <c r="AW655" s="252"/>
      <c r="AX655" s="252"/>
      <c r="AY655" s="252"/>
      <c r="AZ655" s="252"/>
      <c r="BA655" s="252"/>
      <c r="BB655" s="252"/>
    </row>
    <row r="656" spans="1:54" ht="15.7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c r="AA656" s="252"/>
      <c r="AB656" s="252"/>
      <c r="AC656" s="252"/>
      <c r="AD656" s="252"/>
      <c r="AE656" s="252"/>
      <c r="AF656" s="252"/>
      <c r="AG656" s="252"/>
      <c r="AH656" s="252"/>
      <c r="AI656" s="252"/>
      <c r="AJ656" s="252"/>
      <c r="AK656" s="252"/>
      <c r="AL656" s="252"/>
      <c r="AM656" s="252"/>
      <c r="AN656" s="252"/>
      <c r="AO656" s="252"/>
      <c r="AP656" s="252"/>
      <c r="AQ656" s="252"/>
      <c r="AR656" s="252"/>
      <c r="AS656" s="252"/>
      <c r="AT656" s="252"/>
      <c r="AU656" s="252"/>
      <c r="AV656" s="252"/>
      <c r="AW656" s="252"/>
      <c r="AX656" s="252"/>
      <c r="AY656" s="252"/>
      <c r="AZ656" s="252"/>
      <c r="BA656" s="252"/>
      <c r="BB656" s="252"/>
    </row>
    <row r="657" spans="1:54" ht="15.7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s="252"/>
      <c r="AG657" s="252"/>
      <c r="AH657" s="252"/>
      <c r="AI657" s="252"/>
      <c r="AJ657" s="252"/>
      <c r="AK657" s="252"/>
      <c r="AL657" s="252"/>
      <c r="AM657" s="252"/>
      <c r="AN657" s="252"/>
      <c r="AO657" s="252"/>
      <c r="AP657" s="252"/>
      <c r="AQ657" s="252"/>
      <c r="AR657" s="252"/>
      <c r="AS657" s="252"/>
      <c r="AT657" s="252"/>
      <c r="AU657" s="252"/>
      <c r="AV657" s="252"/>
      <c r="AW657" s="252"/>
      <c r="AX657" s="252"/>
      <c r="AY657" s="252"/>
      <c r="AZ657" s="252"/>
      <c r="BA657" s="252"/>
      <c r="BB657" s="252"/>
    </row>
    <row r="658" spans="1:54" ht="15.7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c r="AA658" s="252"/>
      <c r="AB658" s="252"/>
      <c r="AC658" s="252"/>
      <c r="AD658" s="252"/>
      <c r="AE658" s="252"/>
      <c r="AF658" s="252"/>
      <c r="AG658" s="252"/>
      <c r="AH658" s="252"/>
      <c r="AI658" s="252"/>
      <c r="AJ658" s="252"/>
      <c r="AK658" s="252"/>
      <c r="AL658" s="252"/>
      <c r="AM658" s="252"/>
      <c r="AN658" s="252"/>
      <c r="AO658" s="252"/>
      <c r="AP658" s="252"/>
      <c r="AQ658" s="252"/>
      <c r="AR658" s="252"/>
      <c r="AS658" s="252"/>
      <c r="AT658" s="252"/>
      <c r="AU658" s="252"/>
      <c r="AV658" s="252"/>
      <c r="AW658" s="252"/>
      <c r="AX658" s="252"/>
      <c r="AY658" s="252"/>
      <c r="AZ658" s="252"/>
      <c r="BA658" s="252"/>
      <c r="BB658" s="252"/>
    </row>
    <row r="659" spans="1:54" ht="15.7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c r="AA659" s="252"/>
      <c r="AB659" s="252"/>
      <c r="AC659" s="252"/>
      <c r="AD659" s="252"/>
      <c r="AE659" s="252"/>
      <c r="AF659" s="252"/>
      <c r="AG659" s="252"/>
      <c r="AH659" s="252"/>
      <c r="AI659" s="252"/>
      <c r="AJ659" s="252"/>
      <c r="AK659" s="252"/>
      <c r="AL659" s="252"/>
      <c r="AM659" s="252"/>
      <c r="AN659" s="252"/>
      <c r="AO659" s="252"/>
      <c r="AP659" s="252"/>
      <c r="AQ659" s="252"/>
      <c r="AR659" s="252"/>
      <c r="AS659" s="252"/>
      <c r="AT659" s="252"/>
      <c r="AU659" s="252"/>
      <c r="AV659" s="252"/>
      <c r="AW659" s="252"/>
      <c r="AX659" s="252"/>
      <c r="AY659" s="252"/>
      <c r="AZ659" s="252"/>
      <c r="BA659" s="252"/>
      <c r="BB659" s="252"/>
    </row>
    <row r="660" spans="1:54" ht="15.7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c r="AA660" s="252"/>
      <c r="AB660" s="252"/>
      <c r="AC660" s="252"/>
      <c r="AD660" s="252"/>
      <c r="AE660" s="252"/>
      <c r="AF660" s="252"/>
      <c r="AG660" s="252"/>
      <c r="AH660" s="252"/>
      <c r="AI660" s="252"/>
      <c r="AJ660" s="252"/>
      <c r="AK660" s="252"/>
      <c r="AL660" s="252"/>
      <c r="AM660" s="252"/>
      <c r="AN660" s="252"/>
      <c r="AO660" s="252"/>
      <c r="AP660" s="252"/>
      <c r="AQ660" s="252"/>
      <c r="AR660" s="252"/>
      <c r="AS660" s="252"/>
      <c r="AT660" s="252"/>
      <c r="AU660" s="252"/>
      <c r="AV660" s="252"/>
      <c r="AW660" s="252"/>
      <c r="AX660" s="252"/>
      <c r="AY660" s="252"/>
      <c r="AZ660" s="252"/>
      <c r="BA660" s="252"/>
      <c r="BB660" s="252"/>
    </row>
    <row r="661" spans="1:54" ht="15.7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c r="AA661" s="252"/>
      <c r="AB661" s="252"/>
      <c r="AC661" s="252"/>
      <c r="AD661" s="252"/>
      <c r="AE661" s="252"/>
      <c r="AF661" s="252"/>
      <c r="AG661" s="252"/>
      <c r="AH661" s="252"/>
      <c r="AI661" s="252"/>
      <c r="AJ661" s="252"/>
      <c r="AK661" s="252"/>
      <c r="AL661" s="252"/>
      <c r="AM661" s="252"/>
      <c r="AN661" s="252"/>
      <c r="AO661" s="252"/>
      <c r="AP661" s="252"/>
      <c r="AQ661" s="252"/>
      <c r="AR661" s="252"/>
      <c r="AS661" s="252"/>
      <c r="AT661" s="252"/>
      <c r="AU661" s="252"/>
      <c r="AV661" s="252"/>
      <c r="AW661" s="252"/>
      <c r="AX661" s="252"/>
      <c r="AY661" s="252"/>
      <c r="AZ661" s="252"/>
      <c r="BA661" s="252"/>
      <c r="BB661" s="252"/>
    </row>
    <row r="662" spans="1:54" ht="15.7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52"/>
      <c r="AE662" s="252"/>
      <c r="AF662" s="252"/>
      <c r="AG662" s="252"/>
      <c r="AH662" s="252"/>
      <c r="AI662" s="252"/>
      <c r="AJ662" s="252"/>
      <c r="AK662" s="252"/>
      <c r="AL662" s="252"/>
      <c r="AM662" s="252"/>
      <c r="AN662" s="252"/>
      <c r="AO662" s="252"/>
      <c r="AP662" s="252"/>
      <c r="AQ662" s="252"/>
      <c r="AR662" s="252"/>
      <c r="AS662" s="252"/>
      <c r="AT662" s="252"/>
      <c r="AU662" s="252"/>
      <c r="AV662" s="252"/>
      <c r="AW662" s="252"/>
      <c r="AX662" s="252"/>
      <c r="AY662" s="252"/>
      <c r="AZ662" s="252"/>
      <c r="BA662" s="252"/>
      <c r="BB662" s="252"/>
    </row>
    <row r="663" spans="1:54" ht="15.7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52"/>
      <c r="AE663" s="252"/>
      <c r="AF663" s="252"/>
      <c r="AG663" s="252"/>
      <c r="AH663" s="252"/>
      <c r="AI663" s="252"/>
      <c r="AJ663" s="252"/>
      <c r="AK663" s="252"/>
      <c r="AL663" s="252"/>
      <c r="AM663" s="252"/>
      <c r="AN663" s="252"/>
      <c r="AO663" s="252"/>
      <c r="AP663" s="252"/>
      <c r="AQ663" s="252"/>
      <c r="AR663" s="252"/>
      <c r="AS663" s="252"/>
      <c r="AT663" s="252"/>
      <c r="AU663" s="252"/>
      <c r="AV663" s="252"/>
      <c r="AW663" s="252"/>
      <c r="AX663" s="252"/>
      <c r="AY663" s="252"/>
      <c r="AZ663" s="252"/>
      <c r="BA663" s="252"/>
      <c r="BB663" s="252"/>
    </row>
    <row r="664" spans="1:54" ht="15.7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52"/>
      <c r="AE664" s="252"/>
      <c r="AF664" s="252"/>
      <c r="AG664" s="252"/>
      <c r="AH664" s="252"/>
      <c r="AI664" s="252"/>
      <c r="AJ664" s="252"/>
      <c r="AK664" s="252"/>
      <c r="AL664" s="252"/>
      <c r="AM664" s="252"/>
      <c r="AN664" s="252"/>
      <c r="AO664" s="252"/>
      <c r="AP664" s="252"/>
      <c r="AQ664" s="252"/>
      <c r="AR664" s="252"/>
      <c r="AS664" s="252"/>
      <c r="AT664" s="252"/>
      <c r="AU664" s="252"/>
      <c r="AV664" s="252"/>
      <c r="AW664" s="252"/>
      <c r="AX664" s="252"/>
      <c r="AY664" s="252"/>
      <c r="AZ664" s="252"/>
      <c r="BA664" s="252"/>
      <c r="BB664" s="252"/>
    </row>
    <row r="665" spans="1:54" ht="15.7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52"/>
      <c r="AE665" s="252"/>
      <c r="AF665" s="252"/>
      <c r="AG665" s="252"/>
      <c r="AH665" s="252"/>
      <c r="AI665" s="252"/>
      <c r="AJ665" s="252"/>
      <c r="AK665" s="252"/>
      <c r="AL665" s="252"/>
      <c r="AM665" s="252"/>
      <c r="AN665" s="252"/>
      <c r="AO665" s="252"/>
      <c r="AP665" s="252"/>
      <c r="AQ665" s="252"/>
      <c r="AR665" s="252"/>
      <c r="AS665" s="252"/>
      <c r="AT665" s="252"/>
      <c r="AU665" s="252"/>
      <c r="AV665" s="252"/>
      <c r="AW665" s="252"/>
      <c r="AX665" s="252"/>
      <c r="AY665" s="252"/>
      <c r="AZ665" s="252"/>
      <c r="BA665" s="252"/>
      <c r="BB665" s="252"/>
    </row>
    <row r="666" spans="1:54" ht="15.7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52"/>
      <c r="AE666" s="252"/>
      <c r="AF666" s="252"/>
      <c r="AG666" s="252"/>
      <c r="AH666" s="252"/>
      <c r="AI666" s="252"/>
      <c r="AJ666" s="252"/>
      <c r="AK666" s="252"/>
      <c r="AL666" s="252"/>
      <c r="AM666" s="252"/>
      <c r="AN666" s="252"/>
      <c r="AO666" s="252"/>
      <c r="AP666" s="252"/>
      <c r="AQ666" s="252"/>
      <c r="AR666" s="252"/>
      <c r="AS666" s="252"/>
      <c r="AT666" s="252"/>
      <c r="AU666" s="252"/>
      <c r="AV666" s="252"/>
      <c r="AW666" s="252"/>
      <c r="AX666" s="252"/>
      <c r="AY666" s="252"/>
      <c r="AZ666" s="252"/>
      <c r="BA666" s="252"/>
      <c r="BB666" s="252"/>
    </row>
    <row r="667" spans="1:54" ht="15.7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52"/>
      <c r="AE667" s="252"/>
      <c r="AF667" s="252"/>
      <c r="AG667" s="252"/>
      <c r="AH667" s="252"/>
      <c r="AI667" s="252"/>
      <c r="AJ667" s="252"/>
      <c r="AK667" s="252"/>
      <c r="AL667" s="252"/>
      <c r="AM667" s="252"/>
      <c r="AN667" s="252"/>
      <c r="AO667" s="252"/>
      <c r="AP667" s="252"/>
      <c r="AQ667" s="252"/>
      <c r="AR667" s="252"/>
      <c r="AS667" s="252"/>
      <c r="AT667" s="252"/>
      <c r="AU667" s="252"/>
      <c r="AV667" s="252"/>
      <c r="AW667" s="252"/>
      <c r="AX667" s="252"/>
      <c r="AY667" s="252"/>
      <c r="AZ667" s="252"/>
      <c r="BA667" s="252"/>
      <c r="BB667" s="252"/>
    </row>
    <row r="668" spans="1:54" ht="15.7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52"/>
      <c r="AE668" s="252"/>
      <c r="AF668" s="252"/>
      <c r="AG668" s="252"/>
      <c r="AH668" s="252"/>
      <c r="AI668" s="252"/>
      <c r="AJ668" s="252"/>
      <c r="AK668" s="252"/>
      <c r="AL668" s="252"/>
      <c r="AM668" s="252"/>
      <c r="AN668" s="252"/>
      <c r="AO668" s="252"/>
      <c r="AP668" s="252"/>
      <c r="AQ668" s="252"/>
      <c r="AR668" s="252"/>
      <c r="AS668" s="252"/>
      <c r="AT668" s="252"/>
      <c r="AU668" s="252"/>
      <c r="AV668" s="252"/>
      <c r="AW668" s="252"/>
      <c r="AX668" s="252"/>
      <c r="AY668" s="252"/>
      <c r="AZ668" s="252"/>
      <c r="BA668" s="252"/>
      <c r="BB668" s="252"/>
    </row>
    <row r="669" spans="1:54" ht="15.7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52"/>
      <c r="AE669" s="252"/>
      <c r="AF669" s="252"/>
      <c r="AG669" s="252"/>
      <c r="AH669" s="252"/>
      <c r="AI669" s="252"/>
      <c r="AJ669" s="252"/>
      <c r="AK669" s="252"/>
      <c r="AL669" s="252"/>
      <c r="AM669" s="252"/>
      <c r="AN669" s="252"/>
      <c r="AO669" s="252"/>
      <c r="AP669" s="252"/>
      <c r="AQ669" s="252"/>
      <c r="AR669" s="252"/>
      <c r="AS669" s="252"/>
      <c r="AT669" s="252"/>
      <c r="AU669" s="252"/>
      <c r="AV669" s="252"/>
      <c r="AW669" s="252"/>
      <c r="AX669" s="252"/>
      <c r="AY669" s="252"/>
      <c r="AZ669" s="252"/>
      <c r="BA669" s="252"/>
      <c r="BB669" s="252"/>
    </row>
    <row r="670" spans="1:54" ht="15.7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c r="AF670" s="252"/>
      <c r="AG670" s="252"/>
      <c r="AH670" s="252"/>
      <c r="AI670" s="252"/>
      <c r="AJ670" s="252"/>
      <c r="AK670" s="252"/>
      <c r="AL670" s="252"/>
      <c r="AM670" s="252"/>
      <c r="AN670" s="252"/>
      <c r="AO670" s="252"/>
      <c r="AP670" s="252"/>
      <c r="AQ670" s="252"/>
      <c r="AR670" s="252"/>
      <c r="AS670" s="252"/>
      <c r="AT670" s="252"/>
      <c r="AU670" s="252"/>
      <c r="AV670" s="252"/>
      <c r="AW670" s="252"/>
      <c r="AX670" s="252"/>
      <c r="AY670" s="252"/>
      <c r="AZ670" s="252"/>
      <c r="BA670" s="252"/>
      <c r="BB670" s="252"/>
    </row>
    <row r="671" spans="1:54" ht="15.7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52"/>
      <c r="AE671" s="252"/>
      <c r="AF671" s="252"/>
      <c r="AG671" s="252"/>
      <c r="AH671" s="252"/>
      <c r="AI671" s="252"/>
      <c r="AJ671" s="252"/>
      <c r="AK671" s="252"/>
      <c r="AL671" s="252"/>
      <c r="AM671" s="252"/>
      <c r="AN671" s="252"/>
      <c r="AO671" s="252"/>
      <c r="AP671" s="252"/>
      <c r="AQ671" s="252"/>
      <c r="AR671" s="252"/>
      <c r="AS671" s="252"/>
      <c r="AT671" s="252"/>
      <c r="AU671" s="252"/>
      <c r="AV671" s="252"/>
      <c r="AW671" s="252"/>
      <c r="AX671" s="252"/>
      <c r="AY671" s="252"/>
      <c r="AZ671" s="252"/>
      <c r="BA671" s="252"/>
      <c r="BB671" s="252"/>
    </row>
    <row r="672" spans="1:54" ht="15.7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s="252"/>
      <c r="AG672" s="252"/>
      <c r="AH672" s="252"/>
      <c r="AI672" s="252"/>
      <c r="AJ672" s="252"/>
      <c r="AK672" s="252"/>
      <c r="AL672" s="252"/>
      <c r="AM672" s="252"/>
      <c r="AN672" s="252"/>
      <c r="AO672" s="252"/>
      <c r="AP672" s="252"/>
      <c r="AQ672" s="252"/>
      <c r="AR672" s="252"/>
      <c r="AS672" s="252"/>
      <c r="AT672" s="252"/>
      <c r="AU672" s="252"/>
      <c r="AV672" s="252"/>
      <c r="AW672" s="252"/>
      <c r="AX672" s="252"/>
      <c r="AY672" s="252"/>
      <c r="AZ672" s="252"/>
      <c r="BA672" s="252"/>
      <c r="BB672" s="252"/>
    </row>
    <row r="673" spans="1:54" ht="15.7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s="252"/>
      <c r="AG673" s="252"/>
      <c r="AH673" s="252"/>
      <c r="AI673" s="252"/>
      <c r="AJ673" s="252"/>
      <c r="AK673" s="252"/>
      <c r="AL673" s="252"/>
      <c r="AM673" s="252"/>
      <c r="AN673" s="252"/>
      <c r="AO673" s="252"/>
      <c r="AP673" s="252"/>
      <c r="AQ673" s="252"/>
      <c r="AR673" s="252"/>
      <c r="AS673" s="252"/>
      <c r="AT673" s="252"/>
      <c r="AU673" s="252"/>
      <c r="AV673" s="252"/>
      <c r="AW673" s="252"/>
      <c r="AX673" s="252"/>
      <c r="AY673" s="252"/>
      <c r="AZ673" s="252"/>
      <c r="BA673" s="252"/>
      <c r="BB673" s="252"/>
    </row>
    <row r="674" spans="1:54" ht="15.7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52"/>
      <c r="AE674" s="252"/>
      <c r="AF674" s="252"/>
      <c r="AG674" s="252"/>
      <c r="AH674" s="252"/>
      <c r="AI674" s="252"/>
      <c r="AJ674" s="252"/>
      <c r="AK674" s="252"/>
      <c r="AL674" s="252"/>
      <c r="AM674" s="252"/>
      <c r="AN674" s="252"/>
      <c r="AO674" s="252"/>
      <c r="AP674" s="252"/>
      <c r="AQ674" s="252"/>
      <c r="AR674" s="252"/>
      <c r="AS674" s="252"/>
      <c r="AT674" s="252"/>
      <c r="AU674" s="252"/>
      <c r="AV674" s="252"/>
      <c r="AW674" s="252"/>
      <c r="AX674" s="252"/>
      <c r="AY674" s="252"/>
      <c r="AZ674" s="252"/>
      <c r="BA674" s="252"/>
      <c r="BB674" s="252"/>
    </row>
    <row r="675" spans="1:54" ht="15.7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52"/>
      <c r="AE675" s="252"/>
      <c r="AF675" s="252"/>
      <c r="AG675" s="252"/>
      <c r="AH675" s="252"/>
      <c r="AI675" s="252"/>
      <c r="AJ675" s="252"/>
      <c r="AK675" s="252"/>
      <c r="AL675" s="252"/>
      <c r="AM675" s="252"/>
      <c r="AN675" s="252"/>
      <c r="AO675" s="252"/>
      <c r="AP675" s="252"/>
      <c r="AQ675" s="252"/>
      <c r="AR675" s="252"/>
      <c r="AS675" s="252"/>
      <c r="AT675" s="252"/>
      <c r="AU675" s="252"/>
      <c r="AV675" s="252"/>
      <c r="AW675" s="252"/>
      <c r="AX675" s="252"/>
      <c r="AY675" s="252"/>
      <c r="AZ675" s="252"/>
      <c r="BA675" s="252"/>
      <c r="BB675" s="252"/>
    </row>
    <row r="676" spans="1:54" ht="15.7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52"/>
      <c r="AE676" s="252"/>
      <c r="AF676" s="252"/>
      <c r="AG676" s="252"/>
      <c r="AH676" s="252"/>
      <c r="AI676" s="252"/>
      <c r="AJ676" s="252"/>
      <c r="AK676" s="252"/>
      <c r="AL676" s="252"/>
      <c r="AM676" s="252"/>
      <c r="AN676" s="252"/>
      <c r="AO676" s="252"/>
      <c r="AP676" s="252"/>
      <c r="AQ676" s="252"/>
      <c r="AR676" s="252"/>
      <c r="AS676" s="252"/>
      <c r="AT676" s="252"/>
      <c r="AU676" s="252"/>
      <c r="AV676" s="252"/>
      <c r="AW676" s="252"/>
      <c r="AX676" s="252"/>
      <c r="AY676" s="252"/>
      <c r="AZ676" s="252"/>
      <c r="BA676" s="252"/>
      <c r="BB676" s="252"/>
    </row>
    <row r="677" spans="1:54" ht="15.7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52"/>
      <c r="AE677" s="252"/>
      <c r="AF677" s="252"/>
      <c r="AG677" s="252"/>
      <c r="AH677" s="252"/>
      <c r="AI677" s="252"/>
      <c r="AJ677" s="252"/>
      <c r="AK677" s="252"/>
      <c r="AL677" s="252"/>
      <c r="AM677" s="252"/>
      <c r="AN677" s="252"/>
      <c r="AO677" s="252"/>
      <c r="AP677" s="252"/>
      <c r="AQ677" s="252"/>
      <c r="AR677" s="252"/>
      <c r="AS677" s="252"/>
      <c r="AT677" s="252"/>
      <c r="AU677" s="252"/>
      <c r="AV677" s="252"/>
      <c r="AW677" s="252"/>
      <c r="AX677" s="252"/>
      <c r="AY677" s="252"/>
      <c r="AZ677" s="252"/>
      <c r="BA677" s="252"/>
      <c r="BB677" s="252"/>
    </row>
    <row r="678" spans="1:54" ht="15.7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52"/>
      <c r="AE678" s="252"/>
      <c r="AF678" s="252"/>
      <c r="AG678" s="252"/>
      <c r="AH678" s="252"/>
      <c r="AI678" s="252"/>
      <c r="AJ678" s="252"/>
      <c r="AK678" s="252"/>
      <c r="AL678" s="252"/>
      <c r="AM678" s="252"/>
      <c r="AN678" s="252"/>
      <c r="AO678" s="252"/>
      <c r="AP678" s="252"/>
      <c r="AQ678" s="252"/>
      <c r="AR678" s="252"/>
      <c r="AS678" s="252"/>
      <c r="AT678" s="252"/>
      <c r="AU678" s="252"/>
      <c r="AV678" s="252"/>
      <c r="AW678" s="252"/>
      <c r="AX678" s="252"/>
      <c r="AY678" s="252"/>
      <c r="AZ678" s="252"/>
      <c r="BA678" s="252"/>
      <c r="BB678" s="252"/>
    </row>
    <row r="679" spans="1:54" ht="15.7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52"/>
      <c r="AE679" s="252"/>
      <c r="AF679" s="252"/>
      <c r="AG679" s="252"/>
      <c r="AH679" s="252"/>
      <c r="AI679" s="252"/>
      <c r="AJ679" s="252"/>
      <c r="AK679" s="252"/>
      <c r="AL679" s="252"/>
      <c r="AM679" s="252"/>
      <c r="AN679" s="252"/>
      <c r="AO679" s="252"/>
      <c r="AP679" s="252"/>
      <c r="AQ679" s="252"/>
      <c r="AR679" s="252"/>
      <c r="AS679" s="252"/>
      <c r="AT679" s="252"/>
      <c r="AU679" s="252"/>
      <c r="AV679" s="252"/>
      <c r="AW679" s="252"/>
      <c r="AX679" s="252"/>
      <c r="AY679" s="252"/>
      <c r="AZ679" s="252"/>
      <c r="BA679" s="252"/>
      <c r="BB679" s="252"/>
    </row>
    <row r="680" spans="1:54" ht="15.7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52"/>
      <c r="AE680" s="252"/>
      <c r="AF680" s="252"/>
      <c r="AG680" s="252"/>
      <c r="AH680" s="252"/>
      <c r="AI680" s="252"/>
      <c r="AJ680" s="252"/>
      <c r="AK680" s="252"/>
      <c r="AL680" s="252"/>
      <c r="AM680" s="252"/>
      <c r="AN680" s="252"/>
      <c r="AO680" s="252"/>
      <c r="AP680" s="252"/>
      <c r="AQ680" s="252"/>
      <c r="AR680" s="252"/>
      <c r="AS680" s="252"/>
      <c r="AT680" s="252"/>
      <c r="AU680" s="252"/>
      <c r="AV680" s="252"/>
      <c r="AW680" s="252"/>
      <c r="AX680" s="252"/>
      <c r="AY680" s="252"/>
      <c r="AZ680" s="252"/>
      <c r="BA680" s="252"/>
      <c r="BB680" s="252"/>
    </row>
    <row r="681" spans="1:54" ht="15.7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52"/>
      <c r="AE681" s="252"/>
      <c r="AF681" s="252"/>
      <c r="AG681" s="252"/>
      <c r="AH681" s="252"/>
      <c r="AI681" s="252"/>
      <c r="AJ681" s="252"/>
      <c r="AK681" s="252"/>
      <c r="AL681" s="252"/>
      <c r="AM681" s="252"/>
      <c r="AN681" s="252"/>
      <c r="AO681" s="252"/>
      <c r="AP681" s="252"/>
      <c r="AQ681" s="252"/>
      <c r="AR681" s="252"/>
      <c r="AS681" s="252"/>
      <c r="AT681" s="252"/>
      <c r="AU681" s="252"/>
      <c r="AV681" s="252"/>
      <c r="AW681" s="252"/>
      <c r="AX681" s="252"/>
      <c r="AY681" s="252"/>
      <c r="AZ681" s="252"/>
      <c r="BA681" s="252"/>
      <c r="BB681" s="252"/>
    </row>
    <row r="682" spans="1:54" ht="15.7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52"/>
      <c r="AE682" s="252"/>
      <c r="AF682" s="252"/>
      <c r="AG682" s="252"/>
      <c r="AH682" s="252"/>
      <c r="AI682" s="252"/>
      <c r="AJ682" s="252"/>
      <c r="AK682" s="252"/>
      <c r="AL682" s="252"/>
      <c r="AM682" s="252"/>
      <c r="AN682" s="252"/>
      <c r="AO682" s="252"/>
      <c r="AP682" s="252"/>
      <c r="AQ682" s="252"/>
      <c r="AR682" s="252"/>
      <c r="AS682" s="252"/>
      <c r="AT682" s="252"/>
      <c r="AU682" s="252"/>
      <c r="AV682" s="252"/>
      <c r="AW682" s="252"/>
      <c r="AX682" s="252"/>
      <c r="AY682" s="252"/>
      <c r="AZ682" s="252"/>
      <c r="BA682" s="252"/>
      <c r="BB682" s="252"/>
    </row>
    <row r="683" spans="1:54" ht="15.7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52"/>
      <c r="AE683" s="252"/>
      <c r="AF683" s="252"/>
      <c r="AG683" s="252"/>
      <c r="AH683" s="252"/>
      <c r="AI683" s="252"/>
      <c r="AJ683" s="252"/>
      <c r="AK683" s="252"/>
      <c r="AL683" s="252"/>
      <c r="AM683" s="252"/>
      <c r="AN683" s="252"/>
      <c r="AO683" s="252"/>
      <c r="AP683" s="252"/>
      <c r="AQ683" s="252"/>
      <c r="AR683" s="252"/>
      <c r="AS683" s="252"/>
      <c r="AT683" s="252"/>
      <c r="AU683" s="252"/>
      <c r="AV683" s="252"/>
      <c r="AW683" s="252"/>
      <c r="AX683" s="252"/>
      <c r="AY683" s="252"/>
      <c r="AZ683" s="252"/>
      <c r="BA683" s="252"/>
      <c r="BB683" s="252"/>
    </row>
    <row r="684" spans="1:54" ht="15.7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52"/>
      <c r="AE684" s="252"/>
      <c r="AF684" s="252"/>
      <c r="AG684" s="252"/>
      <c r="AH684" s="252"/>
      <c r="AI684" s="252"/>
      <c r="AJ684" s="252"/>
      <c r="AK684" s="252"/>
      <c r="AL684" s="252"/>
      <c r="AM684" s="252"/>
      <c r="AN684" s="252"/>
      <c r="AO684" s="252"/>
      <c r="AP684" s="252"/>
      <c r="AQ684" s="252"/>
      <c r="AR684" s="252"/>
      <c r="AS684" s="252"/>
      <c r="AT684" s="252"/>
      <c r="AU684" s="252"/>
      <c r="AV684" s="252"/>
      <c r="AW684" s="252"/>
      <c r="AX684" s="252"/>
      <c r="AY684" s="252"/>
      <c r="AZ684" s="252"/>
      <c r="BA684" s="252"/>
      <c r="BB684" s="252"/>
    </row>
    <row r="685" spans="1:54" ht="15.7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52"/>
      <c r="AE685" s="252"/>
      <c r="AF685" s="252"/>
      <c r="AG685" s="252"/>
      <c r="AH685" s="252"/>
      <c r="AI685" s="252"/>
      <c r="AJ685" s="252"/>
      <c r="AK685" s="252"/>
      <c r="AL685" s="252"/>
      <c r="AM685" s="252"/>
      <c r="AN685" s="252"/>
      <c r="AO685" s="252"/>
      <c r="AP685" s="252"/>
      <c r="AQ685" s="252"/>
      <c r="AR685" s="252"/>
      <c r="AS685" s="252"/>
      <c r="AT685" s="252"/>
      <c r="AU685" s="252"/>
      <c r="AV685" s="252"/>
      <c r="AW685" s="252"/>
      <c r="AX685" s="252"/>
      <c r="AY685" s="252"/>
      <c r="AZ685" s="252"/>
      <c r="BA685" s="252"/>
      <c r="BB685" s="252"/>
    </row>
    <row r="686" spans="1:54" ht="15.7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52"/>
      <c r="AE686" s="252"/>
      <c r="AF686" s="252"/>
      <c r="AG686" s="252"/>
      <c r="AH686" s="252"/>
      <c r="AI686" s="252"/>
      <c r="AJ686" s="252"/>
      <c r="AK686" s="252"/>
      <c r="AL686" s="252"/>
      <c r="AM686" s="252"/>
      <c r="AN686" s="252"/>
      <c r="AO686" s="252"/>
      <c r="AP686" s="252"/>
      <c r="AQ686" s="252"/>
      <c r="AR686" s="252"/>
      <c r="AS686" s="252"/>
      <c r="AT686" s="252"/>
      <c r="AU686" s="252"/>
      <c r="AV686" s="252"/>
      <c r="AW686" s="252"/>
      <c r="AX686" s="252"/>
      <c r="AY686" s="252"/>
      <c r="AZ686" s="252"/>
      <c r="BA686" s="252"/>
      <c r="BB686" s="252"/>
    </row>
    <row r="687" spans="1:54" ht="15.7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52"/>
      <c r="AE687" s="252"/>
      <c r="AF687" s="252"/>
      <c r="AG687" s="252"/>
      <c r="AH687" s="252"/>
      <c r="AI687" s="252"/>
      <c r="AJ687" s="252"/>
      <c r="AK687" s="252"/>
      <c r="AL687" s="252"/>
      <c r="AM687" s="252"/>
      <c r="AN687" s="252"/>
      <c r="AO687" s="252"/>
      <c r="AP687" s="252"/>
      <c r="AQ687" s="252"/>
      <c r="AR687" s="252"/>
      <c r="AS687" s="252"/>
      <c r="AT687" s="252"/>
      <c r="AU687" s="252"/>
      <c r="AV687" s="252"/>
      <c r="AW687" s="252"/>
      <c r="AX687" s="252"/>
      <c r="AY687" s="252"/>
      <c r="AZ687" s="252"/>
      <c r="BA687" s="252"/>
      <c r="BB687" s="252"/>
    </row>
    <row r="688" spans="1:54" ht="15.7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52"/>
      <c r="AE688" s="252"/>
      <c r="AF688" s="252"/>
      <c r="AG688" s="252"/>
      <c r="AH688" s="252"/>
      <c r="AI688" s="252"/>
      <c r="AJ688" s="252"/>
      <c r="AK688" s="252"/>
      <c r="AL688" s="252"/>
      <c r="AM688" s="252"/>
      <c r="AN688" s="252"/>
      <c r="AO688" s="252"/>
      <c r="AP688" s="252"/>
      <c r="AQ688" s="252"/>
      <c r="AR688" s="252"/>
      <c r="AS688" s="252"/>
      <c r="AT688" s="252"/>
      <c r="AU688" s="252"/>
      <c r="AV688" s="252"/>
      <c r="AW688" s="252"/>
      <c r="AX688" s="252"/>
      <c r="AY688" s="252"/>
      <c r="AZ688" s="252"/>
      <c r="BA688" s="252"/>
      <c r="BB688" s="252"/>
    </row>
    <row r="689" spans="1:54" ht="15.7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row>
    <row r="690" spans="1:54" ht="15.7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row>
    <row r="691" spans="1:54" ht="15.7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52"/>
      <c r="AE691" s="252"/>
      <c r="AF691" s="252"/>
      <c r="AG691" s="252"/>
      <c r="AH691" s="252"/>
      <c r="AI691" s="252"/>
      <c r="AJ691" s="252"/>
      <c r="AK691" s="252"/>
      <c r="AL691" s="252"/>
      <c r="AM691" s="252"/>
      <c r="AN691" s="252"/>
      <c r="AO691" s="252"/>
      <c r="AP691" s="252"/>
      <c r="AQ691" s="252"/>
      <c r="AR691" s="252"/>
      <c r="AS691" s="252"/>
      <c r="AT691" s="252"/>
      <c r="AU691" s="252"/>
      <c r="AV691" s="252"/>
      <c r="AW691" s="252"/>
      <c r="AX691" s="252"/>
      <c r="AY691" s="252"/>
      <c r="AZ691" s="252"/>
      <c r="BA691" s="252"/>
      <c r="BB691" s="252"/>
    </row>
    <row r="692" spans="1:54" ht="15.7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52"/>
      <c r="AE692" s="252"/>
      <c r="AF692" s="252"/>
      <c r="AG692" s="252"/>
      <c r="AH692" s="252"/>
      <c r="AI692" s="252"/>
      <c r="AJ692" s="252"/>
      <c r="AK692" s="252"/>
      <c r="AL692" s="252"/>
      <c r="AM692" s="252"/>
      <c r="AN692" s="252"/>
      <c r="AO692" s="252"/>
      <c r="AP692" s="252"/>
      <c r="AQ692" s="252"/>
      <c r="AR692" s="252"/>
      <c r="AS692" s="252"/>
      <c r="AT692" s="252"/>
      <c r="AU692" s="252"/>
      <c r="AV692" s="252"/>
      <c r="AW692" s="252"/>
      <c r="AX692" s="252"/>
      <c r="AY692" s="252"/>
      <c r="AZ692" s="252"/>
      <c r="BA692" s="252"/>
      <c r="BB692" s="252"/>
    </row>
    <row r="693" spans="1:54" ht="15.7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52"/>
      <c r="AE693" s="252"/>
      <c r="AF693" s="252"/>
      <c r="AG693" s="252"/>
      <c r="AH693" s="252"/>
      <c r="AI693" s="252"/>
      <c r="AJ693" s="252"/>
      <c r="AK693" s="252"/>
      <c r="AL693" s="252"/>
      <c r="AM693" s="252"/>
      <c r="AN693" s="252"/>
      <c r="AO693" s="252"/>
      <c r="AP693" s="252"/>
      <c r="AQ693" s="252"/>
      <c r="AR693" s="252"/>
      <c r="AS693" s="252"/>
      <c r="AT693" s="252"/>
      <c r="AU693" s="252"/>
      <c r="AV693" s="252"/>
      <c r="AW693" s="252"/>
      <c r="AX693" s="252"/>
      <c r="AY693" s="252"/>
      <c r="AZ693" s="252"/>
      <c r="BA693" s="252"/>
      <c r="BB693" s="252"/>
    </row>
    <row r="694" spans="1:54" ht="15.7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52"/>
      <c r="AE694" s="252"/>
      <c r="AF694" s="252"/>
      <c r="AG694" s="252"/>
      <c r="AH694" s="252"/>
      <c r="AI694" s="252"/>
      <c r="AJ694" s="252"/>
      <c r="AK694" s="252"/>
      <c r="AL694" s="252"/>
      <c r="AM694" s="252"/>
      <c r="AN694" s="252"/>
      <c r="AO694" s="252"/>
      <c r="AP694" s="252"/>
      <c r="AQ694" s="252"/>
      <c r="AR694" s="252"/>
      <c r="AS694" s="252"/>
      <c r="AT694" s="252"/>
      <c r="AU694" s="252"/>
      <c r="AV694" s="252"/>
      <c r="AW694" s="252"/>
      <c r="AX694" s="252"/>
      <c r="AY694" s="252"/>
      <c r="AZ694" s="252"/>
      <c r="BA694" s="252"/>
      <c r="BB694" s="252"/>
    </row>
    <row r="695" spans="1:54" ht="15.7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52"/>
      <c r="AE695" s="252"/>
      <c r="AF695" s="252"/>
      <c r="AG695" s="252"/>
      <c r="AH695" s="252"/>
      <c r="AI695" s="252"/>
      <c r="AJ695" s="252"/>
      <c r="AK695" s="252"/>
      <c r="AL695" s="252"/>
      <c r="AM695" s="252"/>
      <c r="AN695" s="252"/>
      <c r="AO695" s="252"/>
      <c r="AP695" s="252"/>
      <c r="AQ695" s="252"/>
      <c r="AR695" s="252"/>
      <c r="AS695" s="252"/>
      <c r="AT695" s="252"/>
      <c r="AU695" s="252"/>
      <c r="AV695" s="252"/>
      <c r="AW695" s="252"/>
      <c r="AX695" s="252"/>
      <c r="AY695" s="252"/>
      <c r="AZ695" s="252"/>
      <c r="BA695" s="252"/>
      <c r="BB695" s="252"/>
    </row>
    <row r="696" spans="1:54" ht="15.7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s="252"/>
      <c r="AG696" s="252"/>
      <c r="AH696" s="252"/>
      <c r="AI696" s="252"/>
      <c r="AJ696" s="252"/>
      <c r="AK696" s="252"/>
      <c r="AL696" s="252"/>
      <c r="AM696" s="252"/>
      <c r="AN696" s="252"/>
      <c r="AO696" s="252"/>
      <c r="AP696" s="252"/>
      <c r="AQ696" s="252"/>
      <c r="AR696" s="252"/>
      <c r="AS696" s="252"/>
      <c r="AT696" s="252"/>
      <c r="AU696" s="252"/>
      <c r="AV696" s="252"/>
      <c r="AW696" s="252"/>
      <c r="AX696" s="252"/>
      <c r="AY696" s="252"/>
      <c r="AZ696" s="252"/>
      <c r="BA696" s="252"/>
      <c r="BB696" s="252"/>
    </row>
    <row r="697" spans="1:54" ht="15.7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52"/>
      <c r="AE697" s="252"/>
      <c r="AF697" s="252"/>
      <c r="AG697" s="252"/>
      <c r="AH697" s="252"/>
      <c r="AI697" s="252"/>
      <c r="AJ697" s="252"/>
      <c r="AK697" s="252"/>
      <c r="AL697" s="252"/>
      <c r="AM697" s="252"/>
      <c r="AN697" s="252"/>
      <c r="AO697" s="252"/>
      <c r="AP697" s="252"/>
      <c r="AQ697" s="252"/>
      <c r="AR697" s="252"/>
      <c r="AS697" s="252"/>
      <c r="AT697" s="252"/>
      <c r="AU697" s="252"/>
      <c r="AV697" s="252"/>
      <c r="AW697" s="252"/>
      <c r="AX697" s="252"/>
      <c r="AY697" s="252"/>
      <c r="AZ697" s="252"/>
      <c r="BA697" s="252"/>
      <c r="BB697" s="252"/>
    </row>
    <row r="698" spans="1:54" ht="15.7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52"/>
      <c r="AE698" s="252"/>
      <c r="AF698" s="252"/>
      <c r="AG698" s="252"/>
      <c r="AH698" s="252"/>
      <c r="AI698" s="252"/>
      <c r="AJ698" s="252"/>
      <c r="AK698" s="252"/>
      <c r="AL698" s="252"/>
      <c r="AM698" s="252"/>
      <c r="AN698" s="252"/>
      <c r="AO698" s="252"/>
      <c r="AP698" s="252"/>
      <c r="AQ698" s="252"/>
      <c r="AR698" s="252"/>
      <c r="AS698" s="252"/>
      <c r="AT698" s="252"/>
      <c r="AU698" s="252"/>
      <c r="AV698" s="252"/>
      <c r="AW698" s="252"/>
      <c r="AX698" s="252"/>
      <c r="AY698" s="252"/>
      <c r="AZ698" s="252"/>
      <c r="BA698" s="252"/>
      <c r="BB698" s="252"/>
    </row>
    <row r="699" spans="1:54" ht="15.7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52"/>
      <c r="AE699" s="252"/>
      <c r="AF699" s="252"/>
      <c r="AG699" s="252"/>
      <c r="AH699" s="252"/>
      <c r="AI699" s="252"/>
      <c r="AJ699" s="252"/>
      <c r="AK699" s="252"/>
      <c r="AL699" s="252"/>
      <c r="AM699" s="252"/>
      <c r="AN699" s="252"/>
      <c r="AO699" s="252"/>
      <c r="AP699" s="252"/>
      <c r="AQ699" s="252"/>
      <c r="AR699" s="252"/>
      <c r="AS699" s="252"/>
      <c r="AT699" s="252"/>
      <c r="AU699" s="252"/>
      <c r="AV699" s="252"/>
      <c r="AW699" s="252"/>
      <c r="AX699" s="252"/>
      <c r="AY699" s="252"/>
      <c r="AZ699" s="252"/>
      <c r="BA699" s="252"/>
      <c r="BB699" s="252"/>
    </row>
    <row r="700" spans="1:54" ht="15.7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52"/>
      <c r="AE700" s="252"/>
      <c r="AF700" s="252"/>
      <c r="AG700" s="252"/>
      <c r="AH700" s="252"/>
      <c r="AI700" s="252"/>
      <c r="AJ700" s="252"/>
      <c r="AK700" s="252"/>
      <c r="AL700" s="252"/>
      <c r="AM700" s="252"/>
      <c r="AN700" s="252"/>
      <c r="AO700" s="252"/>
      <c r="AP700" s="252"/>
      <c r="AQ700" s="252"/>
      <c r="AR700" s="252"/>
      <c r="AS700" s="252"/>
      <c r="AT700" s="252"/>
      <c r="AU700" s="252"/>
      <c r="AV700" s="252"/>
      <c r="AW700" s="252"/>
      <c r="AX700" s="252"/>
      <c r="AY700" s="252"/>
      <c r="AZ700" s="252"/>
      <c r="BA700" s="252"/>
      <c r="BB700" s="252"/>
    </row>
    <row r="701" spans="1:54" ht="15.7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52"/>
      <c r="AE701" s="252"/>
      <c r="AF701" s="252"/>
      <c r="AG701" s="252"/>
      <c r="AH701" s="252"/>
      <c r="AI701" s="252"/>
      <c r="AJ701" s="252"/>
      <c r="AK701" s="252"/>
      <c r="AL701" s="252"/>
      <c r="AM701" s="252"/>
      <c r="AN701" s="252"/>
      <c r="AO701" s="252"/>
      <c r="AP701" s="252"/>
      <c r="AQ701" s="252"/>
      <c r="AR701" s="252"/>
      <c r="AS701" s="252"/>
      <c r="AT701" s="252"/>
      <c r="AU701" s="252"/>
      <c r="AV701" s="252"/>
      <c r="AW701" s="252"/>
      <c r="AX701" s="252"/>
      <c r="AY701" s="252"/>
      <c r="AZ701" s="252"/>
      <c r="BA701" s="252"/>
      <c r="BB701" s="252"/>
    </row>
    <row r="702" spans="1:54" ht="15.7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c r="AA702" s="252"/>
      <c r="AB702" s="252"/>
      <c r="AC702" s="252"/>
      <c r="AD702" s="252"/>
      <c r="AE702" s="252"/>
      <c r="AF702" s="252"/>
      <c r="AG702" s="252"/>
      <c r="AH702" s="252"/>
      <c r="AI702" s="252"/>
      <c r="AJ702" s="252"/>
      <c r="AK702" s="252"/>
      <c r="AL702" s="252"/>
      <c r="AM702" s="252"/>
      <c r="AN702" s="252"/>
      <c r="AO702" s="252"/>
      <c r="AP702" s="252"/>
      <c r="AQ702" s="252"/>
      <c r="AR702" s="252"/>
      <c r="AS702" s="252"/>
      <c r="AT702" s="252"/>
      <c r="AU702" s="252"/>
      <c r="AV702" s="252"/>
      <c r="AW702" s="252"/>
      <c r="AX702" s="252"/>
      <c r="AY702" s="252"/>
      <c r="AZ702" s="252"/>
      <c r="BA702" s="252"/>
      <c r="BB702" s="252"/>
    </row>
    <row r="703" spans="1:54" ht="15.7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c r="AA703" s="252"/>
      <c r="AB703" s="252"/>
      <c r="AC703" s="252"/>
      <c r="AD703" s="252"/>
      <c r="AE703" s="252"/>
      <c r="AF703" s="252"/>
      <c r="AG703" s="252"/>
      <c r="AH703" s="252"/>
      <c r="AI703" s="252"/>
      <c r="AJ703" s="252"/>
      <c r="AK703" s="252"/>
      <c r="AL703" s="252"/>
      <c r="AM703" s="252"/>
      <c r="AN703" s="252"/>
      <c r="AO703" s="252"/>
      <c r="AP703" s="252"/>
      <c r="AQ703" s="252"/>
      <c r="AR703" s="252"/>
      <c r="AS703" s="252"/>
      <c r="AT703" s="252"/>
      <c r="AU703" s="252"/>
      <c r="AV703" s="252"/>
      <c r="AW703" s="252"/>
      <c r="AX703" s="252"/>
      <c r="AY703" s="252"/>
      <c r="AZ703" s="252"/>
      <c r="BA703" s="252"/>
      <c r="BB703" s="252"/>
    </row>
    <row r="704" spans="1:54" ht="15.7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c r="AA704" s="252"/>
      <c r="AB704" s="252"/>
      <c r="AC704" s="252"/>
      <c r="AD704" s="252"/>
      <c r="AE704" s="252"/>
      <c r="AF704" s="252"/>
      <c r="AG704" s="252"/>
      <c r="AH704" s="252"/>
      <c r="AI704" s="252"/>
      <c r="AJ704" s="252"/>
      <c r="AK704" s="252"/>
      <c r="AL704" s="252"/>
      <c r="AM704" s="252"/>
      <c r="AN704" s="252"/>
      <c r="AO704" s="252"/>
      <c r="AP704" s="252"/>
      <c r="AQ704" s="252"/>
      <c r="AR704" s="252"/>
      <c r="AS704" s="252"/>
      <c r="AT704" s="252"/>
      <c r="AU704" s="252"/>
      <c r="AV704" s="252"/>
      <c r="AW704" s="252"/>
      <c r="AX704" s="252"/>
      <c r="AY704" s="252"/>
      <c r="AZ704" s="252"/>
      <c r="BA704" s="252"/>
      <c r="BB704" s="252"/>
    </row>
    <row r="705" spans="1:54" ht="15.7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c r="AA705" s="252"/>
      <c r="AB705" s="252"/>
      <c r="AC705" s="252"/>
      <c r="AD705" s="252"/>
      <c r="AE705" s="252"/>
      <c r="AF705" s="252"/>
      <c r="AG705" s="252"/>
      <c r="AH705" s="252"/>
      <c r="AI705" s="252"/>
      <c r="AJ705" s="252"/>
      <c r="AK705" s="252"/>
      <c r="AL705" s="252"/>
      <c r="AM705" s="252"/>
      <c r="AN705" s="252"/>
      <c r="AO705" s="252"/>
      <c r="AP705" s="252"/>
      <c r="AQ705" s="252"/>
      <c r="AR705" s="252"/>
      <c r="AS705" s="252"/>
      <c r="AT705" s="252"/>
      <c r="AU705" s="252"/>
      <c r="AV705" s="252"/>
      <c r="AW705" s="252"/>
      <c r="AX705" s="252"/>
      <c r="AY705" s="252"/>
      <c r="AZ705" s="252"/>
      <c r="BA705" s="252"/>
      <c r="BB705" s="252"/>
    </row>
    <row r="706" spans="1:54" ht="15.7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52"/>
      <c r="AE706" s="252"/>
      <c r="AF706" s="252"/>
      <c r="AG706" s="252"/>
      <c r="AH706" s="252"/>
      <c r="AI706" s="252"/>
      <c r="AJ706" s="252"/>
      <c r="AK706" s="252"/>
      <c r="AL706" s="252"/>
      <c r="AM706" s="252"/>
      <c r="AN706" s="252"/>
      <c r="AO706" s="252"/>
      <c r="AP706" s="252"/>
      <c r="AQ706" s="252"/>
      <c r="AR706" s="252"/>
      <c r="AS706" s="252"/>
      <c r="AT706" s="252"/>
      <c r="AU706" s="252"/>
      <c r="AV706" s="252"/>
      <c r="AW706" s="252"/>
      <c r="AX706" s="252"/>
      <c r="AY706" s="252"/>
      <c r="AZ706" s="252"/>
      <c r="BA706" s="252"/>
      <c r="BB706" s="252"/>
    </row>
    <row r="707" spans="1:54" ht="15.7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52"/>
      <c r="AE707" s="252"/>
      <c r="AF707" s="252"/>
      <c r="AG707" s="252"/>
      <c r="AH707" s="252"/>
      <c r="AI707" s="252"/>
      <c r="AJ707" s="252"/>
      <c r="AK707" s="252"/>
      <c r="AL707" s="252"/>
      <c r="AM707" s="252"/>
      <c r="AN707" s="252"/>
      <c r="AO707" s="252"/>
      <c r="AP707" s="252"/>
      <c r="AQ707" s="252"/>
      <c r="AR707" s="252"/>
      <c r="AS707" s="252"/>
      <c r="AT707" s="252"/>
      <c r="AU707" s="252"/>
      <c r="AV707" s="252"/>
      <c r="AW707" s="252"/>
      <c r="AX707" s="252"/>
      <c r="AY707" s="252"/>
      <c r="AZ707" s="252"/>
      <c r="BA707" s="252"/>
      <c r="BB707" s="252"/>
    </row>
    <row r="708" spans="1:54" ht="15.7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52"/>
      <c r="AE708" s="252"/>
      <c r="AF708" s="252"/>
      <c r="AG708" s="252"/>
      <c r="AH708" s="252"/>
      <c r="AI708" s="252"/>
      <c r="AJ708" s="252"/>
      <c r="AK708" s="252"/>
      <c r="AL708" s="252"/>
      <c r="AM708" s="252"/>
      <c r="AN708" s="252"/>
      <c r="AO708" s="252"/>
      <c r="AP708" s="252"/>
      <c r="AQ708" s="252"/>
      <c r="AR708" s="252"/>
      <c r="AS708" s="252"/>
      <c r="AT708" s="252"/>
      <c r="AU708" s="252"/>
      <c r="AV708" s="252"/>
      <c r="AW708" s="252"/>
      <c r="AX708" s="252"/>
      <c r="AY708" s="252"/>
      <c r="AZ708" s="252"/>
      <c r="BA708" s="252"/>
      <c r="BB708" s="252"/>
    </row>
    <row r="709" spans="1:54" ht="15.7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s="252"/>
      <c r="AG709" s="252"/>
      <c r="AH709" s="252"/>
      <c r="AI709" s="252"/>
      <c r="AJ709" s="252"/>
      <c r="AK709" s="252"/>
      <c r="AL709" s="252"/>
      <c r="AM709" s="252"/>
      <c r="AN709" s="252"/>
      <c r="AO709" s="252"/>
      <c r="AP709" s="252"/>
      <c r="AQ709" s="252"/>
      <c r="AR709" s="252"/>
      <c r="AS709" s="252"/>
      <c r="AT709" s="252"/>
      <c r="AU709" s="252"/>
      <c r="AV709" s="252"/>
      <c r="AW709" s="252"/>
      <c r="AX709" s="252"/>
      <c r="AY709" s="252"/>
      <c r="AZ709" s="252"/>
      <c r="BA709" s="252"/>
      <c r="BB709" s="252"/>
    </row>
    <row r="710" spans="1:54" ht="15.7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52"/>
      <c r="AE710" s="252"/>
      <c r="AF710" s="252"/>
      <c r="AG710" s="252"/>
      <c r="AH710" s="252"/>
      <c r="AI710" s="252"/>
      <c r="AJ710" s="252"/>
      <c r="AK710" s="252"/>
      <c r="AL710" s="252"/>
      <c r="AM710" s="252"/>
      <c r="AN710" s="252"/>
      <c r="AO710" s="252"/>
      <c r="AP710" s="252"/>
      <c r="AQ710" s="252"/>
      <c r="AR710" s="252"/>
      <c r="AS710" s="252"/>
      <c r="AT710" s="252"/>
      <c r="AU710" s="252"/>
      <c r="AV710" s="252"/>
      <c r="AW710" s="252"/>
      <c r="AX710" s="252"/>
      <c r="AY710" s="252"/>
      <c r="AZ710" s="252"/>
      <c r="BA710" s="252"/>
      <c r="BB710" s="252"/>
    </row>
    <row r="711" spans="1:54" ht="15.7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52"/>
      <c r="AE711" s="252"/>
      <c r="AF711" s="252"/>
      <c r="AG711" s="252"/>
      <c r="AH711" s="252"/>
      <c r="AI711" s="252"/>
      <c r="AJ711" s="252"/>
      <c r="AK711" s="252"/>
      <c r="AL711" s="252"/>
      <c r="AM711" s="252"/>
      <c r="AN711" s="252"/>
      <c r="AO711" s="252"/>
      <c r="AP711" s="252"/>
      <c r="AQ711" s="252"/>
      <c r="AR711" s="252"/>
      <c r="AS711" s="252"/>
      <c r="AT711" s="252"/>
      <c r="AU711" s="252"/>
      <c r="AV711" s="252"/>
      <c r="AW711" s="252"/>
      <c r="AX711" s="252"/>
      <c r="AY711" s="252"/>
      <c r="AZ711" s="252"/>
      <c r="BA711" s="252"/>
      <c r="BB711" s="252"/>
    </row>
    <row r="712" spans="1:54" ht="15.7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52"/>
      <c r="AE712" s="252"/>
      <c r="AF712" s="252"/>
      <c r="AG712" s="252"/>
      <c r="AH712" s="252"/>
      <c r="AI712" s="252"/>
      <c r="AJ712" s="252"/>
      <c r="AK712" s="252"/>
      <c r="AL712" s="252"/>
      <c r="AM712" s="252"/>
      <c r="AN712" s="252"/>
      <c r="AO712" s="252"/>
      <c r="AP712" s="252"/>
      <c r="AQ712" s="252"/>
      <c r="AR712" s="252"/>
      <c r="AS712" s="252"/>
      <c r="AT712" s="252"/>
      <c r="AU712" s="252"/>
      <c r="AV712" s="252"/>
      <c r="AW712" s="252"/>
      <c r="AX712" s="252"/>
      <c r="AY712" s="252"/>
      <c r="AZ712" s="252"/>
      <c r="BA712" s="252"/>
      <c r="BB712" s="252"/>
    </row>
    <row r="713" spans="1:54" ht="15.7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52"/>
      <c r="AE713" s="252"/>
      <c r="AF713" s="252"/>
      <c r="AG713" s="252"/>
      <c r="AH713" s="252"/>
      <c r="AI713" s="252"/>
      <c r="AJ713" s="252"/>
      <c r="AK713" s="252"/>
      <c r="AL713" s="252"/>
      <c r="AM713" s="252"/>
      <c r="AN713" s="252"/>
      <c r="AO713" s="252"/>
      <c r="AP713" s="252"/>
      <c r="AQ713" s="252"/>
      <c r="AR713" s="252"/>
      <c r="AS713" s="252"/>
      <c r="AT713" s="252"/>
      <c r="AU713" s="252"/>
      <c r="AV713" s="252"/>
      <c r="AW713" s="252"/>
      <c r="AX713" s="252"/>
      <c r="AY713" s="252"/>
      <c r="AZ713" s="252"/>
      <c r="BA713" s="252"/>
      <c r="BB713" s="252"/>
    </row>
    <row r="714" spans="1:54" ht="15.7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52"/>
      <c r="AE714" s="252"/>
      <c r="AF714" s="252"/>
      <c r="AG714" s="252"/>
      <c r="AH714" s="252"/>
      <c r="AI714" s="252"/>
      <c r="AJ714" s="252"/>
      <c r="AK714" s="252"/>
      <c r="AL714" s="252"/>
      <c r="AM714" s="252"/>
      <c r="AN714" s="252"/>
      <c r="AO714" s="252"/>
      <c r="AP714" s="252"/>
      <c r="AQ714" s="252"/>
      <c r="AR714" s="252"/>
      <c r="AS714" s="252"/>
      <c r="AT714" s="252"/>
      <c r="AU714" s="252"/>
      <c r="AV714" s="252"/>
      <c r="AW714" s="252"/>
      <c r="AX714" s="252"/>
      <c r="AY714" s="252"/>
      <c r="AZ714" s="252"/>
      <c r="BA714" s="252"/>
      <c r="BB714" s="252"/>
    </row>
    <row r="715" spans="1:54" ht="15.7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52"/>
      <c r="AE715" s="252"/>
      <c r="AF715" s="252"/>
      <c r="AG715" s="252"/>
      <c r="AH715" s="252"/>
      <c r="AI715" s="252"/>
      <c r="AJ715" s="252"/>
      <c r="AK715" s="252"/>
      <c r="AL715" s="252"/>
      <c r="AM715" s="252"/>
      <c r="AN715" s="252"/>
      <c r="AO715" s="252"/>
      <c r="AP715" s="252"/>
      <c r="AQ715" s="252"/>
      <c r="AR715" s="252"/>
      <c r="AS715" s="252"/>
      <c r="AT715" s="252"/>
      <c r="AU715" s="252"/>
      <c r="AV715" s="252"/>
      <c r="AW715" s="252"/>
      <c r="AX715" s="252"/>
      <c r="AY715" s="252"/>
      <c r="AZ715" s="252"/>
      <c r="BA715" s="252"/>
      <c r="BB715" s="252"/>
    </row>
    <row r="716" spans="1:54" ht="15.7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c r="AF716" s="252"/>
      <c r="AG716" s="252"/>
      <c r="AH716" s="252"/>
      <c r="AI716" s="252"/>
      <c r="AJ716" s="252"/>
      <c r="AK716" s="252"/>
      <c r="AL716" s="252"/>
      <c r="AM716" s="252"/>
      <c r="AN716" s="252"/>
      <c r="AO716" s="252"/>
      <c r="AP716" s="252"/>
      <c r="AQ716" s="252"/>
      <c r="AR716" s="252"/>
      <c r="AS716" s="252"/>
      <c r="AT716" s="252"/>
      <c r="AU716" s="252"/>
      <c r="AV716" s="252"/>
      <c r="AW716" s="252"/>
      <c r="AX716" s="252"/>
      <c r="AY716" s="252"/>
      <c r="AZ716" s="252"/>
      <c r="BA716" s="252"/>
      <c r="BB716" s="252"/>
    </row>
    <row r="717" spans="1:54" ht="15.7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s="252"/>
      <c r="AG717" s="252"/>
      <c r="AH717" s="252"/>
      <c r="AI717" s="252"/>
      <c r="AJ717" s="252"/>
      <c r="AK717" s="252"/>
      <c r="AL717" s="252"/>
      <c r="AM717" s="252"/>
      <c r="AN717" s="252"/>
      <c r="AO717" s="252"/>
      <c r="AP717" s="252"/>
      <c r="AQ717" s="252"/>
      <c r="AR717" s="252"/>
      <c r="AS717" s="252"/>
      <c r="AT717" s="252"/>
      <c r="AU717" s="252"/>
      <c r="AV717" s="252"/>
      <c r="AW717" s="252"/>
      <c r="AX717" s="252"/>
      <c r="AY717" s="252"/>
      <c r="AZ717" s="252"/>
      <c r="BA717" s="252"/>
      <c r="BB717" s="252"/>
    </row>
    <row r="718" spans="1:54" ht="15.7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52"/>
      <c r="AE718" s="252"/>
      <c r="AF718" s="252"/>
      <c r="AG718" s="252"/>
      <c r="AH718" s="252"/>
      <c r="AI718" s="252"/>
      <c r="AJ718" s="252"/>
      <c r="AK718" s="252"/>
      <c r="AL718" s="252"/>
      <c r="AM718" s="252"/>
      <c r="AN718" s="252"/>
      <c r="AO718" s="252"/>
      <c r="AP718" s="252"/>
      <c r="AQ718" s="252"/>
      <c r="AR718" s="252"/>
      <c r="AS718" s="252"/>
      <c r="AT718" s="252"/>
      <c r="AU718" s="252"/>
      <c r="AV718" s="252"/>
      <c r="AW718" s="252"/>
      <c r="AX718" s="252"/>
      <c r="AY718" s="252"/>
      <c r="AZ718" s="252"/>
      <c r="BA718" s="252"/>
      <c r="BB718" s="252"/>
    </row>
    <row r="719" spans="1:54" ht="15.7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52"/>
      <c r="AE719" s="252"/>
      <c r="AF719" s="252"/>
      <c r="AG719" s="252"/>
      <c r="AH719" s="252"/>
      <c r="AI719" s="252"/>
      <c r="AJ719" s="252"/>
      <c r="AK719" s="252"/>
      <c r="AL719" s="252"/>
      <c r="AM719" s="252"/>
      <c r="AN719" s="252"/>
      <c r="AO719" s="252"/>
      <c r="AP719" s="252"/>
      <c r="AQ719" s="252"/>
      <c r="AR719" s="252"/>
      <c r="AS719" s="252"/>
      <c r="AT719" s="252"/>
      <c r="AU719" s="252"/>
      <c r="AV719" s="252"/>
      <c r="AW719" s="252"/>
      <c r="AX719" s="252"/>
      <c r="AY719" s="252"/>
      <c r="AZ719" s="252"/>
      <c r="BA719" s="252"/>
      <c r="BB719" s="252"/>
    </row>
    <row r="720" spans="1:54" ht="15.7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s="252"/>
      <c r="AG720" s="252"/>
      <c r="AH720" s="252"/>
      <c r="AI720" s="252"/>
      <c r="AJ720" s="252"/>
      <c r="AK720" s="252"/>
      <c r="AL720" s="252"/>
      <c r="AM720" s="252"/>
      <c r="AN720" s="252"/>
      <c r="AO720" s="252"/>
      <c r="AP720" s="252"/>
      <c r="AQ720" s="252"/>
      <c r="AR720" s="252"/>
      <c r="AS720" s="252"/>
      <c r="AT720" s="252"/>
      <c r="AU720" s="252"/>
      <c r="AV720" s="252"/>
      <c r="AW720" s="252"/>
      <c r="AX720" s="252"/>
      <c r="AY720" s="252"/>
      <c r="AZ720" s="252"/>
      <c r="BA720" s="252"/>
      <c r="BB720" s="252"/>
    </row>
    <row r="721" spans="1:54" ht="15.7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52"/>
      <c r="AE721" s="252"/>
      <c r="AF721" s="252"/>
      <c r="AG721" s="252"/>
      <c r="AH721" s="252"/>
      <c r="AI721" s="252"/>
      <c r="AJ721" s="252"/>
      <c r="AK721" s="252"/>
      <c r="AL721" s="252"/>
      <c r="AM721" s="252"/>
      <c r="AN721" s="252"/>
      <c r="AO721" s="252"/>
      <c r="AP721" s="252"/>
      <c r="AQ721" s="252"/>
      <c r="AR721" s="252"/>
      <c r="AS721" s="252"/>
      <c r="AT721" s="252"/>
      <c r="AU721" s="252"/>
      <c r="AV721" s="252"/>
      <c r="AW721" s="252"/>
      <c r="AX721" s="252"/>
      <c r="AY721" s="252"/>
      <c r="AZ721" s="252"/>
      <c r="BA721" s="252"/>
      <c r="BB721" s="252"/>
    </row>
    <row r="722" spans="1:54" ht="15.7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52"/>
      <c r="AE722" s="252"/>
      <c r="AF722" s="252"/>
      <c r="AG722" s="252"/>
      <c r="AH722" s="252"/>
      <c r="AI722" s="252"/>
      <c r="AJ722" s="252"/>
      <c r="AK722" s="252"/>
      <c r="AL722" s="252"/>
      <c r="AM722" s="252"/>
      <c r="AN722" s="252"/>
      <c r="AO722" s="252"/>
      <c r="AP722" s="252"/>
      <c r="AQ722" s="252"/>
      <c r="AR722" s="252"/>
      <c r="AS722" s="252"/>
      <c r="AT722" s="252"/>
      <c r="AU722" s="252"/>
      <c r="AV722" s="252"/>
      <c r="AW722" s="252"/>
      <c r="AX722" s="252"/>
      <c r="AY722" s="252"/>
      <c r="AZ722" s="252"/>
      <c r="BA722" s="252"/>
      <c r="BB722" s="252"/>
    </row>
    <row r="723" spans="1:54" ht="15.7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52"/>
      <c r="AE723" s="252"/>
      <c r="AF723" s="252"/>
      <c r="AG723" s="252"/>
      <c r="AH723" s="252"/>
      <c r="AI723" s="252"/>
      <c r="AJ723" s="252"/>
      <c r="AK723" s="252"/>
      <c r="AL723" s="252"/>
      <c r="AM723" s="252"/>
      <c r="AN723" s="252"/>
      <c r="AO723" s="252"/>
      <c r="AP723" s="252"/>
      <c r="AQ723" s="252"/>
      <c r="AR723" s="252"/>
      <c r="AS723" s="252"/>
      <c r="AT723" s="252"/>
      <c r="AU723" s="252"/>
      <c r="AV723" s="252"/>
      <c r="AW723" s="252"/>
      <c r="AX723" s="252"/>
      <c r="AY723" s="252"/>
      <c r="AZ723" s="252"/>
      <c r="BA723" s="252"/>
      <c r="BB723" s="252"/>
    </row>
    <row r="724" spans="1:54" ht="15.7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52"/>
      <c r="AE724" s="252"/>
      <c r="AF724" s="252"/>
      <c r="AG724" s="252"/>
      <c r="AH724" s="252"/>
      <c r="AI724" s="252"/>
      <c r="AJ724" s="252"/>
      <c r="AK724" s="252"/>
      <c r="AL724" s="252"/>
      <c r="AM724" s="252"/>
      <c r="AN724" s="252"/>
      <c r="AO724" s="252"/>
      <c r="AP724" s="252"/>
      <c r="AQ724" s="252"/>
      <c r="AR724" s="252"/>
      <c r="AS724" s="252"/>
      <c r="AT724" s="252"/>
      <c r="AU724" s="252"/>
      <c r="AV724" s="252"/>
      <c r="AW724" s="252"/>
      <c r="AX724" s="252"/>
      <c r="AY724" s="252"/>
      <c r="AZ724" s="252"/>
      <c r="BA724" s="252"/>
      <c r="BB724" s="252"/>
    </row>
    <row r="725" spans="1:54" ht="15.7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52"/>
      <c r="AE725" s="252"/>
      <c r="AF725" s="252"/>
      <c r="AG725" s="252"/>
      <c r="AH725" s="252"/>
      <c r="AI725" s="252"/>
      <c r="AJ725" s="252"/>
      <c r="AK725" s="252"/>
      <c r="AL725" s="252"/>
      <c r="AM725" s="252"/>
      <c r="AN725" s="252"/>
      <c r="AO725" s="252"/>
      <c r="AP725" s="252"/>
      <c r="AQ725" s="252"/>
      <c r="AR725" s="252"/>
      <c r="AS725" s="252"/>
      <c r="AT725" s="252"/>
      <c r="AU725" s="252"/>
      <c r="AV725" s="252"/>
      <c r="AW725" s="252"/>
      <c r="AX725" s="252"/>
      <c r="AY725" s="252"/>
      <c r="AZ725" s="252"/>
      <c r="BA725" s="252"/>
      <c r="BB725" s="252"/>
    </row>
    <row r="726" spans="1:54" ht="15.7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2"/>
      <c r="AY726" s="252"/>
      <c r="AZ726" s="252"/>
      <c r="BA726" s="252"/>
      <c r="BB726" s="252"/>
    </row>
    <row r="727" spans="1:54" ht="15.7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52"/>
      <c r="AE727" s="252"/>
      <c r="AF727" s="252"/>
      <c r="AG727" s="252"/>
      <c r="AH727" s="252"/>
      <c r="AI727" s="252"/>
      <c r="AJ727" s="252"/>
      <c r="AK727" s="252"/>
      <c r="AL727" s="252"/>
      <c r="AM727" s="252"/>
      <c r="AN727" s="252"/>
      <c r="AO727" s="252"/>
      <c r="AP727" s="252"/>
      <c r="AQ727" s="252"/>
      <c r="AR727" s="252"/>
      <c r="AS727" s="252"/>
      <c r="AT727" s="252"/>
      <c r="AU727" s="252"/>
      <c r="AV727" s="252"/>
      <c r="AW727" s="252"/>
      <c r="AX727" s="252"/>
      <c r="AY727" s="252"/>
      <c r="AZ727" s="252"/>
      <c r="BA727" s="252"/>
      <c r="BB727" s="252"/>
    </row>
    <row r="728" spans="1:54" ht="15.7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52"/>
      <c r="AE728" s="252"/>
      <c r="AF728" s="252"/>
      <c r="AG728" s="252"/>
      <c r="AH728" s="252"/>
      <c r="AI728" s="252"/>
      <c r="AJ728" s="252"/>
      <c r="AK728" s="252"/>
      <c r="AL728" s="252"/>
      <c r="AM728" s="252"/>
      <c r="AN728" s="252"/>
      <c r="AO728" s="252"/>
      <c r="AP728" s="252"/>
      <c r="AQ728" s="252"/>
      <c r="AR728" s="252"/>
      <c r="AS728" s="252"/>
      <c r="AT728" s="252"/>
      <c r="AU728" s="252"/>
      <c r="AV728" s="252"/>
      <c r="AW728" s="252"/>
      <c r="AX728" s="252"/>
      <c r="AY728" s="252"/>
      <c r="AZ728" s="252"/>
      <c r="BA728" s="252"/>
      <c r="BB728" s="252"/>
    </row>
    <row r="729" spans="1:54" ht="15.7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52"/>
      <c r="AE729" s="252"/>
      <c r="AF729" s="252"/>
      <c r="AG729" s="252"/>
      <c r="AH729" s="252"/>
      <c r="AI729" s="252"/>
      <c r="AJ729" s="252"/>
      <c r="AK729" s="252"/>
      <c r="AL729" s="252"/>
      <c r="AM729" s="252"/>
      <c r="AN729" s="252"/>
      <c r="AO729" s="252"/>
      <c r="AP729" s="252"/>
      <c r="AQ729" s="252"/>
      <c r="AR729" s="252"/>
      <c r="AS729" s="252"/>
      <c r="AT729" s="252"/>
      <c r="AU729" s="252"/>
      <c r="AV729" s="252"/>
      <c r="AW729" s="252"/>
      <c r="AX729" s="252"/>
      <c r="AY729" s="252"/>
      <c r="AZ729" s="252"/>
      <c r="BA729" s="252"/>
      <c r="BB729" s="252"/>
    </row>
    <row r="730" spans="1:54" ht="15.7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52"/>
      <c r="AE730" s="252"/>
      <c r="AF730" s="252"/>
      <c r="AG730" s="252"/>
      <c r="AH730" s="252"/>
      <c r="AI730" s="252"/>
      <c r="AJ730" s="252"/>
      <c r="AK730" s="252"/>
      <c r="AL730" s="252"/>
      <c r="AM730" s="252"/>
      <c r="AN730" s="252"/>
      <c r="AO730" s="252"/>
      <c r="AP730" s="252"/>
      <c r="AQ730" s="252"/>
      <c r="AR730" s="252"/>
      <c r="AS730" s="252"/>
      <c r="AT730" s="252"/>
      <c r="AU730" s="252"/>
      <c r="AV730" s="252"/>
      <c r="AW730" s="252"/>
      <c r="AX730" s="252"/>
      <c r="AY730" s="252"/>
      <c r="AZ730" s="252"/>
      <c r="BA730" s="252"/>
      <c r="BB730" s="252"/>
    </row>
    <row r="731" spans="1:54" ht="15.7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52"/>
      <c r="AE731" s="252"/>
      <c r="AF731" s="252"/>
      <c r="AG731" s="252"/>
      <c r="AH731" s="252"/>
      <c r="AI731" s="252"/>
      <c r="AJ731" s="252"/>
      <c r="AK731" s="252"/>
      <c r="AL731" s="252"/>
      <c r="AM731" s="252"/>
      <c r="AN731" s="252"/>
      <c r="AO731" s="252"/>
      <c r="AP731" s="252"/>
      <c r="AQ731" s="252"/>
      <c r="AR731" s="252"/>
      <c r="AS731" s="252"/>
      <c r="AT731" s="252"/>
      <c r="AU731" s="252"/>
      <c r="AV731" s="252"/>
      <c r="AW731" s="252"/>
      <c r="AX731" s="252"/>
      <c r="AY731" s="252"/>
      <c r="AZ731" s="252"/>
      <c r="BA731" s="252"/>
      <c r="BB731" s="252"/>
    </row>
    <row r="732" spans="1:54" ht="15.7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52"/>
      <c r="AE732" s="252"/>
      <c r="AF732" s="252"/>
      <c r="AG732" s="252"/>
      <c r="AH732" s="252"/>
      <c r="AI732" s="252"/>
      <c r="AJ732" s="252"/>
      <c r="AK732" s="252"/>
      <c r="AL732" s="252"/>
      <c r="AM732" s="252"/>
      <c r="AN732" s="252"/>
      <c r="AO732" s="252"/>
      <c r="AP732" s="252"/>
      <c r="AQ732" s="252"/>
      <c r="AR732" s="252"/>
      <c r="AS732" s="252"/>
      <c r="AT732" s="252"/>
      <c r="AU732" s="252"/>
      <c r="AV732" s="252"/>
      <c r="AW732" s="252"/>
      <c r="AX732" s="252"/>
      <c r="AY732" s="252"/>
      <c r="AZ732" s="252"/>
      <c r="BA732" s="252"/>
      <c r="BB732" s="252"/>
    </row>
    <row r="733" spans="1:54" ht="15.7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52"/>
      <c r="AE733" s="252"/>
      <c r="AF733" s="252"/>
      <c r="AG733" s="252"/>
      <c r="AH733" s="252"/>
      <c r="AI733" s="252"/>
      <c r="AJ733" s="252"/>
      <c r="AK733" s="252"/>
      <c r="AL733" s="252"/>
      <c r="AM733" s="252"/>
      <c r="AN733" s="252"/>
      <c r="AO733" s="252"/>
      <c r="AP733" s="252"/>
      <c r="AQ733" s="252"/>
      <c r="AR733" s="252"/>
      <c r="AS733" s="252"/>
      <c r="AT733" s="252"/>
      <c r="AU733" s="252"/>
      <c r="AV733" s="252"/>
      <c r="AW733" s="252"/>
      <c r="AX733" s="252"/>
      <c r="AY733" s="252"/>
      <c r="AZ733" s="252"/>
      <c r="BA733" s="252"/>
      <c r="BB733" s="252"/>
    </row>
    <row r="734" spans="1:54" ht="15.7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52"/>
      <c r="AE734" s="252"/>
      <c r="AF734" s="252"/>
      <c r="AG734" s="252"/>
      <c r="AH734" s="252"/>
      <c r="AI734" s="252"/>
      <c r="AJ734" s="252"/>
      <c r="AK734" s="252"/>
      <c r="AL734" s="252"/>
      <c r="AM734" s="252"/>
      <c r="AN734" s="252"/>
      <c r="AO734" s="252"/>
      <c r="AP734" s="252"/>
      <c r="AQ734" s="252"/>
      <c r="AR734" s="252"/>
      <c r="AS734" s="252"/>
      <c r="AT734" s="252"/>
      <c r="AU734" s="252"/>
      <c r="AV734" s="252"/>
      <c r="AW734" s="252"/>
      <c r="AX734" s="252"/>
      <c r="AY734" s="252"/>
      <c r="AZ734" s="252"/>
      <c r="BA734" s="252"/>
      <c r="BB734" s="252"/>
    </row>
    <row r="735" spans="1:54" ht="15.7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52"/>
      <c r="AE735" s="252"/>
      <c r="AF735" s="252"/>
      <c r="AG735" s="252"/>
      <c r="AH735" s="252"/>
      <c r="AI735" s="252"/>
      <c r="AJ735" s="252"/>
      <c r="AK735" s="252"/>
      <c r="AL735" s="252"/>
      <c r="AM735" s="252"/>
      <c r="AN735" s="252"/>
      <c r="AO735" s="252"/>
      <c r="AP735" s="252"/>
      <c r="AQ735" s="252"/>
      <c r="AR735" s="252"/>
      <c r="AS735" s="252"/>
      <c r="AT735" s="252"/>
      <c r="AU735" s="252"/>
      <c r="AV735" s="252"/>
      <c r="AW735" s="252"/>
      <c r="AX735" s="252"/>
      <c r="AY735" s="252"/>
      <c r="AZ735" s="252"/>
      <c r="BA735" s="252"/>
      <c r="BB735" s="252"/>
    </row>
    <row r="736" spans="1:54" ht="15.7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52"/>
      <c r="AE736" s="252"/>
      <c r="AF736" s="252"/>
      <c r="AG736" s="252"/>
      <c r="AH736" s="252"/>
      <c r="AI736" s="252"/>
      <c r="AJ736" s="252"/>
      <c r="AK736" s="252"/>
      <c r="AL736" s="252"/>
      <c r="AM736" s="252"/>
      <c r="AN736" s="252"/>
      <c r="AO736" s="252"/>
      <c r="AP736" s="252"/>
      <c r="AQ736" s="252"/>
      <c r="AR736" s="252"/>
      <c r="AS736" s="252"/>
      <c r="AT736" s="252"/>
      <c r="AU736" s="252"/>
      <c r="AV736" s="252"/>
      <c r="AW736" s="252"/>
      <c r="AX736" s="252"/>
      <c r="AY736" s="252"/>
      <c r="AZ736" s="252"/>
      <c r="BA736" s="252"/>
      <c r="BB736" s="252"/>
    </row>
    <row r="737" spans="1:54" ht="15.7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c r="AA737" s="252"/>
      <c r="AB737" s="252"/>
      <c r="AC737" s="252"/>
      <c r="AD737" s="252"/>
      <c r="AE737" s="252"/>
      <c r="AF737" s="252"/>
      <c r="AG737" s="252"/>
      <c r="AH737" s="252"/>
      <c r="AI737" s="252"/>
      <c r="AJ737" s="252"/>
      <c r="AK737" s="252"/>
      <c r="AL737" s="252"/>
      <c r="AM737" s="252"/>
      <c r="AN737" s="252"/>
      <c r="AO737" s="252"/>
      <c r="AP737" s="252"/>
      <c r="AQ737" s="252"/>
      <c r="AR737" s="252"/>
      <c r="AS737" s="252"/>
      <c r="AT737" s="252"/>
      <c r="AU737" s="252"/>
      <c r="AV737" s="252"/>
      <c r="AW737" s="252"/>
      <c r="AX737" s="252"/>
      <c r="AY737" s="252"/>
      <c r="AZ737" s="252"/>
      <c r="BA737" s="252"/>
      <c r="BB737" s="252"/>
    </row>
    <row r="738" spans="1:54" ht="15.7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c r="AA738" s="252"/>
      <c r="AB738" s="252"/>
      <c r="AC738" s="252"/>
      <c r="AD738" s="252"/>
      <c r="AE738" s="252"/>
      <c r="AF738" s="252"/>
      <c r="AG738" s="252"/>
      <c r="AH738" s="252"/>
      <c r="AI738" s="252"/>
      <c r="AJ738" s="252"/>
      <c r="AK738" s="252"/>
      <c r="AL738" s="252"/>
      <c r="AM738" s="252"/>
      <c r="AN738" s="252"/>
      <c r="AO738" s="252"/>
      <c r="AP738" s="252"/>
      <c r="AQ738" s="252"/>
      <c r="AR738" s="252"/>
      <c r="AS738" s="252"/>
      <c r="AT738" s="252"/>
      <c r="AU738" s="252"/>
      <c r="AV738" s="252"/>
      <c r="AW738" s="252"/>
      <c r="AX738" s="252"/>
      <c r="AY738" s="252"/>
      <c r="AZ738" s="252"/>
      <c r="BA738" s="252"/>
      <c r="BB738" s="252"/>
    </row>
    <row r="739" spans="1:54" ht="15.7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c r="AA739" s="252"/>
      <c r="AB739" s="252"/>
      <c r="AC739" s="252"/>
      <c r="AD739" s="252"/>
      <c r="AE739" s="252"/>
      <c r="AF739" s="252"/>
      <c r="AG739" s="252"/>
      <c r="AH739" s="252"/>
      <c r="AI739" s="252"/>
      <c r="AJ739" s="252"/>
      <c r="AK739" s="252"/>
      <c r="AL739" s="252"/>
      <c r="AM739" s="252"/>
      <c r="AN739" s="252"/>
      <c r="AO739" s="252"/>
      <c r="AP739" s="252"/>
      <c r="AQ739" s="252"/>
      <c r="AR739" s="252"/>
      <c r="AS739" s="252"/>
      <c r="AT739" s="252"/>
      <c r="AU739" s="252"/>
      <c r="AV739" s="252"/>
      <c r="AW739" s="252"/>
      <c r="AX739" s="252"/>
      <c r="AY739" s="252"/>
      <c r="AZ739" s="252"/>
      <c r="BA739" s="252"/>
      <c r="BB739" s="252"/>
    </row>
    <row r="740" spans="1:54" ht="15.7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52"/>
      <c r="AE740" s="252"/>
      <c r="AF740" s="252"/>
      <c r="AG740" s="252"/>
      <c r="AH740" s="252"/>
      <c r="AI740" s="252"/>
      <c r="AJ740" s="252"/>
      <c r="AK740" s="252"/>
      <c r="AL740" s="252"/>
      <c r="AM740" s="252"/>
      <c r="AN740" s="252"/>
      <c r="AO740" s="252"/>
      <c r="AP740" s="252"/>
      <c r="AQ740" s="252"/>
      <c r="AR740" s="252"/>
      <c r="AS740" s="252"/>
      <c r="AT740" s="252"/>
      <c r="AU740" s="252"/>
      <c r="AV740" s="252"/>
      <c r="AW740" s="252"/>
      <c r="AX740" s="252"/>
      <c r="AY740" s="252"/>
      <c r="AZ740" s="252"/>
      <c r="BA740" s="252"/>
      <c r="BB740" s="252"/>
    </row>
    <row r="741" spans="1:54" ht="15.7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52"/>
      <c r="AE741" s="252"/>
      <c r="AF741" s="252"/>
      <c r="AG741" s="252"/>
      <c r="AH741" s="252"/>
      <c r="AI741" s="252"/>
      <c r="AJ741" s="252"/>
      <c r="AK741" s="252"/>
      <c r="AL741" s="252"/>
      <c r="AM741" s="252"/>
      <c r="AN741" s="252"/>
      <c r="AO741" s="252"/>
      <c r="AP741" s="252"/>
      <c r="AQ741" s="252"/>
      <c r="AR741" s="252"/>
      <c r="AS741" s="252"/>
      <c r="AT741" s="252"/>
      <c r="AU741" s="252"/>
      <c r="AV741" s="252"/>
      <c r="AW741" s="252"/>
      <c r="AX741" s="252"/>
      <c r="AY741" s="252"/>
      <c r="AZ741" s="252"/>
      <c r="BA741" s="252"/>
      <c r="BB741" s="252"/>
    </row>
    <row r="742" spans="1:54" ht="15.7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c r="AF742" s="252"/>
      <c r="AG742" s="252"/>
      <c r="AH742" s="252"/>
      <c r="AI742" s="252"/>
      <c r="AJ742" s="252"/>
      <c r="AK742" s="252"/>
      <c r="AL742" s="252"/>
      <c r="AM742" s="252"/>
      <c r="AN742" s="252"/>
      <c r="AO742" s="252"/>
      <c r="AP742" s="252"/>
      <c r="AQ742" s="252"/>
      <c r="AR742" s="252"/>
      <c r="AS742" s="252"/>
      <c r="AT742" s="252"/>
      <c r="AU742" s="252"/>
      <c r="AV742" s="252"/>
      <c r="AW742" s="252"/>
      <c r="AX742" s="252"/>
      <c r="AY742" s="252"/>
      <c r="AZ742" s="252"/>
      <c r="BA742" s="252"/>
      <c r="BB742" s="252"/>
    </row>
    <row r="743" spans="1:54" ht="15.7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52"/>
      <c r="AE743" s="252"/>
      <c r="AF743" s="252"/>
      <c r="AG743" s="252"/>
      <c r="AH743" s="252"/>
      <c r="AI743" s="252"/>
      <c r="AJ743" s="252"/>
      <c r="AK743" s="252"/>
      <c r="AL743" s="252"/>
      <c r="AM743" s="252"/>
      <c r="AN743" s="252"/>
      <c r="AO743" s="252"/>
      <c r="AP743" s="252"/>
      <c r="AQ743" s="252"/>
      <c r="AR743" s="252"/>
      <c r="AS743" s="252"/>
      <c r="AT743" s="252"/>
      <c r="AU743" s="252"/>
      <c r="AV743" s="252"/>
      <c r="AW743" s="252"/>
      <c r="AX743" s="252"/>
      <c r="AY743" s="252"/>
      <c r="AZ743" s="252"/>
      <c r="BA743" s="252"/>
      <c r="BB743" s="252"/>
    </row>
    <row r="744" spans="1:54" ht="15.7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52"/>
      <c r="AE744" s="252"/>
      <c r="AF744" s="252"/>
      <c r="AG744" s="252"/>
      <c r="AH744" s="252"/>
      <c r="AI744" s="252"/>
      <c r="AJ744" s="252"/>
      <c r="AK744" s="252"/>
      <c r="AL744" s="252"/>
      <c r="AM744" s="252"/>
      <c r="AN744" s="252"/>
      <c r="AO744" s="252"/>
      <c r="AP744" s="252"/>
      <c r="AQ744" s="252"/>
      <c r="AR744" s="252"/>
      <c r="AS744" s="252"/>
      <c r="AT744" s="252"/>
      <c r="AU744" s="252"/>
      <c r="AV744" s="252"/>
      <c r="AW744" s="252"/>
      <c r="AX744" s="252"/>
      <c r="AY744" s="252"/>
      <c r="AZ744" s="252"/>
      <c r="BA744" s="252"/>
      <c r="BB744" s="252"/>
    </row>
    <row r="745" spans="1:54" ht="15.7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52"/>
      <c r="AE745" s="252"/>
      <c r="AF745" s="252"/>
      <c r="AG745" s="252"/>
      <c r="AH745" s="252"/>
      <c r="AI745" s="252"/>
      <c r="AJ745" s="252"/>
      <c r="AK745" s="252"/>
      <c r="AL745" s="252"/>
      <c r="AM745" s="252"/>
      <c r="AN745" s="252"/>
      <c r="AO745" s="252"/>
      <c r="AP745" s="252"/>
      <c r="AQ745" s="252"/>
      <c r="AR745" s="252"/>
      <c r="AS745" s="252"/>
      <c r="AT745" s="252"/>
      <c r="AU745" s="252"/>
      <c r="AV745" s="252"/>
      <c r="AW745" s="252"/>
      <c r="AX745" s="252"/>
      <c r="AY745" s="252"/>
      <c r="AZ745" s="252"/>
      <c r="BA745" s="252"/>
      <c r="BB745" s="252"/>
    </row>
    <row r="746" spans="1:54" ht="15.7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52"/>
      <c r="AE746" s="252"/>
      <c r="AF746" s="252"/>
      <c r="AG746" s="252"/>
      <c r="AH746" s="252"/>
      <c r="AI746" s="252"/>
      <c r="AJ746" s="252"/>
      <c r="AK746" s="252"/>
      <c r="AL746" s="252"/>
      <c r="AM746" s="252"/>
      <c r="AN746" s="252"/>
      <c r="AO746" s="252"/>
      <c r="AP746" s="252"/>
      <c r="AQ746" s="252"/>
      <c r="AR746" s="252"/>
      <c r="AS746" s="252"/>
      <c r="AT746" s="252"/>
      <c r="AU746" s="252"/>
      <c r="AV746" s="252"/>
      <c r="AW746" s="252"/>
      <c r="AX746" s="252"/>
      <c r="AY746" s="252"/>
      <c r="AZ746" s="252"/>
      <c r="BA746" s="252"/>
      <c r="BB746" s="252"/>
    </row>
    <row r="747" spans="1:54" ht="15.7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52"/>
      <c r="AE747" s="252"/>
      <c r="AF747" s="252"/>
      <c r="AG747" s="252"/>
      <c r="AH747" s="252"/>
      <c r="AI747" s="252"/>
      <c r="AJ747" s="252"/>
      <c r="AK747" s="252"/>
      <c r="AL747" s="252"/>
      <c r="AM747" s="252"/>
      <c r="AN747" s="252"/>
      <c r="AO747" s="252"/>
      <c r="AP747" s="252"/>
      <c r="AQ747" s="252"/>
      <c r="AR747" s="252"/>
      <c r="AS747" s="252"/>
      <c r="AT747" s="252"/>
      <c r="AU747" s="252"/>
      <c r="AV747" s="252"/>
      <c r="AW747" s="252"/>
      <c r="AX747" s="252"/>
      <c r="AY747" s="252"/>
      <c r="AZ747" s="252"/>
      <c r="BA747" s="252"/>
      <c r="BB747" s="252"/>
    </row>
    <row r="748" spans="1:54" ht="15.7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s="252"/>
      <c r="AG748" s="252"/>
      <c r="AH748" s="252"/>
      <c r="AI748" s="252"/>
      <c r="AJ748" s="252"/>
      <c r="AK748" s="252"/>
      <c r="AL748" s="252"/>
      <c r="AM748" s="252"/>
      <c r="AN748" s="252"/>
      <c r="AO748" s="252"/>
      <c r="AP748" s="252"/>
      <c r="AQ748" s="252"/>
      <c r="AR748" s="252"/>
      <c r="AS748" s="252"/>
      <c r="AT748" s="252"/>
      <c r="AU748" s="252"/>
      <c r="AV748" s="252"/>
      <c r="AW748" s="252"/>
      <c r="AX748" s="252"/>
      <c r="AY748" s="252"/>
      <c r="AZ748" s="252"/>
      <c r="BA748" s="252"/>
      <c r="BB748" s="252"/>
    </row>
    <row r="749" spans="1:54" ht="15.7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52"/>
      <c r="AE749" s="252"/>
      <c r="AF749" s="252"/>
      <c r="AG749" s="252"/>
      <c r="AH749" s="252"/>
      <c r="AI749" s="252"/>
      <c r="AJ749" s="252"/>
      <c r="AK749" s="252"/>
      <c r="AL749" s="252"/>
      <c r="AM749" s="252"/>
      <c r="AN749" s="252"/>
      <c r="AO749" s="252"/>
      <c r="AP749" s="252"/>
      <c r="AQ749" s="252"/>
      <c r="AR749" s="252"/>
      <c r="AS749" s="252"/>
      <c r="AT749" s="252"/>
      <c r="AU749" s="252"/>
      <c r="AV749" s="252"/>
      <c r="AW749" s="252"/>
      <c r="AX749" s="252"/>
      <c r="AY749" s="252"/>
      <c r="AZ749" s="252"/>
      <c r="BA749" s="252"/>
      <c r="BB749" s="252"/>
    </row>
    <row r="750" spans="1:54" ht="15.7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52"/>
      <c r="AE750" s="252"/>
      <c r="AF750" s="252"/>
      <c r="AG750" s="252"/>
      <c r="AH750" s="252"/>
      <c r="AI750" s="252"/>
      <c r="AJ750" s="252"/>
      <c r="AK750" s="252"/>
      <c r="AL750" s="252"/>
      <c r="AM750" s="252"/>
      <c r="AN750" s="252"/>
      <c r="AO750" s="252"/>
      <c r="AP750" s="252"/>
      <c r="AQ750" s="252"/>
      <c r="AR750" s="252"/>
      <c r="AS750" s="252"/>
      <c r="AT750" s="252"/>
      <c r="AU750" s="252"/>
      <c r="AV750" s="252"/>
      <c r="AW750" s="252"/>
      <c r="AX750" s="252"/>
      <c r="AY750" s="252"/>
      <c r="AZ750" s="252"/>
      <c r="BA750" s="252"/>
      <c r="BB750" s="252"/>
    </row>
    <row r="751" spans="1:54" ht="15.7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52"/>
      <c r="AE751" s="252"/>
      <c r="AF751" s="252"/>
      <c r="AG751" s="252"/>
      <c r="AH751" s="252"/>
      <c r="AI751" s="252"/>
      <c r="AJ751" s="252"/>
      <c r="AK751" s="252"/>
      <c r="AL751" s="252"/>
      <c r="AM751" s="252"/>
      <c r="AN751" s="252"/>
      <c r="AO751" s="252"/>
      <c r="AP751" s="252"/>
      <c r="AQ751" s="252"/>
      <c r="AR751" s="252"/>
      <c r="AS751" s="252"/>
      <c r="AT751" s="252"/>
      <c r="AU751" s="252"/>
      <c r="AV751" s="252"/>
      <c r="AW751" s="252"/>
      <c r="AX751" s="252"/>
      <c r="AY751" s="252"/>
      <c r="AZ751" s="252"/>
      <c r="BA751" s="252"/>
      <c r="BB751" s="252"/>
    </row>
    <row r="752" spans="1:54" ht="15.7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c r="AA752" s="252"/>
      <c r="AB752" s="252"/>
      <c r="AC752" s="252"/>
      <c r="AD752" s="252"/>
      <c r="AE752" s="252"/>
      <c r="AF752" s="252"/>
      <c r="AG752" s="252"/>
      <c r="AH752" s="252"/>
      <c r="AI752" s="252"/>
      <c r="AJ752" s="252"/>
      <c r="AK752" s="252"/>
      <c r="AL752" s="252"/>
      <c r="AM752" s="252"/>
      <c r="AN752" s="252"/>
      <c r="AO752" s="252"/>
      <c r="AP752" s="252"/>
      <c r="AQ752" s="252"/>
      <c r="AR752" s="252"/>
      <c r="AS752" s="252"/>
      <c r="AT752" s="252"/>
      <c r="AU752" s="252"/>
      <c r="AV752" s="252"/>
      <c r="AW752" s="252"/>
      <c r="AX752" s="252"/>
      <c r="AY752" s="252"/>
      <c r="AZ752" s="252"/>
      <c r="BA752" s="252"/>
      <c r="BB752" s="252"/>
    </row>
    <row r="753" spans="1:54" ht="15.7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52"/>
      <c r="AE753" s="252"/>
      <c r="AF753" s="252"/>
      <c r="AG753" s="252"/>
      <c r="AH753" s="252"/>
      <c r="AI753" s="252"/>
      <c r="AJ753" s="252"/>
      <c r="AK753" s="252"/>
      <c r="AL753" s="252"/>
      <c r="AM753" s="252"/>
      <c r="AN753" s="252"/>
      <c r="AO753" s="252"/>
      <c r="AP753" s="252"/>
      <c r="AQ753" s="252"/>
      <c r="AR753" s="252"/>
      <c r="AS753" s="252"/>
      <c r="AT753" s="252"/>
      <c r="AU753" s="252"/>
      <c r="AV753" s="252"/>
      <c r="AW753" s="252"/>
      <c r="AX753" s="252"/>
      <c r="AY753" s="252"/>
      <c r="AZ753" s="252"/>
      <c r="BA753" s="252"/>
      <c r="BB753" s="252"/>
    </row>
    <row r="754" spans="1:54" ht="15.7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52"/>
      <c r="AE754" s="252"/>
      <c r="AF754" s="252"/>
      <c r="AG754" s="252"/>
      <c r="AH754" s="252"/>
      <c r="AI754" s="252"/>
      <c r="AJ754" s="252"/>
      <c r="AK754" s="252"/>
      <c r="AL754" s="252"/>
      <c r="AM754" s="252"/>
      <c r="AN754" s="252"/>
      <c r="AO754" s="252"/>
      <c r="AP754" s="252"/>
      <c r="AQ754" s="252"/>
      <c r="AR754" s="252"/>
      <c r="AS754" s="252"/>
      <c r="AT754" s="252"/>
      <c r="AU754" s="252"/>
      <c r="AV754" s="252"/>
      <c r="AW754" s="252"/>
      <c r="AX754" s="252"/>
      <c r="AY754" s="252"/>
      <c r="AZ754" s="252"/>
      <c r="BA754" s="252"/>
      <c r="BB754" s="252"/>
    </row>
    <row r="755" spans="1:54" ht="15.7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52"/>
      <c r="AE755" s="252"/>
      <c r="AF755" s="252"/>
      <c r="AG755" s="252"/>
      <c r="AH755" s="252"/>
      <c r="AI755" s="252"/>
      <c r="AJ755" s="252"/>
      <c r="AK755" s="252"/>
      <c r="AL755" s="252"/>
      <c r="AM755" s="252"/>
      <c r="AN755" s="252"/>
      <c r="AO755" s="252"/>
      <c r="AP755" s="252"/>
      <c r="AQ755" s="252"/>
      <c r="AR755" s="252"/>
      <c r="AS755" s="252"/>
      <c r="AT755" s="252"/>
      <c r="AU755" s="252"/>
      <c r="AV755" s="252"/>
      <c r="AW755" s="252"/>
      <c r="AX755" s="252"/>
      <c r="AY755" s="252"/>
      <c r="AZ755" s="252"/>
      <c r="BA755" s="252"/>
      <c r="BB755" s="252"/>
    </row>
    <row r="756" spans="1:54" ht="15.7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52"/>
      <c r="AE756" s="252"/>
      <c r="AF756" s="252"/>
      <c r="AG756" s="252"/>
      <c r="AH756" s="252"/>
      <c r="AI756" s="252"/>
      <c r="AJ756" s="252"/>
      <c r="AK756" s="252"/>
      <c r="AL756" s="252"/>
      <c r="AM756" s="252"/>
      <c r="AN756" s="252"/>
      <c r="AO756" s="252"/>
      <c r="AP756" s="252"/>
      <c r="AQ756" s="252"/>
      <c r="AR756" s="252"/>
      <c r="AS756" s="252"/>
      <c r="AT756" s="252"/>
      <c r="AU756" s="252"/>
      <c r="AV756" s="252"/>
      <c r="AW756" s="252"/>
      <c r="AX756" s="252"/>
      <c r="AY756" s="252"/>
      <c r="AZ756" s="252"/>
      <c r="BA756" s="252"/>
      <c r="BB756" s="252"/>
    </row>
    <row r="757" spans="1:54" ht="15.7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52"/>
      <c r="AE757" s="252"/>
      <c r="AF757" s="252"/>
      <c r="AG757" s="252"/>
      <c r="AH757" s="252"/>
      <c r="AI757" s="252"/>
      <c r="AJ757" s="252"/>
      <c r="AK757" s="252"/>
      <c r="AL757" s="252"/>
      <c r="AM757" s="252"/>
      <c r="AN757" s="252"/>
      <c r="AO757" s="252"/>
      <c r="AP757" s="252"/>
      <c r="AQ757" s="252"/>
      <c r="AR757" s="252"/>
      <c r="AS757" s="252"/>
      <c r="AT757" s="252"/>
      <c r="AU757" s="252"/>
      <c r="AV757" s="252"/>
      <c r="AW757" s="252"/>
      <c r="AX757" s="252"/>
      <c r="AY757" s="252"/>
      <c r="AZ757" s="252"/>
      <c r="BA757" s="252"/>
      <c r="BB757" s="252"/>
    </row>
    <row r="758" spans="1:54" ht="15.7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s="252"/>
      <c r="AG758" s="252"/>
      <c r="AH758" s="252"/>
      <c r="AI758" s="252"/>
      <c r="AJ758" s="252"/>
      <c r="AK758" s="252"/>
      <c r="AL758" s="252"/>
      <c r="AM758" s="252"/>
      <c r="AN758" s="252"/>
      <c r="AO758" s="252"/>
      <c r="AP758" s="252"/>
      <c r="AQ758" s="252"/>
      <c r="AR758" s="252"/>
      <c r="AS758" s="252"/>
      <c r="AT758" s="252"/>
      <c r="AU758" s="252"/>
      <c r="AV758" s="252"/>
      <c r="AW758" s="252"/>
      <c r="AX758" s="252"/>
      <c r="AY758" s="252"/>
      <c r="AZ758" s="252"/>
      <c r="BA758" s="252"/>
      <c r="BB758" s="252"/>
    </row>
    <row r="759" spans="1:54" ht="15.7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52"/>
      <c r="AE759" s="252"/>
      <c r="AF759" s="252"/>
      <c r="AG759" s="252"/>
      <c r="AH759" s="252"/>
      <c r="AI759" s="252"/>
      <c r="AJ759" s="252"/>
      <c r="AK759" s="252"/>
      <c r="AL759" s="252"/>
      <c r="AM759" s="252"/>
      <c r="AN759" s="252"/>
      <c r="AO759" s="252"/>
      <c r="AP759" s="252"/>
      <c r="AQ759" s="252"/>
      <c r="AR759" s="252"/>
      <c r="AS759" s="252"/>
      <c r="AT759" s="252"/>
      <c r="AU759" s="252"/>
      <c r="AV759" s="252"/>
      <c r="AW759" s="252"/>
      <c r="AX759" s="252"/>
      <c r="AY759" s="252"/>
      <c r="AZ759" s="252"/>
      <c r="BA759" s="252"/>
      <c r="BB759" s="252"/>
    </row>
    <row r="760" spans="1:54" ht="15.7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52"/>
      <c r="AE760" s="252"/>
      <c r="AF760" s="252"/>
      <c r="AG760" s="252"/>
      <c r="AH760" s="252"/>
      <c r="AI760" s="252"/>
      <c r="AJ760" s="252"/>
      <c r="AK760" s="252"/>
      <c r="AL760" s="252"/>
      <c r="AM760" s="252"/>
      <c r="AN760" s="252"/>
      <c r="AO760" s="252"/>
      <c r="AP760" s="252"/>
      <c r="AQ760" s="252"/>
      <c r="AR760" s="252"/>
      <c r="AS760" s="252"/>
      <c r="AT760" s="252"/>
      <c r="AU760" s="252"/>
      <c r="AV760" s="252"/>
      <c r="AW760" s="252"/>
      <c r="AX760" s="252"/>
      <c r="AY760" s="252"/>
      <c r="AZ760" s="252"/>
      <c r="BA760" s="252"/>
      <c r="BB760" s="252"/>
    </row>
    <row r="761" spans="1:54" ht="15.7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52"/>
      <c r="AE761" s="252"/>
      <c r="AF761" s="252"/>
      <c r="AG761" s="252"/>
      <c r="AH761" s="252"/>
      <c r="AI761" s="252"/>
      <c r="AJ761" s="252"/>
      <c r="AK761" s="252"/>
      <c r="AL761" s="252"/>
      <c r="AM761" s="252"/>
      <c r="AN761" s="252"/>
      <c r="AO761" s="252"/>
      <c r="AP761" s="252"/>
      <c r="AQ761" s="252"/>
      <c r="AR761" s="252"/>
      <c r="AS761" s="252"/>
      <c r="AT761" s="252"/>
      <c r="AU761" s="252"/>
      <c r="AV761" s="252"/>
      <c r="AW761" s="252"/>
      <c r="AX761" s="252"/>
      <c r="AY761" s="252"/>
      <c r="AZ761" s="252"/>
      <c r="BA761" s="252"/>
      <c r="BB761" s="252"/>
    </row>
    <row r="762" spans="1:54" ht="15.7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52"/>
      <c r="AE762" s="252"/>
      <c r="AF762" s="252"/>
      <c r="AG762" s="252"/>
      <c r="AH762" s="252"/>
      <c r="AI762" s="252"/>
      <c r="AJ762" s="252"/>
      <c r="AK762" s="252"/>
      <c r="AL762" s="252"/>
      <c r="AM762" s="252"/>
      <c r="AN762" s="252"/>
      <c r="AO762" s="252"/>
      <c r="AP762" s="252"/>
      <c r="AQ762" s="252"/>
      <c r="AR762" s="252"/>
      <c r="AS762" s="252"/>
      <c r="AT762" s="252"/>
      <c r="AU762" s="252"/>
      <c r="AV762" s="252"/>
      <c r="AW762" s="252"/>
      <c r="AX762" s="252"/>
      <c r="AY762" s="252"/>
      <c r="AZ762" s="252"/>
      <c r="BA762" s="252"/>
      <c r="BB762" s="252"/>
    </row>
    <row r="763" spans="1:54" ht="15.7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52"/>
      <c r="AE763" s="252"/>
      <c r="AF763" s="252"/>
      <c r="AG763" s="252"/>
      <c r="AH763" s="252"/>
      <c r="AI763" s="252"/>
      <c r="AJ763" s="252"/>
      <c r="AK763" s="252"/>
      <c r="AL763" s="252"/>
      <c r="AM763" s="252"/>
      <c r="AN763" s="252"/>
      <c r="AO763" s="252"/>
      <c r="AP763" s="252"/>
      <c r="AQ763" s="252"/>
      <c r="AR763" s="252"/>
      <c r="AS763" s="252"/>
      <c r="AT763" s="252"/>
      <c r="AU763" s="252"/>
      <c r="AV763" s="252"/>
      <c r="AW763" s="252"/>
      <c r="AX763" s="252"/>
      <c r="AY763" s="252"/>
      <c r="AZ763" s="252"/>
      <c r="BA763" s="252"/>
      <c r="BB763" s="252"/>
    </row>
    <row r="764" spans="1:54" ht="15.7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52"/>
      <c r="AE764" s="252"/>
      <c r="AF764" s="252"/>
      <c r="AG764" s="252"/>
      <c r="AH764" s="252"/>
      <c r="AI764" s="252"/>
      <c r="AJ764" s="252"/>
      <c r="AK764" s="252"/>
      <c r="AL764" s="252"/>
      <c r="AM764" s="252"/>
      <c r="AN764" s="252"/>
      <c r="AO764" s="252"/>
      <c r="AP764" s="252"/>
      <c r="AQ764" s="252"/>
      <c r="AR764" s="252"/>
      <c r="AS764" s="252"/>
      <c r="AT764" s="252"/>
      <c r="AU764" s="252"/>
      <c r="AV764" s="252"/>
      <c r="AW764" s="252"/>
      <c r="AX764" s="252"/>
      <c r="AY764" s="252"/>
      <c r="AZ764" s="252"/>
      <c r="BA764" s="252"/>
      <c r="BB764" s="252"/>
    </row>
    <row r="765" spans="1:54" ht="15.7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52"/>
      <c r="AE765" s="252"/>
      <c r="AF765" s="252"/>
      <c r="AG765" s="252"/>
      <c r="AH765" s="252"/>
      <c r="AI765" s="252"/>
      <c r="AJ765" s="252"/>
      <c r="AK765" s="252"/>
      <c r="AL765" s="252"/>
      <c r="AM765" s="252"/>
      <c r="AN765" s="252"/>
      <c r="AO765" s="252"/>
      <c r="AP765" s="252"/>
      <c r="AQ765" s="252"/>
      <c r="AR765" s="252"/>
      <c r="AS765" s="252"/>
      <c r="AT765" s="252"/>
      <c r="AU765" s="252"/>
      <c r="AV765" s="252"/>
      <c r="AW765" s="252"/>
      <c r="AX765" s="252"/>
      <c r="AY765" s="252"/>
      <c r="AZ765" s="252"/>
      <c r="BA765" s="252"/>
      <c r="BB765" s="252"/>
    </row>
    <row r="766" spans="1:54" ht="15.7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52"/>
      <c r="AE766" s="252"/>
      <c r="AF766" s="252"/>
      <c r="AG766" s="252"/>
      <c r="AH766" s="252"/>
      <c r="AI766" s="252"/>
      <c r="AJ766" s="252"/>
      <c r="AK766" s="252"/>
      <c r="AL766" s="252"/>
      <c r="AM766" s="252"/>
      <c r="AN766" s="252"/>
      <c r="AO766" s="252"/>
      <c r="AP766" s="252"/>
      <c r="AQ766" s="252"/>
      <c r="AR766" s="252"/>
      <c r="AS766" s="252"/>
      <c r="AT766" s="252"/>
      <c r="AU766" s="252"/>
      <c r="AV766" s="252"/>
      <c r="AW766" s="252"/>
      <c r="AX766" s="252"/>
      <c r="AY766" s="252"/>
      <c r="AZ766" s="252"/>
      <c r="BA766" s="252"/>
      <c r="BB766" s="252"/>
    </row>
    <row r="767" spans="1:54" ht="15.7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52"/>
      <c r="AE767" s="252"/>
      <c r="AF767" s="252"/>
      <c r="AG767" s="252"/>
      <c r="AH767" s="252"/>
      <c r="AI767" s="252"/>
      <c r="AJ767" s="252"/>
      <c r="AK767" s="252"/>
      <c r="AL767" s="252"/>
      <c r="AM767" s="252"/>
      <c r="AN767" s="252"/>
      <c r="AO767" s="252"/>
      <c r="AP767" s="252"/>
      <c r="AQ767" s="252"/>
      <c r="AR767" s="252"/>
      <c r="AS767" s="252"/>
      <c r="AT767" s="252"/>
      <c r="AU767" s="252"/>
      <c r="AV767" s="252"/>
      <c r="AW767" s="252"/>
      <c r="AX767" s="252"/>
      <c r="AY767" s="252"/>
      <c r="AZ767" s="252"/>
      <c r="BA767" s="252"/>
      <c r="BB767" s="252"/>
    </row>
    <row r="768" spans="1:54" ht="15.7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s="252"/>
      <c r="AG768" s="252"/>
      <c r="AH768" s="252"/>
      <c r="AI768" s="252"/>
      <c r="AJ768" s="252"/>
      <c r="AK768" s="252"/>
      <c r="AL768" s="252"/>
      <c r="AM768" s="252"/>
      <c r="AN768" s="252"/>
      <c r="AO768" s="252"/>
      <c r="AP768" s="252"/>
      <c r="AQ768" s="252"/>
      <c r="AR768" s="252"/>
      <c r="AS768" s="252"/>
      <c r="AT768" s="252"/>
      <c r="AU768" s="252"/>
      <c r="AV768" s="252"/>
      <c r="AW768" s="252"/>
      <c r="AX768" s="252"/>
      <c r="AY768" s="252"/>
      <c r="AZ768" s="252"/>
      <c r="BA768" s="252"/>
      <c r="BB768" s="252"/>
    </row>
    <row r="769" spans="1:54" ht="15.7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52"/>
      <c r="AE769" s="252"/>
      <c r="AF769" s="252"/>
      <c r="AG769" s="252"/>
      <c r="AH769" s="252"/>
      <c r="AI769" s="252"/>
      <c r="AJ769" s="252"/>
      <c r="AK769" s="252"/>
      <c r="AL769" s="252"/>
      <c r="AM769" s="252"/>
      <c r="AN769" s="252"/>
      <c r="AO769" s="252"/>
      <c r="AP769" s="252"/>
      <c r="AQ769" s="252"/>
      <c r="AR769" s="252"/>
      <c r="AS769" s="252"/>
      <c r="AT769" s="252"/>
      <c r="AU769" s="252"/>
      <c r="AV769" s="252"/>
      <c r="AW769" s="252"/>
      <c r="AX769" s="252"/>
      <c r="AY769" s="252"/>
      <c r="AZ769" s="252"/>
      <c r="BA769" s="252"/>
      <c r="BB769" s="252"/>
    </row>
    <row r="770" spans="1:54" ht="15.7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52"/>
      <c r="AE770" s="252"/>
      <c r="AF770" s="252"/>
      <c r="AG770" s="252"/>
      <c r="AH770" s="252"/>
      <c r="AI770" s="252"/>
      <c r="AJ770" s="252"/>
      <c r="AK770" s="252"/>
      <c r="AL770" s="252"/>
      <c r="AM770" s="252"/>
      <c r="AN770" s="252"/>
      <c r="AO770" s="252"/>
      <c r="AP770" s="252"/>
      <c r="AQ770" s="252"/>
      <c r="AR770" s="252"/>
      <c r="AS770" s="252"/>
      <c r="AT770" s="252"/>
      <c r="AU770" s="252"/>
      <c r="AV770" s="252"/>
      <c r="AW770" s="252"/>
      <c r="AX770" s="252"/>
      <c r="AY770" s="252"/>
      <c r="AZ770" s="252"/>
      <c r="BA770" s="252"/>
      <c r="BB770" s="252"/>
    </row>
    <row r="771" spans="1:54" ht="15.7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52"/>
      <c r="AE771" s="252"/>
      <c r="AF771" s="252"/>
      <c r="AG771" s="252"/>
      <c r="AH771" s="252"/>
      <c r="AI771" s="252"/>
      <c r="AJ771" s="252"/>
      <c r="AK771" s="252"/>
      <c r="AL771" s="252"/>
      <c r="AM771" s="252"/>
      <c r="AN771" s="252"/>
      <c r="AO771" s="252"/>
      <c r="AP771" s="252"/>
      <c r="AQ771" s="252"/>
      <c r="AR771" s="252"/>
      <c r="AS771" s="252"/>
      <c r="AT771" s="252"/>
      <c r="AU771" s="252"/>
      <c r="AV771" s="252"/>
      <c r="AW771" s="252"/>
      <c r="AX771" s="252"/>
      <c r="AY771" s="252"/>
      <c r="AZ771" s="252"/>
      <c r="BA771" s="252"/>
      <c r="BB771" s="252"/>
    </row>
    <row r="772" spans="1:54" ht="15.7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52"/>
      <c r="AE772" s="252"/>
      <c r="AF772" s="252"/>
      <c r="AG772" s="252"/>
      <c r="AH772" s="252"/>
      <c r="AI772" s="252"/>
      <c r="AJ772" s="252"/>
      <c r="AK772" s="252"/>
      <c r="AL772" s="252"/>
      <c r="AM772" s="252"/>
      <c r="AN772" s="252"/>
      <c r="AO772" s="252"/>
      <c r="AP772" s="252"/>
      <c r="AQ772" s="252"/>
      <c r="AR772" s="252"/>
      <c r="AS772" s="252"/>
      <c r="AT772" s="252"/>
      <c r="AU772" s="252"/>
      <c r="AV772" s="252"/>
      <c r="AW772" s="252"/>
      <c r="AX772" s="252"/>
      <c r="AY772" s="252"/>
      <c r="AZ772" s="252"/>
      <c r="BA772" s="252"/>
      <c r="BB772" s="252"/>
    </row>
    <row r="773" spans="1:54" ht="15.7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52"/>
      <c r="AE773" s="252"/>
      <c r="AF773" s="252"/>
      <c r="AG773" s="252"/>
      <c r="AH773" s="252"/>
      <c r="AI773" s="252"/>
      <c r="AJ773" s="252"/>
      <c r="AK773" s="252"/>
      <c r="AL773" s="252"/>
      <c r="AM773" s="252"/>
      <c r="AN773" s="252"/>
      <c r="AO773" s="252"/>
      <c r="AP773" s="252"/>
      <c r="AQ773" s="252"/>
      <c r="AR773" s="252"/>
      <c r="AS773" s="252"/>
      <c r="AT773" s="252"/>
      <c r="AU773" s="252"/>
      <c r="AV773" s="252"/>
      <c r="AW773" s="252"/>
      <c r="AX773" s="252"/>
      <c r="AY773" s="252"/>
      <c r="AZ773" s="252"/>
      <c r="BA773" s="252"/>
      <c r="BB773" s="252"/>
    </row>
    <row r="774" spans="1:54" ht="15.7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52"/>
      <c r="AE774" s="252"/>
      <c r="AF774" s="252"/>
      <c r="AG774" s="252"/>
      <c r="AH774" s="252"/>
      <c r="AI774" s="252"/>
      <c r="AJ774" s="252"/>
      <c r="AK774" s="252"/>
      <c r="AL774" s="252"/>
      <c r="AM774" s="252"/>
      <c r="AN774" s="252"/>
      <c r="AO774" s="252"/>
      <c r="AP774" s="252"/>
      <c r="AQ774" s="252"/>
      <c r="AR774" s="252"/>
      <c r="AS774" s="252"/>
      <c r="AT774" s="252"/>
      <c r="AU774" s="252"/>
      <c r="AV774" s="252"/>
      <c r="AW774" s="252"/>
      <c r="AX774" s="252"/>
      <c r="AY774" s="252"/>
      <c r="AZ774" s="252"/>
      <c r="BA774" s="252"/>
      <c r="BB774" s="252"/>
    </row>
    <row r="775" spans="1:54" ht="15.7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52"/>
      <c r="AE775" s="252"/>
      <c r="AF775" s="252"/>
      <c r="AG775" s="252"/>
      <c r="AH775" s="252"/>
      <c r="AI775" s="252"/>
      <c r="AJ775" s="252"/>
      <c r="AK775" s="252"/>
      <c r="AL775" s="252"/>
      <c r="AM775" s="252"/>
      <c r="AN775" s="252"/>
      <c r="AO775" s="252"/>
      <c r="AP775" s="252"/>
      <c r="AQ775" s="252"/>
      <c r="AR775" s="252"/>
      <c r="AS775" s="252"/>
      <c r="AT775" s="252"/>
      <c r="AU775" s="252"/>
      <c r="AV775" s="252"/>
      <c r="AW775" s="252"/>
      <c r="AX775" s="252"/>
      <c r="AY775" s="252"/>
      <c r="AZ775" s="252"/>
      <c r="BA775" s="252"/>
      <c r="BB775" s="252"/>
    </row>
    <row r="776" spans="1:54" ht="15.7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s="252"/>
      <c r="AG776" s="252"/>
      <c r="AH776" s="252"/>
      <c r="AI776" s="252"/>
      <c r="AJ776" s="252"/>
      <c r="AK776" s="252"/>
      <c r="AL776" s="252"/>
      <c r="AM776" s="252"/>
      <c r="AN776" s="252"/>
      <c r="AO776" s="252"/>
      <c r="AP776" s="252"/>
      <c r="AQ776" s="252"/>
      <c r="AR776" s="252"/>
      <c r="AS776" s="252"/>
      <c r="AT776" s="252"/>
      <c r="AU776" s="252"/>
      <c r="AV776" s="252"/>
      <c r="AW776" s="252"/>
      <c r="AX776" s="252"/>
      <c r="AY776" s="252"/>
      <c r="AZ776" s="252"/>
      <c r="BA776" s="252"/>
      <c r="BB776" s="252"/>
    </row>
    <row r="777" spans="1:54" ht="15.7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52"/>
      <c r="AE777" s="252"/>
      <c r="AF777" s="252"/>
      <c r="AG777" s="252"/>
      <c r="AH777" s="252"/>
      <c r="AI777" s="252"/>
      <c r="AJ777" s="252"/>
      <c r="AK777" s="252"/>
      <c r="AL777" s="252"/>
      <c r="AM777" s="252"/>
      <c r="AN777" s="252"/>
      <c r="AO777" s="252"/>
      <c r="AP777" s="252"/>
      <c r="AQ777" s="252"/>
      <c r="AR777" s="252"/>
      <c r="AS777" s="252"/>
      <c r="AT777" s="252"/>
      <c r="AU777" s="252"/>
      <c r="AV777" s="252"/>
      <c r="AW777" s="252"/>
      <c r="AX777" s="252"/>
      <c r="AY777" s="252"/>
      <c r="AZ777" s="252"/>
      <c r="BA777" s="252"/>
      <c r="BB777" s="252"/>
    </row>
    <row r="778" spans="1:54" ht="15.7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52"/>
      <c r="AE778" s="252"/>
      <c r="AF778" s="252"/>
      <c r="AG778" s="252"/>
      <c r="AH778" s="252"/>
      <c r="AI778" s="252"/>
      <c r="AJ778" s="252"/>
      <c r="AK778" s="252"/>
      <c r="AL778" s="252"/>
      <c r="AM778" s="252"/>
      <c r="AN778" s="252"/>
      <c r="AO778" s="252"/>
      <c r="AP778" s="252"/>
      <c r="AQ778" s="252"/>
      <c r="AR778" s="252"/>
      <c r="AS778" s="252"/>
      <c r="AT778" s="252"/>
      <c r="AU778" s="252"/>
      <c r="AV778" s="252"/>
      <c r="AW778" s="252"/>
      <c r="AX778" s="252"/>
      <c r="AY778" s="252"/>
      <c r="AZ778" s="252"/>
      <c r="BA778" s="252"/>
      <c r="BB778" s="252"/>
    </row>
    <row r="779" spans="1:54" ht="15.7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52"/>
      <c r="AE779" s="252"/>
      <c r="AF779" s="252"/>
      <c r="AG779" s="252"/>
      <c r="AH779" s="252"/>
      <c r="AI779" s="252"/>
      <c r="AJ779" s="252"/>
      <c r="AK779" s="252"/>
      <c r="AL779" s="252"/>
      <c r="AM779" s="252"/>
      <c r="AN779" s="252"/>
      <c r="AO779" s="252"/>
      <c r="AP779" s="252"/>
      <c r="AQ779" s="252"/>
      <c r="AR779" s="252"/>
      <c r="AS779" s="252"/>
      <c r="AT779" s="252"/>
      <c r="AU779" s="252"/>
      <c r="AV779" s="252"/>
      <c r="AW779" s="252"/>
      <c r="AX779" s="252"/>
      <c r="AY779" s="252"/>
      <c r="AZ779" s="252"/>
      <c r="BA779" s="252"/>
      <c r="BB779" s="252"/>
    </row>
    <row r="780" spans="1:54" ht="15.7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52"/>
      <c r="AE780" s="252"/>
      <c r="AF780" s="252"/>
      <c r="AG780" s="252"/>
      <c r="AH780" s="252"/>
      <c r="AI780" s="252"/>
      <c r="AJ780" s="252"/>
      <c r="AK780" s="252"/>
      <c r="AL780" s="252"/>
      <c r="AM780" s="252"/>
      <c r="AN780" s="252"/>
      <c r="AO780" s="252"/>
      <c r="AP780" s="252"/>
      <c r="AQ780" s="252"/>
      <c r="AR780" s="252"/>
      <c r="AS780" s="252"/>
      <c r="AT780" s="252"/>
      <c r="AU780" s="252"/>
      <c r="AV780" s="252"/>
      <c r="AW780" s="252"/>
      <c r="AX780" s="252"/>
      <c r="AY780" s="252"/>
      <c r="AZ780" s="252"/>
      <c r="BA780" s="252"/>
      <c r="BB780" s="252"/>
    </row>
    <row r="781" spans="1:54" ht="15.7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52"/>
      <c r="AE781" s="252"/>
      <c r="AF781" s="252"/>
      <c r="AG781" s="252"/>
      <c r="AH781" s="252"/>
      <c r="AI781" s="252"/>
      <c r="AJ781" s="252"/>
      <c r="AK781" s="252"/>
      <c r="AL781" s="252"/>
      <c r="AM781" s="252"/>
      <c r="AN781" s="252"/>
      <c r="AO781" s="252"/>
      <c r="AP781" s="252"/>
      <c r="AQ781" s="252"/>
      <c r="AR781" s="252"/>
      <c r="AS781" s="252"/>
      <c r="AT781" s="252"/>
      <c r="AU781" s="252"/>
      <c r="AV781" s="252"/>
      <c r="AW781" s="252"/>
      <c r="AX781" s="252"/>
      <c r="AY781" s="252"/>
      <c r="AZ781" s="252"/>
      <c r="BA781" s="252"/>
      <c r="BB781" s="252"/>
    </row>
    <row r="782" spans="1:54" ht="15.7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52"/>
      <c r="AE782" s="252"/>
      <c r="AF782" s="252"/>
      <c r="AG782" s="252"/>
      <c r="AH782" s="252"/>
      <c r="AI782" s="252"/>
      <c r="AJ782" s="252"/>
      <c r="AK782" s="252"/>
      <c r="AL782" s="252"/>
      <c r="AM782" s="252"/>
      <c r="AN782" s="252"/>
      <c r="AO782" s="252"/>
      <c r="AP782" s="252"/>
      <c r="AQ782" s="252"/>
      <c r="AR782" s="252"/>
      <c r="AS782" s="252"/>
      <c r="AT782" s="252"/>
      <c r="AU782" s="252"/>
      <c r="AV782" s="252"/>
      <c r="AW782" s="252"/>
      <c r="AX782" s="252"/>
      <c r="AY782" s="252"/>
      <c r="AZ782" s="252"/>
      <c r="BA782" s="252"/>
      <c r="BB782" s="252"/>
    </row>
    <row r="783" spans="1:54" ht="15.7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52"/>
      <c r="AE783" s="252"/>
      <c r="AF783" s="252"/>
      <c r="AG783" s="252"/>
      <c r="AH783" s="252"/>
      <c r="AI783" s="252"/>
      <c r="AJ783" s="252"/>
      <c r="AK783" s="252"/>
      <c r="AL783" s="252"/>
      <c r="AM783" s="252"/>
      <c r="AN783" s="252"/>
      <c r="AO783" s="252"/>
      <c r="AP783" s="252"/>
      <c r="AQ783" s="252"/>
      <c r="AR783" s="252"/>
      <c r="AS783" s="252"/>
      <c r="AT783" s="252"/>
      <c r="AU783" s="252"/>
      <c r="AV783" s="252"/>
      <c r="AW783" s="252"/>
      <c r="AX783" s="252"/>
      <c r="AY783" s="252"/>
      <c r="AZ783" s="252"/>
      <c r="BA783" s="252"/>
      <c r="BB783" s="252"/>
    </row>
    <row r="784" spans="1:54" ht="15.7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52"/>
      <c r="AE784" s="252"/>
      <c r="AF784" s="252"/>
      <c r="AG784" s="252"/>
      <c r="AH784" s="252"/>
      <c r="AI784" s="252"/>
      <c r="AJ784" s="252"/>
      <c r="AK784" s="252"/>
      <c r="AL784" s="252"/>
      <c r="AM784" s="252"/>
      <c r="AN784" s="252"/>
      <c r="AO784" s="252"/>
      <c r="AP784" s="252"/>
      <c r="AQ784" s="252"/>
      <c r="AR784" s="252"/>
      <c r="AS784" s="252"/>
      <c r="AT784" s="252"/>
      <c r="AU784" s="252"/>
      <c r="AV784" s="252"/>
      <c r="AW784" s="252"/>
      <c r="AX784" s="252"/>
      <c r="AY784" s="252"/>
      <c r="AZ784" s="252"/>
      <c r="BA784" s="252"/>
      <c r="BB784" s="252"/>
    </row>
    <row r="785" spans="1:54" ht="15.7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52"/>
      <c r="AE785" s="252"/>
      <c r="AF785" s="252"/>
      <c r="AG785" s="252"/>
      <c r="AH785" s="252"/>
      <c r="AI785" s="252"/>
      <c r="AJ785" s="252"/>
      <c r="AK785" s="252"/>
      <c r="AL785" s="252"/>
      <c r="AM785" s="252"/>
      <c r="AN785" s="252"/>
      <c r="AO785" s="252"/>
      <c r="AP785" s="252"/>
      <c r="AQ785" s="252"/>
      <c r="AR785" s="252"/>
      <c r="AS785" s="252"/>
      <c r="AT785" s="252"/>
      <c r="AU785" s="252"/>
      <c r="AV785" s="252"/>
      <c r="AW785" s="252"/>
      <c r="AX785" s="252"/>
      <c r="AY785" s="252"/>
      <c r="AZ785" s="252"/>
      <c r="BA785" s="252"/>
      <c r="BB785" s="252"/>
    </row>
    <row r="786" spans="1:54" ht="15.7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52"/>
      <c r="AE786" s="252"/>
      <c r="AF786" s="252"/>
      <c r="AG786" s="252"/>
      <c r="AH786" s="252"/>
      <c r="AI786" s="252"/>
      <c r="AJ786" s="252"/>
      <c r="AK786" s="252"/>
      <c r="AL786" s="252"/>
      <c r="AM786" s="252"/>
      <c r="AN786" s="252"/>
      <c r="AO786" s="252"/>
      <c r="AP786" s="252"/>
      <c r="AQ786" s="252"/>
      <c r="AR786" s="252"/>
      <c r="AS786" s="252"/>
      <c r="AT786" s="252"/>
      <c r="AU786" s="252"/>
      <c r="AV786" s="252"/>
      <c r="AW786" s="252"/>
      <c r="AX786" s="252"/>
      <c r="AY786" s="252"/>
      <c r="AZ786" s="252"/>
      <c r="BA786" s="252"/>
      <c r="BB786" s="252"/>
    </row>
    <row r="787" spans="1:54" ht="15.7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52"/>
      <c r="AE787" s="252"/>
      <c r="AF787" s="252"/>
      <c r="AG787" s="252"/>
      <c r="AH787" s="252"/>
      <c r="AI787" s="252"/>
      <c r="AJ787" s="252"/>
      <c r="AK787" s="252"/>
      <c r="AL787" s="252"/>
      <c r="AM787" s="252"/>
      <c r="AN787" s="252"/>
      <c r="AO787" s="252"/>
      <c r="AP787" s="252"/>
      <c r="AQ787" s="252"/>
      <c r="AR787" s="252"/>
      <c r="AS787" s="252"/>
      <c r="AT787" s="252"/>
      <c r="AU787" s="252"/>
      <c r="AV787" s="252"/>
      <c r="AW787" s="252"/>
      <c r="AX787" s="252"/>
      <c r="AY787" s="252"/>
      <c r="AZ787" s="252"/>
      <c r="BA787" s="252"/>
      <c r="BB787" s="252"/>
    </row>
    <row r="788" spans="1:54" ht="15.7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s="252"/>
      <c r="AG788" s="252"/>
      <c r="AH788" s="252"/>
      <c r="AI788" s="252"/>
      <c r="AJ788" s="252"/>
      <c r="AK788" s="252"/>
      <c r="AL788" s="252"/>
      <c r="AM788" s="252"/>
      <c r="AN788" s="252"/>
      <c r="AO788" s="252"/>
      <c r="AP788" s="252"/>
      <c r="AQ788" s="252"/>
      <c r="AR788" s="252"/>
      <c r="AS788" s="252"/>
      <c r="AT788" s="252"/>
      <c r="AU788" s="252"/>
      <c r="AV788" s="252"/>
      <c r="AW788" s="252"/>
      <c r="AX788" s="252"/>
      <c r="AY788" s="252"/>
      <c r="AZ788" s="252"/>
      <c r="BA788" s="252"/>
      <c r="BB788" s="252"/>
    </row>
    <row r="789" spans="1:54" ht="15.7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52"/>
      <c r="AE789" s="252"/>
      <c r="AF789" s="252"/>
      <c r="AG789" s="252"/>
      <c r="AH789" s="252"/>
      <c r="AI789" s="252"/>
      <c r="AJ789" s="252"/>
      <c r="AK789" s="252"/>
      <c r="AL789" s="252"/>
      <c r="AM789" s="252"/>
      <c r="AN789" s="252"/>
      <c r="AO789" s="252"/>
      <c r="AP789" s="252"/>
      <c r="AQ789" s="252"/>
      <c r="AR789" s="252"/>
      <c r="AS789" s="252"/>
      <c r="AT789" s="252"/>
      <c r="AU789" s="252"/>
      <c r="AV789" s="252"/>
      <c r="AW789" s="252"/>
      <c r="AX789" s="252"/>
      <c r="AY789" s="252"/>
      <c r="AZ789" s="252"/>
      <c r="BA789" s="252"/>
      <c r="BB789" s="252"/>
    </row>
    <row r="790" spans="1:54" ht="15.7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52"/>
      <c r="AE790" s="252"/>
      <c r="AF790" s="252"/>
      <c r="AG790" s="252"/>
      <c r="AH790" s="252"/>
      <c r="AI790" s="252"/>
      <c r="AJ790" s="252"/>
      <c r="AK790" s="252"/>
      <c r="AL790" s="252"/>
      <c r="AM790" s="252"/>
      <c r="AN790" s="252"/>
      <c r="AO790" s="252"/>
      <c r="AP790" s="252"/>
      <c r="AQ790" s="252"/>
      <c r="AR790" s="252"/>
      <c r="AS790" s="252"/>
      <c r="AT790" s="252"/>
      <c r="AU790" s="252"/>
      <c r="AV790" s="252"/>
      <c r="AW790" s="252"/>
      <c r="AX790" s="252"/>
      <c r="AY790" s="252"/>
      <c r="AZ790" s="252"/>
      <c r="BA790" s="252"/>
      <c r="BB790" s="252"/>
    </row>
    <row r="791" spans="1:54" ht="15.7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52"/>
      <c r="AE791" s="252"/>
      <c r="AF791" s="252"/>
      <c r="AG791" s="252"/>
      <c r="AH791" s="252"/>
      <c r="AI791" s="252"/>
      <c r="AJ791" s="252"/>
      <c r="AK791" s="252"/>
      <c r="AL791" s="252"/>
      <c r="AM791" s="252"/>
      <c r="AN791" s="252"/>
      <c r="AO791" s="252"/>
      <c r="AP791" s="252"/>
      <c r="AQ791" s="252"/>
      <c r="AR791" s="252"/>
      <c r="AS791" s="252"/>
      <c r="AT791" s="252"/>
      <c r="AU791" s="252"/>
      <c r="AV791" s="252"/>
      <c r="AW791" s="252"/>
      <c r="AX791" s="252"/>
      <c r="AY791" s="252"/>
      <c r="AZ791" s="252"/>
      <c r="BA791" s="252"/>
      <c r="BB791" s="252"/>
    </row>
    <row r="792" spans="1:54" ht="15.7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52"/>
      <c r="AE792" s="252"/>
      <c r="AF792" s="252"/>
      <c r="AG792" s="252"/>
      <c r="AH792" s="252"/>
      <c r="AI792" s="252"/>
      <c r="AJ792" s="252"/>
      <c r="AK792" s="252"/>
      <c r="AL792" s="252"/>
      <c r="AM792" s="252"/>
      <c r="AN792" s="252"/>
      <c r="AO792" s="252"/>
      <c r="AP792" s="252"/>
      <c r="AQ792" s="252"/>
      <c r="AR792" s="252"/>
      <c r="AS792" s="252"/>
      <c r="AT792" s="252"/>
      <c r="AU792" s="252"/>
      <c r="AV792" s="252"/>
      <c r="AW792" s="252"/>
      <c r="AX792" s="252"/>
      <c r="AY792" s="252"/>
      <c r="AZ792" s="252"/>
      <c r="BA792" s="252"/>
      <c r="BB792" s="252"/>
    </row>
    <row r="793" spans="1:54" ht="15.7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52"/>
      <c r="AE793" s="252"/>
      <c r="AF793" s="252"/>
      <c r="AG793" s="252"/>
      <c r="AH793" s="252"/>
      <c r="AI793" s="252"/>
      <c r="AJ793" s="252"/>
      <c r="AK793" s="252"/>
      <c r="AL793" s="252"/>
      <c r="AM793" s="252"/>
      <c r="AN793" s="252"/>
      <c r="AO793" s="252"/>
      <c r="AP793" s="252"/>
      <c r="AQ793" s="252"/>
      <c r="AR793" s="252"/>
      <c r="AS793" s="252"/>
      <c r="AT793" s="252"/>
      <c r="AU793" s="252"/>
      <c r="AV793" s="252"/>
      <c r="AW793" s="252"/>
      <c r="AX793" s="252"/>
      <c r="AY793" s="252"/>
      <c r="AZ793" s="252"/>
      <c r="BA793" s="252"/>
      <c r="BB793" s="252"/>
    </row>
    <row r="794" spans="1:54" ht="15.7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52"/>
      <c r="AE794" s="252"/>
      <c r="AF794" s="252"/>
      <c r="AG794" s="252"/>
      <c r="AH794" s="252"/>
      <c r="AI794" s="252"/>
      <c r="AJ794" s="252"/>
      <c r="AK794" s="252"/>
      <c r="AL794" s="252"/>
      <c r="AM794" s="252"/>
      <c r="AN794" s="252"/>
      <c r="AO794" s="252"/>
      <c r="AP794" s="252"/>
      <c r="AQ794" s="252"/>
      <c r="AR794" s="252"/>
      <c r="AS794" s="252"/>
      <c r="AT794" s="252"/>
      <c r="AU794" s="252"/>
      <c r="AV794" s="252"/>
      <c r="AW794" s="252"/>
      <c r="AX794" s="252"/>
      <c r="AY794" s="252"/>
      <c r="AZ794" s="252"/>
      <c r="BA794" s="252"/>
      <c r="BB794" s="252"/>
    </row>
    <row r="795" spans="1:54" ht="15.7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52"/>
      <c r="AE795" s="252"/>
      <c r="AF795" s="252"/>
      <c r="AG795" s="252"/>
      <c r="AH795" s="252"/>
      <c r="AI795" s="252"/>
      <c r="AJ795" s="252"/>
      <c r="AK795" s="252"/>
      <c r="AL795" s="252"/>
      <c r="AM795" s="252"/>
      <c r="AN795" s="252"/>
      <c r="AO795" s="252"/>
      <c r="AP795" s="252"/>
      <c r="AQ795" s="252"/>
      <c r="AR795" s="252"/>
      <c r="AS795" s="252"/>
      <c r="AT795" s="252"/>
      <c r="AU795" s="252"/>
      <c r="AV795" s="252"/>
      <c r="AW795" s="252"/>
      <c r="AX795" s="252"/>
      <c r="AY795" s="252"/>
      <c r="AZ795" s="252"/>
      <c r="BA795" s="252"/>
      <c r="BB795" s="252"/>
    </row>
    <row r="796" spans="1:54" ht="15.7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52"/>
      <c r="AE796" s="252"/>
      <c r="AF796" s="252"/>
      <c r="AG796" s="252"/>
      <c r="AH796" s="252"/>
      <c r="AI796" s="252"/>
      <c r="AJ796" s="252"/>
      <c r="AK796" s="252"/>
      <c r="AL796" s="252"/>
      <c r="AM796" s="252"/>
      <c r="AN796" s="252"/>
      <c r="AO796" s="252"/>
      <c r="AP796" s="252"/>
      <c r="AQ796" s="252"/>
      <c r="AR796" s="252"/>
      <c r="AS796" s="252"/>
      <c r="AT796" s="252"/>
      <c r="AU796" s="252"/>
      <c r="AV796" s="252"/>
      <c r="AW796" s="252"/>
      <c r="AX796" s="252"/>
      <c r="AY796" s="252"/>
      <c r="AZ796" s="252"/>
      <c r="BA796" s="252"/>
      <c r="BB796" s="252"/>
    </row>
    <row r="797" spans="1:54" ht="15.7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52"/>
      <c r="AE797" s="252"/>
      <c r="AF797" s="252"/>
      <c r="AG797" s="252"/>
      <c r="AH797" s="252"/>
      <c r="AI797" s="252"/>
      <c r="AJ797" s="252"/>
      <c r="AK797" s="252"/>
      <c r="AL797" s="252"/>
      <c r="AM797" s="252"/>
      <c r="AN797" s="252"/>
      <c r="AO797" s="252"/>
      <c r="AP797" s="252"/>
      <c r="AQ797" s="252"/>
      <c r="AR797" s="252"/>
      <c r="AS797" s="252"/>
      <c r="AT797" s="252"/>
      <c r="AU797" s="252"/>
      <c r="AV797" s="252"/>
      <c r="AW797" s="252"/>
      <c r="AX797" s="252"/>
      <c r="AY797" s="252"/>
      <c r="AZ797" s="252"/>
      <c r="BA797" s="252"/>
      <c r="BB797" s="252"/>
    </row>
    <row r="798" spans="1:54" ht="15.7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c r="AF798" s="252"/>
      <c r="AG798" s="252"/>
      <c r="AH798" s="252"/>
      <c r="AI798" s="252"/>
      <c r="AJ798" s="252"/>
      <c r="AK798" s="252"/>
      <c r="AL798" s="252"/>
      <c r="AM798" s="252"/>
      <c r="AN798" s="252"/>
      <c r="AO798" s="252"/>
      <c r="AP798" s="252"/>
      <c r="AQ798" s="252"/>
      <c r="AR798" s="252"/>
      <c r="AS798" s="252"/>
      <c r="AT798" s="252"/>
      <c r="AU798" s="252"/>
      <c r="AV798" s="252"/>
      <c r="AW798" s="252"/>
      <c r="AX798" s="252"/>
      <c r="AY798" s="252"/>
      <c r="AZ798" s="252"/>
      <c r="BA798" s="252"/>
      <c r="BB798" s="252"/>
    </row>
    <row r="799" spans="1:54" ht="15.7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52"/>
      <c r="AE799" s="252"/>
      <c r="AF799" s="252"/>
      <c r="AG799" s="252"/>
      <c r="AH799" s="252"/>
      <c r="AI799" s="252"/>
      <c r="AJ799" s="252"/>
      <c r="AK799" s="252"/>
      <c r="AL799" s="252"/>
      <c r="AM799" s="252"/>
      <c r="AN799" s="252"/>
      <c r="AO799" s="252"/>
      <c r="AP799" s="252"/>
      <c r="AQ799" s="252"/>
      <c r="AR799" s="252"/>
      <c r="AS799" s="252"/>
      <c r="AT799" s="252"/>
      <c r="AU799" s="252"/>
      <c r="AV799" s="252"/>
      <c r="AW799" s="252"/>
      <c r="AX799" s="252"/>
      <c r="AY799" s="252"/>
      <c r="AZ799" s="252"/>
      <c r="BA799" s="252"/>
      <c r="BB799" s="252"/>
    </row>
    <row r="800" spans="1:54" ht="15.7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52"/>
      <c r="AE800" s="252"/>
      <c r="AF800" s="252"/>
      <c r="AG800" s="252"/>
      <c r="AH800" s="252"/>
      <c r="AI800" s="252"/>
      <c r="AJ800" s="252"/>
      <c r="AK800" s="252"/>
      <c r="AL800" s="252"/>
      <c r="AM800" s="252"/>
      <c r="AN800" s="252"/>
      <c r="AO800" s="252"/>
      <c r="AP800" s="252"/>
      <c r="AQ800" s="252"/>
      <c r="AR800" s="252"/>
      <c r="AS800" s="252"/>
      <c r="AT800" s="252"/>
      <c r="AU800" s="252"/>
      <c r="AV800" s="252"/>
      <c r="AW800" s="252"/>
      <c r="AX800" s="252"/>
      <c r="AY800" s="252"/>
      <c r="AZ800" s="252"/>
      <c r="BA800" s="252"/>
      <c r="BB800" s="252"/>
    </row>
    <row r="801" spans="1:54" ht="15.7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52"/>
      <c r="AE801" s="252"/>
      <c r="AF801" s="252"/>
      <c r="AG801" s="252"/>
      <c r="AH801" s="252"/>
      <c r="AI801" s="252"/>
      <c r="AJ801" s="252"/>
      <c r="AK801" s="252"/>
      <c r="AL801" s="252"/>
      <c r="AM801" s="252"/>
      <c r="AN801" s="252"/>
      <c r="AO801" s="252"/>
      <c r="AP801" s="252"/>
      <c r="AQ801" s="252"/>
      <c r="AR801" s="252"/>
      <c r="AS801" s="252"/>
      <c r="AT801" s="252"/>
      <c r="AU801" s="252"/>
      <c r="AV801" s="252"/>
      <c r="AW801" s="252"/>
      <c r="AX801" s="252"/>
      <c r="AY801" s="252"/>
      <c r="AZ801" s="252"/>
      <c r="BA801" s="252"/>
      <c r="BB801" s="252"/>
    </row>
    <row r="802" spans="1:54" ht="15.7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52"/>
      <c r="AE802" s="252"/>
      <c r="AF802" s="252"/>
      <c r="AG802" s="252"/>
      <c r="AH802" s="252"/>
      <c r="AI802" s="252"/>
      <c r="AJ802" s="252"/>
      <c r="AK802" s="252"/>
      <c r="AL802" s="252"/>
      <c r="AM802" s="252"/>
      <c r="AN802" s="252"/>
      <c r="AO802" s="252"/>
      <c r="AP802" s="252"/>
      <c r="AQ802" s="252"/>
      <c r="AR802" s="252"/>
      <c r="AS802" s="252"/>
      <c r="AT802" s="252"/>
      <c r="AU802" s="252"/>
      <c r="AV802" s="252"/>
      <c r="AW802" s="252"/>
      <c r="AX802" s="252"/>
      <c r="AY802" s="252"/>
      <c r="AZ802" s="252"/>
      <c r="BA802" s="252"/>
      <c r="BB802" s="252"/>
    </row>
    <row r="803" spans="1:54" ht="15.7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52"/>
      <c r="AE803" s="252"/>
      <c r="AF803" s="252"/>
      <c r="AG803" s="252"/>
      <c r="AH803" s="252"/>
      <c r="AI803" s="252"/>
      <c r="AJ803" s="252"/>
      <c r="AK803" s="252"/>
      <c r="AL803" s="252"/>
      <c r="AM803" s="252"/>
      <c r="AN803" s="252"/>
      <c r="AO803" s="252"/>
      <c r="AP803" s="252"/>
      <c r="AQ803" s="252"/>
      <c r="AR803" s="252"/>
      <c r="AS803" s="252"/>
      <c r="AT803" s="252"/>
      <c r="AU803" s="252"/>
      <c r="AV803" s="252"/>
      <c r="AW803" s="252"/>
      <c r="AX803" s="252"/>
      <c r="AY803" s="252"/>
      <c r="AZ803" s="252"/>
      <c r="BA803" s="252"/>
      <c r="BB803" s="252"/>
    </row>
    <row r="804" spans="1:54" ht="15.7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52"/>
      <c r="AE804" s="252"/>
      <c r="AF804" s="252"/>
      <c r="AG804" s="252"/>
      <c r="AH804" s="252"/>
      <c r="AI804" s="252"/>
      <c r="AJ804" s="252"/>
      <c r="AK804" s="252"/>
      <c r="AL804" s="252"/>
      <c r="AM804" s="252"/>
      <c r="AN804" s="252"/>
      <c r="AO804" s="252"/>
      <c r="AP804" s="252"/>
      <c r="AQ804" s="252"/>
      <c r="AR804" s="252"/>
      <c r="AS804" s="252"/>
      <c r="AT804" s="252"/>
      <c r="AU804" s="252"/>
      <c r="AV804" s="252"/>
      <c r="AW804" s="252"/>
      <c r="AX804" s="252"/>
      <c r="AY804" s="252"/>
      <c r="AZ804" s="252"/>
      <c r="BA804" s="252"/>
      <c r="BB804" s="252"/>
    </row>
    <row r="805" spans="1:54" ht="15.7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52"/>
      <c r="AE805" s="252"/>
      <c r="AF805" s="252"/>
      <c r="AG805" s="252"/>
      <c r="AH805" s="252"/>
      <c r="AI805" s="252"/>
      <c r="AJ805" s="252"/>
      <c r="AK805" s="252"/>
      <c r="AL805" s="252"/>
      <c r="AM805" s="252"/>
      <c r="AN805" s="252"/>
      <c r="AO805" s="252"/>
      <c r="AP805" s="252"/>
      <c r="AQ805" s="252"/>
      <c r="AR805" s="252"/>
      <c r="AS805" s="252"/>
      <c r="AT805" s="252"/>
      <c r="AU805" s="252"/>
      <c r="AV805" s="252"/>
      <c r="AW805" s="252"/>
      <c r="AX805" s="252"/>
      <c r="AY805" s="252"/>
      <c r="AZ805" s="252"/>
      <c r="BA805" s="252"/>
      <c r="BB805" s="252"/>
    </row>
    <row r="806" spans="1:54" ht="15.7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52"/>
      <c r="AE806" s="252"/>
      <c r="AF806" s="252"/>
      <c r="AG806" s="252"/>
      <c r="AH806" s="252"/>
      <c r="AI806" s="252"/>
      <c r="AJ806" s="252"/>
      <c r="AK806" s="252"/>
      <c r="AL806" s="252"/>
      <c r="AM806" s="252"/>
      <c r="AN806" s="252"/>
      <c r="AO806" s="252"/>
      <c r="AP806" s="252"/>
      <c r="AQ806" s="252"/>
      <c r="AR806" s="252"/>
      <c r="AS806" s="252"/>
      <c r="AT806" s="252"/>
      <c r="AU806" s="252"/>
      <c r="AV806" s="252"/>
      <c r="AW806" s="252"/>
      <c r="AX806" s="252"/>
      <c r="AY806" s="252"/>
      <c r="AZ806" s="252"/>
      <c r="BA806" s="252"/>
      <c r="BB806" s="252"/>
    </row>
    <row r="807" spans="1:54" ht="15.7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52"/>
      <c r="AE807" s="252"/>
      <c r="AF807" s="252"/>
      <c r="AG807" s="252"/>
      <c r="AH807" s="252"/>
      <c r="AI807" s="252"/>
      <c r="AJ807" s="252"/>
      <c r="AK807" s="252"/>
      <c r="AL807" s="252"/>
      <c r="AM807" s="252"/>
      <c r="AN807" s="252"/>
      <c r="AO807" s="252"/>
      <c r="AP807" s="252"/>
      <c r="AQ807" s="252"/>
      <c r="AR807" s="252"/>
      <c r="AS807" s="252"/>
      <c r="AT807" s="252"/>
      <c r="AU807" s="252"/>
      <c r="AV807" s="252"/>
      <c r="AW807" s="252"/>
      <c r="AX807" s="252"/>
      <c r="AY807" s="252"/>
      <c r="AZ807" s="252"/>
      <c r="BA807" s="252"/>
      <c r="BB807" s="252"/>
    </row>
    <row r="808" spans="1:54" ht="15.7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52"/>
      <c r="AE808" s="252"/>
      <c r="AF808" s="252"/>
      <c r="AG808" s="252"/>
      <c r="AH808" s="252"/>
      <c r="AI808" s="252"/>
      <c r="AJ808" s="252"/>
      <c r="AK808" s="252"/>
      <c r="AL808" s="252"/>
      <c r="AM808" s="252"/>
      <c r="AN808" s="252"/>
      <c r="AO808" s="252"/>
      <c r="AP808" s="252"/>
      <c r="AQ808" s="252"/>
      <c r="AR808" s="252"/>
      <c r="AS808" s="252"/>
      <c r="AT808" s="252"/>
      <c r="AU808" s="252"/>
      <c r="AV808" s="252"/>
      <c r="AW808" s="252"/>
      <c r="AX808" s="252"/>
      <c r="AY808" s="252"/>
      <c r="AZ808" s="252"/>
      <c r="BA808" s="252"/>
      <c r="BB808" s="252"/>
    </row>
    <row r="809" spans="1:54" ht="15.7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52"/>
      <c r="AE809" s="252"/>
      <c r="AF809" s="252"/>
      <c r="AG809" s="252"/>
      <c r="AH809" s="252"/>
      <c r="AI809" s="252"/>
      <c r="AJ809" s="252"/>
      <c r="AK809" s="252"/>
      <c r="AL809" s="252"/>
      <c r="AM809" s="252"/>
      <c r="AN809" s="252"/>
      <c r="AO809" s="252"/>
      <c r="AP809" s="252"/>
      <c r="AQ809" s="252"/>
      <c r="AR809" s="252"/>
      <c r="AS809" s="252"/>
      <c r="AT809" s="252"/>
      <c r="AU809" s="252"/>
      <c r="AV809" s="252"/>
      <c r="AW809" s="252"/>
      <c r="AX809" s="252"/>
      <c r="AY809" s="252"/>
      <c r="AZ809" s="252"/>
      <c r="BA809" s="252"/>
      <c r="BB809" s="252"/>
    </row>
    <row r="810" spans="1:54" ht="15.7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52"/>
      <c r="AE810" s="252"/>
      <c r="AF810" s="252"/>
      <c r="AG810" s="252"/>
      <c r="AH810" s="252"/>
      <c r="AI810" s="252"/>
      <c r="AJ810" s="252"/>
      <c r="AK810" s="252"/>
      <c r="AL810" s="252"/>
      <c r="AM810" s="252"/>
      <c r="AN810" s="252"/>
      <c r="AO810" s="252"/>
      <c r="AP810" s="252"/>
      <c r="AQ810" s="252"/>
      <c r="AR810" s="252"/>
      <c r="AS810" s="252"/>
      <c r="AT810" s="252"/>
      <c r="AU810" s="252"/>
      <c r="AV810" s="252"/>
      <c r="AW810" s="252"/>
      <c r="AX810" s="252"/>
      <c r="AY810" s="252"/>
      <c r="AZ810" s="252"/>
      <c r="BA810" s="252"/>
      <c r="BB810" s="252"/>
    </row>
    <row r="811" spans="1:54" ht="15.7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52"/>
      <c r="AE811" s="252"/>
      <c r="AF811" s="252"/>
      <c r="AG811" s="252"/>
      <c r="AH811" s="252"/>
      <c r="AI811" s="252"/>
      <c r="AJ811" s="252"/>
      <c r="AK811" s="252"/>
      <c r="AL811" s="252"/>
      <c r="AM811" s="252"/>
      <c r="AN811" s="252"/>
      <c r="AO811" s="252"/>
      <c r="AP811" s="252"/>
      <c r="AQ811" s="252"/>
      <c r="AR811" s="252"/>
      <c r="AS811" s="252"/>
      <c r="AT811" s="252"/>
      <c r="AU811" s="252"/>
      <c r="AV811" s="252"/>
      <c r="AW811" s="252"/>
      <c r="AX811" s="252"/>
      <c r="AY811" s="252"/>
      <c r="AZ811" s="252"/>
      <c r="BA811" s="252"/>
      <c r="BB811" s="252"/>
    </row>
    <row r="812" spans="1:54" ht="15.7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52"/>
      <c r="AE812" s="252"/>
      <c r="AF812" s="252"/>
      <c r="AG812" s="252"/>
      <c r="AH812" s="252"/>
      <c r="AI812" s="252"/>
      <c r="AJ812" s="252"/>
      <c r="AK812" s="252"/>
      <c r="AL812" s="252"/>
      <c r="AM812" s="252"/>
      <c r="AN812" s="252"/>
      <c r="AO812" s="252"/>
      <c r="AP812" s="252"/>
      <c r="AQ812" s="252"/>
      <c r="AR812" s="252"/>
      <c r="AS812" s="252"/>
      <c r="AT812" s="252"/>
      <c r="AU812" s="252"/>
      <c r="AV812" s="252"/>
      <c r="AW812" s="252"/>
      <c r="AX812" s="252"/>
      <c r="AY812" s="252"/>
      <c r="AZ812" s="252"/>
      <c r="BA812" s="252"/>
      <c r="BB812" s="252"/>
    </row>
    <row r="813" spans="1:54" ht="15.7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s="252"/>
      <c r="AG813" s="252"/>
      <c r="AH813" s="252"/>
      <c r="AI813" s="252"/>
      <c r="AJ813" s="252"/>
      <c r="AK813" s="252"/>
      <c r="AL813" s="252"/>
      <c r="AM813" s="252"/>
      <c r="AN813" s="252"/>
      <c r="AO813" s="252"/>
      <c r="AP813" s="252"/>
      <c r="AQ813" s="252"/>
      <c r="AR813" s="252"/>
      <c r="AS813" s="252"/>
      <c r="AT813" s="252"/>
      <c r="AU813" s="252"/>
      <c r="AV813" s="252"/>
      <c r="AW813" s="252"/>
      <c r="AX813" s="252"/>
      <c r="AY813" s="252"/>
      <c r="AZ813" s="252"/>
      <c r="BA813" s="252"/>
      <c r="BB813" s="252"/>
    </row>
    <row r="814" spans="1:54" ht="15.7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52"/>
      <c r="AE814" s="252"/>
      <c r="AF814" s="252"/>
      <c r="AG814" s="252"/>
      <c r="AH814" s="252"/>
      <c r="AI814" s="252"/>
      <c r="AJ814" s="252"/>
      <c r="AK814" s="252"/>
      <c r="AL814" s="252"/>
      <c r="AM814" s="252"/>
      <c r="AN814" s="252"/>
      <c r="AO814" s="252"/>
      <c r="AP814" s="252"/>
      <c r="AQ814" s="252"/>
      <c r="AR814" s="252"/>
      <c r="AS814" s="252"/>
      <c r="AT814" s="252"/>
      <c r="AU814" s="252"/>
      <c r="AV814" s="252"/>
      <c r="AW814" s="252"/>
      <c r="AX814" s="252"/>
      <c r="AY814" s="252"/>
      <c r="AZ814" s="252"/>
      <c r="BA814" s="252"/>
      <c r="BB814" s="252"/>
    </row>
    <row r="815" spans="1:54" ht="15.7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52"/>
      <c r="AE815" s="252"/>
      <c r="AF815" s="252"/>
      <c r="AG815" s="252"/>
      <c r="AH815" s="252"/>
      <c r="AI815" s="252"/>
      <c r="AJ815" s="252"/>
      <c r="AK815" s="252"/>
      <c r="AL815" s="252"/>
      <c r="AM815" s="252"/>
      <c r="AN815" s="252"/>
      <c r="AO815" s="252"/>
      <c r="AP815" s="252"/>
      <c r="AQ815" s="252"/>
      <c r="AR815" s="252"/>
      <c r="AS815" s="252"/>
      <c r="AT815" s="252"/>
      <c r="AU815" s="252"/>
      <c r="AV815" s="252"/>
      <c r="AW815" s="252"/>
      <c r="AX815" s="252"/>
      <c r="AY815" s="252"/>
      <c r="AZ815" s="252"/>
      <c r="BA815" s="252"/>
      <c r="BB815" s="252"/>
    </row>
    <row r="816" spans="1:54" ht="15.7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52"/>
      <c r="AE816" s="252"/>
      <c r="AF816" s="252"/>
      <c r="AG816" s="252"/>
      <c r="AH816" s="252"/>
      <c r="AI816" s="252"/>
      <c r="AJ816" s="252"/>
      <c r="AK816" s="252"/>
      <c r="AL816" s="252"/>
      <c r="AM816" s="252"/>
      <c r="AN816" s="252"/>
      <c r="AO816" s="252"/>
      <c r="AP816" s="252"/>
      <c r="AQ816" s="252"/>
      <c r="AR816" s="252"/>
      <c r="AS816" s="252"/>
      <c r="AT816" s="252"/>
      <c r="AU816" s="252"/>
      <c r="AV816" s="252"/>
      <c r="AW816" s="252"/>
      <c r="AX816" s="252"/>
      <c r="AY816" s="252"/>
      <c r="AZ816" s="252"/>
      <c r="BA816" s="252"/>
      <c r="BB816" s="252"/>
    </row>
    <row r="817" spans="1:54" ht="15.7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52"/>
      <c r="AE817" s="252"/>
      <c r="AF817" s="252"/>
      <c r="AG817" s="252"/>
      <c r="AH817" s="252"/>
      <c r="AI817" s="252"/>
      <c r="AJ817" s="252"/>
      <c r="AK817" s="252"/>
      <c r="AL817" s="252"/>
      <c r="AM817" s="252"/>
      <c r="AN817" s="252"/>
      <c r="AO817" s="252"/>
      <c r="AP817" s="252"/>
      <c r="AQ817" s="252"/>
      <c r="AR817" s="252"/>
      <c r="AS817" s="252"/>
      <c r="AT817" s="252"/>
      <c r="AU817" s="252"/>
      <c r="AV817" s="252"/>
      <c r="AW817" s="252"/>
      <c r="AX817" s="252"/>
      <c r="AY817" s="252"/>
      <c r="AZ817" s="252"/>
      <c r="BA817" s="252"/>
      <c r="BB817" s="252"/>
    </row>
    <row r="818" spans="1:54" ht="15.7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c r="AA818" s="252"/>
      <c r="AB818" s="252"/>
      <c r="AC818" s="252"/>
      <c r="AD818" s="252"/>
      <c r="AE818" s="252"/>
      <c r="AF818" s="252"/>
      <c r="AG818" s="252"/>
      <c r="AH818" s="252"/>
      <c r="AI818" s="252"/>
      <c r="AJ818" s="252"/>
      <c r="AK818" s="252"/>
      <c r="AL818" s="252"/>
      <c r="AM818" s="252"/>
      <c r="AN818" s="252"/>
      <c r="AO818" s="252"/>
      <c r="AP818" s="252"/>
      <c r="AQ818" s="252"/>
      <c r="AR818" s="252"/>
      <c r="AS818" s="252"/>
      <c r="AT818" s="252"/>
      <c r="AU818" s="252"/>
      <c r="AV818" s="252"/>
      <c r="AW818" s="252"/>
      <c r="AX818" s="252"/>
      <c r="AY818" s="252"/>
      <c r="AZ818" s="252"/>
      <c r="BA818" s="252"/>
      <c r="BB818" s="252"/>
    </row>
    <row r="819" spans="1:54" ht="15.7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c r="AA819" s="252"/>
      <c r="AB819" s="252"/>
      <c r="AC819" s="252"/>
      <c r="AD819" s="252"/>
      <c r="AE819" s="252"/>
      <c r="AF819" s="252"/>
      <c r="AG819" s="252"/>
      <c r="AH819" s="252"/>
      <c r="AI819" s="252"/>
      <c r="AJ819" s="252"/>
      <c r="AK819" s="252"/>
      <c r="AL819" s="252"/>
      <c r="AM819" s="252"/>
      <c r="AN819" s="252"/>
      <c r="AO819" s="252"/>
      <c r="AP819" s="252"/>
      <c r="AQ819" s="252"/>
      <c r="AR819" s="252"/>
      <c r="AS819" s="252"/>
      <c r="AT819" s="252"/>
      <c r="AU819" s="252"/>
      <c r="AV819" s="252"/>
      <c r="AW819" s="252"/>
      <c r="AX819" s="252"/>
      <c r="AY819" s="252"/>
      <c r="AZ819" s="252"/>
      <c r="BA819" s="252"/>
      <c r="BB819" s="252"/>
    </row>
    <row r="820" spans="1:54" ht="15.7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c r="AA820" s="252"/>
      <c r="AB820" s="252"/>
      <c r="AC820" s="252"/>
      <c r="AD820" s="252"/>
      <c r="AE820" s="252"/>
      <c r="AF820" s="252"/>
      <c r="AG820" s="252"/>
      <c r="AH820" s="252"/>
      <c r="AI820" s="252"/>
      <c r="AJ820" s="252"/>
      <c r="AK820" s="252"/>
      <c r="AL820" s="252"/>
      <c r="AM820" s="252"/>
      <c r="AN820" s="252"/>
      <c r="AO820" s="252"/>
      <c r="AP820" s="252"/>
      <c r="AQ820" s="252"/>
      <c r="AR820" s="252"/>
      <c r="AS820" s="252"/>
      <c r="AT820" s="252"/>
      <c r="AU820" s="252"/>
      <c r="AV820" s="252"/>
      <c r="AW820" s="252"/>
      <c r="AX820" s="252"/>
      <c r="AY820" s="252"/>
      <c r="AZ820" s="252"/>
      <c r="BA820" s="252"/>
      <c r="BB820" s="252"/>
    </row>
    <row r="821" spans="1:54" ht="15.7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52"/>
      <c r="AE821" s="252"/>
      <c r="AF821" s="252"/>
      <c r="AG821" s="252"/>
      <c r="AH821" s="252"/>
      <c r="AI821" s="252"/>
      <c r="AJ821" s="252"/>
      <c r="AK821" s="252"/>
      <c r="AL821" s="252"/>
      <c r="AM821" s="252"/>
      <c r="AN821" s="252"/>
      <c r="AO821" s="252"/>
      <c r="AP821" s="252"/>
      <c r="AQ821" s="252"/>
      <c r="AR821" s="252"/>
      <c r="AS821" s="252"/>
      <c r="AT821" s="252"/>
      <c r="AU821" s="252"/>
      <c r="AV821" s="252"/>
      <c r="AW821" s="252"/>
      <c r="AX821" s="252"/>
      <c r="AY821" s="252"/>
      <c r="AZ821" s="252"/>
      <c r="BA821" s="252"/>
      <c r="BB821" s="252"/>
    </row>
    <row r="822" spans="1:54" ht="15.7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52"/>
      <c r="AE822" s="252"/>
      <c r="AF822" s="252"/>
      <c r="AG822" s="252"/>
      <c r="AH822" s="252"/>
      <c r="AI822" s="252"/>
      <c r="AJ822" s="252"/>
      <c r="AK822" s="252"/>
      <c r="AL822" s="252"/>
      <c r="AM822" s="252"/>
      <c r="AN822" s="252"/>
      <c r="AO822" s="252"/>
      <c r="AP822" s="252"/>
      <c r="AQ822" s="252"/>
      <c r="AR822" s="252"/>
      <c r="AS822" s="252"/>
      <c r="AT822" s="252"/>
      <c r="AU822" s="252"/>
      <c r="AV822" s="252"/>
      <c r="AW822" s="252"/>
      <c r="AX822" s="252"/>
      <c r="AY822" s="252"/>
      <c r="AZ822" s="252"/>
      <c r="BA822" s="252"/>
      <c r="BB822" s="252"/>
    </row>
    <row r="823" spans="1:54" ht="15.7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52"/>
      <c r="AE823" s="252"/>
      <c r="AF823" s="252"/>
      <c r="AG823" s="252"/>
      <c r="AH823" s="252"/>
      <c r="AI823" s="252"/>
      <c r="AJ823" s="252"/>
      <c r="AK823" s="252"/>
      <c r="AL823" s="252"/>
      <c r="AM823" s="252"/>
      <c r="AN823" s="252"/>
      <c r="AO823" s="252"/>
      <c r="AP823" s="252"/>
      <c r="AQ823" s="252"/>
      <c r="AR823" s="252"/>
      <c r="AS823" s="252"/>
      <c r="AT823" s="252"/>
      <c r="AU823" s="252"/>
      <c r="AV823" s="252"/>
      <c r="AW823" s="252"/>
      <c r="AX823" s="252"/>
      <c r="AY823" s="252"/>
      <c r="AZ823" s="252"/>
      <c r="BA823" s="252"/>
      <c r="BB823" s="252"/>
    </row>
    <row r="824" spans="1:54" ht="15.7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52"/>
      <c r="AE824" s="252"/>
      <c r="AF824" s="252"/>
      <c r="AG824" s="252"/>
      <c r="AH824" s="252"/>
      <c r="AI824" s="252"/>
      <c r="AJ824" s="252"/>
      <c r="AK824" s="252"/>
      <c r="AL824" s="252"/>
      <c r="AM824" s="252"/>
      <c r="AN824" s="252"/>
      <c r="AO824" s="252"/>
      <c r="AP824" s="252"/>
      <c r="AQ824" s="252"/>
      <c r="AR824" s="252"/>
      <c r="AS824" s="252"/>
      <c r="AT824" s="252"/>
      <c r="AU824" s="252"/>
      <c r="AV824" s="252"/>
      <c r="AW824" s="252"/>
      <c r="AX824" s="252"/>
      <c r="AY824" s="252"/>
      <c r="AZ824" s="252"/>
      <c r="BA824" s="252"/>
      <c r="BB824" s="252"/>
    </row>
    <row r="825" spans="1:54" ht="15.7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c r="AA825" s="252"/>
      <c r="AB825" s="252"/>
      <c r="AC825" s="252"/>
      <c r="AD825" s="252"/>
      <c r="AE825" s="252"/>
      <c r="AF825" s="252"/>
      <c r="AG825" s="252"/>
      <c r="AH825" s="252"/>
      <c r="AI825" s="252"/>
      <c r="AJ825" s="252"/>
      <c r="AK825" s="252"/>
      <c r="AL825" s="252"/>
      <c r="AM825" s="252"/>
      <c r="AN825" s="252"/>
      <c r="AO825" s="252"/>
      <c r="AP825" s="252"/>
      <c r="AQ825" s="252"/>
      <c r="AR825" s="252"/>
      <c r="AS825" s="252"/>
      <c r="AT825" s="252"/>
      <c r="AU825" s="252"/>
      <c r="AV825" s="252"/>
      <c r="AW825" s="252"/>
      <c r="AX825" s="252"/>
      <c r="AY825" s="252"/>
      <c r="AZ825" s="252"/>
      <c r="BA825" s="252"/>
      <c r="BB825" s="252"/>
    </row>
    <row r="826" spans="1:54" ht="15.7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52"/>
      <c r="AE826" s="252"/>
      <c r="AF826" s="252"/>
      <c r="AG826" s="252"/>
      <c r="AH826" s="252"/>
      <c r="AI826" s="252"/>
      <c r="AJ826" s="252"/>
      <c r="AK826" s="252"/>
      <c r="AL826" s="252"/>
      <c r="AM826" s="252"/>
      <c r="AN826" s="252"/>
      <c r="AO826" s="252"/>
      <c r="AP826" s="252"/>
      <c r="AQ826" s="252"/>
      <c r="AR826" s="252"/>
      <c r="AS826" s="252"/>
      <c r="AT826" s="252"/>
      <c r="AU826" s="252"/>
      <c r="AV826" s="252"/>
      <c r="AW826" s="252"/>
      <c r="AX826" s="252"/>
      <c r="AY826" s="252"/>
      <c r="AZ826" s="252"/>
      <c r="BA826" s="252"/>
      <c r="BB826" s="252"/>
    </row>
    <row r="827" spans="1:54" ht="15.7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52"/>
      <c r="AE827" s="252"/>
      <c r="AF827" s="252"/>
      <c r="AG827" s="252"/>
      <c r="AH827" s="252"/>
      <c r="AI827" s="252"/>
      <c r="AJ827" s="252"/>
      <c r="AK827" s="252"/>
      <c r="AL827" s="252"/>
      <c r="AM827" s="252"/>
      <c r="AN827" s="252"/>
      <c r="AO827" s="252"/>
      <c r="AP827" s="252"/>
      <c r="AQ827" s="252"/>
      <c r="AR827" s="252"/>
      <c r="AS827" s="252"/>
      <c r="AT827" s="252"/>
      <c r="AU827" s="252"/>
      <c r="AV827" s="252"/>
      <c r="AW827" s="252"/>
      <c r="AX827" s="252"/>
      <c r="AY827" s="252"/>
      <c r="AZ827" s="252"/>
      <c r="BA827" s="252"/>
      <c r="BB827" s="252"/>
    </row>
    <row r="828" spans="1:54" ht="15.7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c r="AF828" s="252"/>
      <c r="AG828" s="252"/>
      <c r="AH828" s="252"/>
      <c r="AI828" s="252"/>
      <c r="AJ828" s="252"/>
      <c r="AK828" s="252"/>
      <c r="AL828" s="252"/>
      <c r="AM828" s="252"/>
      <c r="AN828" s="252"/>
      <c r="AO828" s="252"/>
      <c r="AP828" s="252"/>
      <c r="AQ828" s="252"/>
      <c r="AR828" s="252"/>
      <c r="AS828" s="252"/>
      <c r="AT828" s="252"/>
      <c r="AU828" s="252"/>
      <c r="AV828" s="252"/>
      <c r="AW828" s="252"/>
      <c r="AX828" s="252"/>
      <c r="AY828" s="252"/>
      <c r="AZ828" s="252"/>
      <c r="BA828" s="252"/>
      <c r="BB828" s="252"/>
    </row>
    <row r="829" spans="1:54" ht="15.7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s="252"/>
      <c r="AG829" s="252"/>
      <c r="AH829" s="252"/>
      <c r="AI829" s="252"/>
      <c r="AJ829" s="252"/>
      <c r="AK829" s="252"/>
      <c r="AL829" s="252"/>
      <c r="AM829" s="252"/>
      <c r="AN829" s="252"/>
      <c r="AO829" s="252"/>
      <c r="AP829" s="252"/>
      <c r="AQ829" s="252"/>
      <c r="AR829" s="252"/>
      <c r="AS829" s="252"/>
      <c r="AT829" s="252"/>
      <c r="AU829" s="252"/>
      <c r="AV829" s="252"/>
      <c r="AW829" s="252"/>
      <c r="AX829" s="252"/>
      <c r="AY829" s="252"/>
      <c r="AZ829" s="252"/>
      <c r="BA829" s="252"/>
      <c r="BB829" s="252"/>
    </row>
    <row r="830" spans="1:54" ht="15.7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52"/>
      <c r="AE830" s="252"/>
      <c r="AF830" s="252"/>
      <c r="AG830" s="252"/>
      <c r="AH830" s="252"/>
      <c r="AI830" s="252"/>
      <c r="AJ830" s="252"/>
      <c r="AK830" s="252"/>
      <c r="AL830" s="252"/>
      <c r="AM830" s="252"/>
      <c r="AN830" s="252"/>
      <c r="AO830" s="252"/>
      <c r="AP830" s="252"/>
      <c r="AQ830" s="252"/>
      <c r="AR830" s="252"/>
      <c r="AS830" s="252"/>
      <c r="AT830" s="252"/>
      <c r="AU830" s="252"/>
      <c r="AV830" s="252"/>
      <c r="AW830" s="252"/>
      <c r="AX830" s="252"/>
      <c r="AY830" s="252"/>
      <c r="AZ830" s="252"/>
      <c r="BA830" s="252"/>
      <c r="BB830" s="252"/>
    </row>
    <row r="831" spans="1:54" ht="15.7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s="252"/>
      <c r="AG831" s="252"/>
      <c r="AH831" s="252"/>
      <c r="AI831" s="252"/>
      <c r="AJ831" s="252"/>
      <c r="AK831" s="252"/>
      <c r="AL831" s="252"/>
      <c r="AM831" s="252"/>
      <c r="AN831" s="252"/>
      <c r="AO831" s="252"/>
      <c r="AP831" s="252"/>
      <c r="AQ831" s="252"/>
      <c r="AR831" s="252"/>
      <c r="AS831" s="252"/>
      <c r="AT831" s="252"/>
      <c r="AU831" s="252"/>
      <c r="AV831" s="252"/>
      <c r="AW831" s="252"/>
      <c r="AX831" s="252"/>
      <c r="AY831" s="252"/>
      <c r="AZ831" s="252"/>
      <c r="BA831" s="252"/>
      <c r="BB831" s="252"/>
    </row>
    <row r="832" spans="1:54" ht="15.7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52"/>
      <c r="AE832" s="252"/>
      <c r="AF832" s="252"/>
      <c r="AG832" s="252"/>
      <c r="AH832" s="252"/>
      <c r="AI832" s="252"/>
      <c r="AJ832" s="252"/>
      <c r="AK832" s="252"/>
      <c r="AL832" s="252"/>
      <c r="AM832" s="252"/>
      <c r="AN832" s="252"/>
      <c r="AO832" s="252"/>
      <c r="AP832" s="252"/>
      <c r="AQ832" s="252"/>
      <c r="AR832" s="252"/>
      <c r="AS832" s="252"/>
      <c r="AT832" s="252"/>
      <c r="AU832" s="252"/>
      <c r="AV832" s="252"/>
      <c r="AW832" s="252"/>
      <c r="AX832" s="252"/>
      <c r="AY832" s="252"/>
      <c r="AZ832" s="252"/>
      <c r="BA832" s="252"/>
      <c r="BB832" s="252"/>
    </row>
  </sheetData>
  <sheetProtection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20:AH22">
    <cfRule type="expression" dxfId="4" priority="1">
      <formula>$Z20&lt;&gt;""</formula>
    </cfRule>
  </conditionalFormatting>
  <conditionalFormatting sqref="AH23">
    <cfRule type="expression" dxfId="3" priority="5">
      <formula>#REF!&lt;&gt;""</formula>
    </cfRule>
  </conditionalFormatting>
  <conditionalFormatting sqref="AH24">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2" activePane="bottomLeft" state="frozen"/>
      <selection activeCell="B7" sqref="B7"/>
      <selection pane="bottomLeft"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row>
    <row r="4" spans="1:54">
      <c r="A4" s="82"/>
      <c r="B4" s="345"/>
      <c r="C4" s="346"/>
      <c r="D4" s="347"/>
      <c r="E4" s="90"/>
      <c r="F4" s="351" t="s">
        <v>162</v>
      </c>
      <c r="G4" s="353" t="s">
        <v>679</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row>
    <row r="9" spans="1:54" ht="63" customHeight="1">
      <c r="A9" s="103" t="s">
        <v>185</v>
      </c>
      <c r="B9" s="342"/>
      <c r="C9" s="104"/>
      <c r="D9" s="342"/>
      <c r="E9" s="105"/>
      <c r="F9" s="342"/>
      <c r="G9" s="106" t="s">
        <v>186</v>
      </c>
      <c r="H9" s="106" t="s">
        <v>680</v>
      </c>
      <c r="I9" s="106" t="s">
        <v>1091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1049</v>
      </c>
      <c r="X10" s="109" t="s">
        <v>540</v>
      </c>
      <c r="Y10" s="109" t="s">
        <v>50</v>
      </c>
      <c r="Z10" s="109" t="s">
        <v>1050</v>
      </c>
      <c r="AA10" s="109" t="s">
        <v>1050</v>
      </c>
      <c r="AB10" s="109" t="s">
        <v>1049</v>
      </c>
      <c r="AC10" s="109" t="s">
        <v>548</v>
      </c>
      <c r="AD10" s="109"/>
      <c r="AE10" s="113">
        <v>44958</v>
      </c>
      <c r="AF10" s="113">
        <v>45275</v>
      </c>
      <c r="AG10" s="112" t="s">
        <v>50</v>
      </c>
      <c r="AH10" s="109">
        <v>100</v>
      </c>
      <c r="AI10" s="109" t="s">
        <v>50</v>
      </c>
      <c r="AJ10" s="109" t="str">
        <f>VLOOKUP($AI10,[3]Listas!$AB$1:$AC$10,2,FALSE)</f>
        <v>DGTIC</v>
      </c>
      <c r="AK10" s="109" t="s">
        <v>564</v>
      </c>
      <c r="AL10" s="82"/>
      <c r="AM10" s="82"/>
      <c r="AN10" s="82"/>
      <c r="AO10" s="82"/>
      <c r="AP10" s="82"/>
      <c r="AQ10" s="82"/>
      <c r="AR10" s="82"/>
      <c r="AS10" s="82"/>
      <c r="AT10" s="82"/>
      <c r="AU10" s="82"/>
      <c r="AV10" s="82"/>
      <c r="AW10" s="82"/>
      <c r="AX10" s="82"/>
      <c r="AY10" s="82"/>
      <c r="AZ10" s="82"/>
      <c r="BA10" s="82"/>
      <c r="BB10" s="82"/>
    </row>
    <row r="11" spans="1:54" ht="114" customHeight="1">
      <c r="A11" s="82"/>
      <c r="B11" s="109" t="s">
        <v>345</v>
      </c>
      <c r="C11" s="110" t="str">
        <f>VLOOKUP($B11,[3]Listas!$A$2:$B$5,2,FALSE)</f>
        <v>PerUno</v>
      </c>
      <c r="D11" s="109" t="s">
        <v>346</v>
      </c>
      <c r="E11" s="110" t="str">
        <f>VLOOKUP($D11,[3]Listas!$E$2:$F$11,2,FALSE)</f>
        <v>ObjUno</v>
      </c>
      <c r="F11" s="109" t="s">
        <v>681</v>
      </c>
      <c r="G11" s="109" t="s">
        <v>204</v>
      </c>
      <c r="H11" s="109"/>
      <c r="I11" s="109"/>
      <c r="J11" s="109"/>
      <c r="K11" s="109"/>
      <c r="L11" s="109"/>
      <c r="M11" s="109"/>
      <c r="N11" s="109"/>
      <c r="O11" s="109"/>
      <c r="P11" s="109"/>
      <c r="Q11" s="109"/>
      <c r="R11" s="109"/>
      <c r="S11" s="109"/>
      <c r="T11" s="109"/>
      <c r="U11" s="109"/>
      <c r="V11" s="109"/>
      <c r="W11" s="7" t="s">
        <v>1071</v>
      </c>
      <c r="X11" s="109" t="s">
        <v>540</v>
      </c>
      <c r="Y11" s="109" t="s">
        <v>50</v>
      </c>
      <c r="Z11" s="109" t="s">
        <v>1066</v>
      </c>
      <c r="AA11" s="109" t="s">
        <v>1066</v>
      </c>
      <c r="AB11" s="109" t="s">
        <v>682</v>
      </c>
      <c r="AC11" s="109" t="s">
        <v>683</v>
      </c>
      <c r="AD11" s="109"/>
      <c r="AE11" s="113">
        <v>44958</v>
      </c>
      <c r="AF11" s="113">
        <v>45275</v>
      </c>
      <c r="AG11" s="112" t="s">
        <v>50</v>
      </c>
      <c r="AH11" s="109">
        <v>100</v>
      </c>
      <c r="AI11" s="109" t="s">
        <v>50</v>
      </c>
      <c r="AJ11" s="109" t="str">
        <f>VLOOKUP($AI11,[3]Listas!$AB$1:$AC$10,2,FALSE)</f>
        <v>DGTIC</v>
      </c>
      <c r="AK11" s="109" t="s">
        <v>564</v>
      </c>
      <c r="AL11" s="82"/>
      <c r="AM11" s="82"/>
      <c r="AN11" s="82"/>
      <c r="AO11" s="82"/>
      <c r="AP11" s="82"/>
      <c r="AQ11" s="82"/>
      <c r="AR11" s="82"/>
      <c r="AS11" s="82"/>
      <c r="AT11" s="82"/>
      <c r="AU11" s="82"/>
      <c r="AV11" s="82"/>
      <c r="AW11" s="82"/>
      <c r="AX11" s="82"/>
      <c r="AY11" s="82"/>
      <c r="AZ11" s="82"/>
      <c r="BA11" s="82"/>
      <c r="BB11" s="82"/>
    </row>
    <row r="12" spans="1:54" ht="107.1" customHeight="1">
      <c r="A12" s="82"/>
      <c r="B12" s="109" t="s">
        <v>345</v>
      </c>
      <c r="C12" s="110" t="str">
        <f>VLOOKUP($B12,[3]Listas!$A$2:$B$5,2,FALSE)</f>
        <v>PerUno</v>
      </c>
      <c r="D12" s="109" t="s">
        <v>346</v>
      </c>
      <c r="E12" s="110" t="str">
        <f>VLOOKUP($D12,[3]Listas!$E$2:$F$11,2,FALSE)</f>
        <v>ObjUno</v>
      </c>
      <c r="F12" s="109" t="s">
        <v>347</v>
      </c>
      <c r="G12" s="109" t="s">
        <v>204</v>
      </c>
      <c r="H12" s="109" t="s">
        <v>204</v>
      </c>
      <c r="I12" s="109"/>
      <c r="J12" s="109"/>
      <c r="K12" s="109"/>
      <c r="L12" s="109"/>
      <c r="M12" s="109"/>
      <c r="N12" s="109"/>
      <c r="O12" s="109"/>
      <c r="P12" s="109"/>
      <c r="Q12" s="109"/>
      <c r="R12" s="109"/>
      <c r="S12" s="109" t="s">
        <v>204</v>
      </c>
      <c r="T12" s="109" t="s">
        <v>684</v>
      </c>
      <c r="U12" s="109"/>
      <c r="V12" s="109"/>
      <c r="W12" s="109" t="s">
        <v>685</v>
      </c>
      <c r="X12" s="109" t="s">
        <v>540</v>
      </c>
      <c r="Y12" s="109" t="s">
        <v>50</v>
      </c>
      <c r="Z12" s="109" t="s">
        <v>686</v>
      </c>
      <c r="AA12" s="109" t="s">
        <v>686</v>
      </c>
      <c r="AB12" s="109" t="s">
        <v>685</v>
      </c>
      <c r="AC12" s="109" t="s">
        <v>687</v>
      </c>
      <c r="AD12" s="109"/>
      <c r="AE12" s="113">
        <v>44958</v>
      </c>
      <c r="AF12" s="113">
        <v>45275</v>
      </c>
      <c r="AG12" s="112" t="s">
        <v>260</v>
      </c>
      <c r="AH12" s="109">
        <v>100</v>
      </c>
      <c r="AI12" s="109" t="s">
        <v>50</v>
      </c>
      <c r="AJ12" s="109" t="s">
        <v>559</v>
      </c>
      <c r="AK12" s="109" t="s">
        <v>544</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888</v>
      </c>
      <c r="E13" s="110" t="str">
        <f>VLOOKUP($D13,[3]Listas!$E$2:$F$11,2,FALSE)</f>
        <v>ObjSeis</v>
      </c>
      <c r="F13" s="109" t="s">
        <v>922</v>
      </c>
      <c r="G13" s="109" t="s">
        <v>204</v>
      </c>
      <c r="H13" s="109"/>
      <c r="I13" s="109"/>
      <c r="J13" s="109"/>
      <c r="K13" s="109"/>
      <c r="L13" s="109"/>
      <c r="M13" s="109"/>
      <c r="N13" s="109"/>
      <c r="O13" s="109"/>
      <c r="P13" s="109"/>
      <c r="Q13" s="109"/>
      <c r="R13" s="109"/>
      <c r="S13" s="109"/>
      <c r="T13" s="109"/>
      <c r="U13" s="109"/>
      <c r="V13" s="109"/>
      <c r="W13" s="109" t="s">
        <v>1064</v>
      </c>
      <c r="X13" s="109" t="s">
        <v>540</v>
      </c>
      <c r="Y13" s="109" t="s">
        <v>50</v>
      </c>
      <c r="Z13" s="109" t="s">
        <v>1065</v>
      </c>
      <c r="AA13" s="109" t="s">
        <v>1065</v>
      </c>
      <c r="AB13" s="109" t="s">
        <v>688</v>
      </c>
      <c r="AC13" s="109"/>
      <c r="AD13" s="109"/>
      <c r="AE13" s="113">
        <v>44958</v>
      </c>
      <c r="AF13" s="113">
        <v>45275</v>
      </c>
      <c r="AG13" s="112" t="s">
        <v>260</v>
      </c>
      <c r="AH13" s="109">
        <v>100</v>
      </c>
      <c r="AI13" s="109" t="s">
        <v>50</v>
      </c>
      <c r="AJ13" s="109"/>
      <c r="AK13" s="109" t="s">
        <v>544</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390</v>
      </c>
      <c r="E36" s="110" t="str">
        <f>VLOOKUP($D36,[3]Listas!$E$2:$F$11,2,FALSE)</f>
        <v>ObjCuatro</v>
      </c>
      <c r="F36" s="109" t="s">
        <v>689</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0:AH16 AH19:AH171">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690</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90">
      <c r="A10" s="82"/>
      <c r="B10" s="109" t="s">
        <v>345</v>
      </c>
      <c r="C10" s="110" t="str">
        <f>VLOOKUP($B10,Listas!$A$2:$B$5,2,FALSE)</f>
        <v>PerUno</v>
      </c>
      <c r="D10" s="109" t="s">
        <v>346</v>
      </c>
      <c r="E10" s="110" t="str">
        <f>VLOOKUP($D10,Listas!$E$2:$F$11,2,FALSE)</f>
        <v>ObjUno</v>
      </c>
      <c r="F10" s="109" t="s">
        <v>347</v>
      </c>
      <c r="G10" s="109"/>
      <c r="H10" s="109"/>
      <c r="I10" s="109"/>
      <c r="J10" s="109"/>
      <c r="K10" s="109"/>
      <c r="L10" s="109"/>
      <c r="M10" s="109"/>
      <c r="N10" s="109"/>
      <c r="O10" s="109"/>
      <c r="P10" s="109"/>
      <c r="Q10" s="109"/>
      <c r="R10" s="109"/>
      <c r="S10" s="109" t="s">
        <v>204</v>
      </c>
      <c r="T10" s="109" t="s">
        <v>691</v>
      </c>
      <c r="U10" s="109"/>
      <c r="V10" s="109"/>
      <c r="W10" s="111" t="s">
        <v>692</v>
      </c>
      <c r="X10" s="111" t="s">
        <v>232</v>
      </c>
      <c r="Y10" s="111" t="s">
        <v>493</v>
      </c>
      <c r="Z10" s="111" t="s">
        <v>693</v>
      </c>
      <c r="AA10" s="111" t="s">
        <v>694</v>
      </c>
      <c r="AB10" s="112" t="s">
        <v>695</v>
      </c>
      <c r="AC10" s="109" t="s">
        <v>696</v>
      </c>
      <c r="AD10" s="109" t="s">
        <v>697</v>
      </c>
      <c r="AE10" s="113">
        <v>44927</v>
      </c>
      <c r="AF10" s="113">
        <v>44926</v>
      </c>
      <c r="AG10" s="112"/>
      <c r="AH10" s="112">
        <v>100</v>
      </c>
      <c r="AI10" s="109" t="s">
        <v>493</v>
      </c>
      <c r="AJ10" s="109" t="str">
        <f>VLOOKUP($AI10,Listas!$AB$1:$AC$10,2,FALSE)</f>
        <v>OAPCR</v>
      </c>
      <c r="AK10" s="109" t="s">
        <v>494</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390</v>
      </c>
      <c r="E11" s="110" t="str">
        <f>VLOOKUP($D11,Listas!$E$2:$F$11,2,FALSE)</f>
        <v>ObjCuatro</v>
      </c>
      <c r="F11" s="109" t="s">
        <v>689</v>
      </c>
      <c r="G11" s="109"/>
      <c r="H11" s="109"/>
      <c r="I11" s="109"/>
      <c r="J11" s="109"/>
      <c r="K11" s="109"/>
      <c r="L11" s="109"/>
      <c r="M11" s="109"/>
      <c r="N11" s="109"/>
      <c r="O11" s="109"/>
      <c r="P11" s="109"/>
      <c r="Q11" s="109"/>
      <c r="R11" s="109"/>
      <c r="S11" s="109" t="s">
        <v>204</v>
      </c>
      <c r="T11" s="109" t="s">
        <v>698</v>
      </c>
      <c r="U11" s="109"/>
      <c r="V11" s="109"/>
      <c r="W11" s="248" t="s">
        <v>1032</v>
      </c>
      <c r="X11" s="111" t="s">
        <v>232</v>
      </c>
      <c r="Y11" s="111" t="s">
        <v>493</v>
      </c>
      <c r="Z11" s="248" t="s">
        <v>1033</v>
      </c>
      <c r="AA11" s="248" t="s">
        <v>1034</v>
      </c>
      <c r="AB11" s="112" t="s">
        <v>699</v>
      </c>
      <c r="AC11" s="109" t="s">
        <v>696</v>
      </c>
      <c r="AD11" s="109" t="s">
        <v>697</v>
      </c>
      <c r="AE11" s="113">
        <v>44927</v>
      </c>
      <c r="AF11" s="113">
        <v>44651</v>
      </c>
      <c r="AG11" s="112"/>
      <c r="AH11" s="112">
        <v>100</v>
      </c>
      <c r="AI11" s="109" t="s">
        <v>493</v>
      </c>
      <c r="AJ11" s="109" t="str">
        <f>VLOOKUP($AI11,Listas!$AB$1:$AC$10,2,FALSE)</f>
        <v>OAPCR</v>
      </c>
      <c r="AK11" s="109" t="s">
        <v>494</v>
      </c>
      <c r="AL11" s="82"/>
      <c r="AM11" s="82"/>
      <c r="AN11" s="82"/>
      <c r="AO11" s="82"/>
      <c r="AP11" s="82"/>
      <c r="AQ11" s="82"/>
      <c r="AR11" s="82"/>
      <c r="AS11" s="82"/>
      <c r="AT11" s="82"/>
      <c r="AU11" s="82"/>
      <c r="AV11" s="82"/>
      <c r="AW11" s="82"/>
      <c r="AX11" s="82"/>
      <c r="AY11" s="82"/>
      <c r="AZ11" s="82"/>
      <c r="BA11" s="82"/>
      <c r="BB11" s="82"/>
      <c r="BC11" s="82"/>
    </row>
    <row r="12" spans="1:55" ht="90">
      <c r="A12" s="82"/>
      <c r="B12" s="109" t="s">
        <v>345</v>
      </c>
      <c r="C12" s="110" t="str">
        <f>VLOOKUP($B12,Listas!$A$2:$B$5,2,FALSE)</f>
        <v>PerUno</v>
      </c>
      <c r="D12" s="109" t="s">
        <v>346</v>
      </c>
      <c r="E12" s="110" t="str">
        <f>VLOOKUP($D12,Listas!$E$2:$F$11,2,FALSE)</f>
        <v>ObjUno</v>
      </c>
      <c r="F12" s="109" t="s">
        <v>347</v>
      </c>
      <c r="G12" s="109"/>
      <c r="H12" s="109"/>
      <c r="I12" s="109"/>
      <c r="J12" s="109"/>
      <c r="K12" s="109"/>
      <c r="L12" s="109"/>
      <c r="M12" s="109"/>
      <c r="N12" s="109"/>
      <c r="O12" s="109"/>
      <c r="P12" s="109"/>
      <c r="Q12" s="109"/>
      <c r="R12" s="109"/>
      <c r="S12" s="109" t="s">
        <v>204</v>
      </c>
      <c r="T12" s="109" t="s">
        <v>698</v>
      </c>
      <c r="U12" s="109"/>
      <c r="V12" s="109"/>
      <c r="W12" s="115" t="s">
        <v>700</v>
      </c>
      <c r="X12" s="111" t="s">
        <v>232</v>
      </c>
      <c r="Y12" s="111" t="s">
        <v>493</v>
      </c>
      <c r="Z12" s="111" t="s">
        <v>701</v>
      </c>
      <c r="AA12" s="111" t="s">
        <v>702</v>
      </c>
      <c r="AB12" s="112" t="s">
        <v>703</v>
      </c>
      <c r="AC12" s="109" t="s">
        <v>696</v>
      </c>
      <c r="AD12" s="109" t="s">
        <v>697</v>
      </c>
      <c r="AE12" s="113" t="s">
        <v>704</v>
      </c>
      <c r="AF12" s="113">
        <v>45107</v>
      </c>
      <c r="AG12" s="112"/>
      <c r="AH12" s="112">
        <v>100</v>
      </c>
      <c r="AI12" s="109" t="s">
        <v>493</v>
      </c>
      <c r="AJ12" s="109" t="str">
        <f>VLOOKUP($AI12,Listas!$AB$1:$AC$10,2,FALSE)</f>
        <v>OAPCR</v>
      </c>
      <c r="AK12" s="109" t="s">
        <v>494</v>
      </c>
      <c r="AL12" s="82"/>
      <c r="AM12" s="82"/>
      <c r="AN12" s="82"/>
      <c r="AO12" s="82"/>
      <c r="AP12" s="82"/>
      <c r="AQ12" s="82"/>
      <c r="AR12" s="82"/>
      <c r="AS12" s="82"/>
      <c r="AT12" s="82"/>
      <c r="AU12" s="82"/>
      <c r="AV12" s="82"/>
      <c r="AW12" s="82"/>
      <c r="AX12" s="82"/>
      <c r="AY12" s="82"/>
      <c r="AZ12" s="82"/>
      <c r="BA12" s="82"/>
      <c r="BB12" s="82"/>
      <c r="BC12" s="82"/>
    </row>
    <row r="13" spans="1:55" ht="90">
      <c r="A13" s="82"/>
      <c r="B13" s="109" t="s">
        <v>345</v>
      </c>
      <c r="C13" s="110" t="str">
        <f>VLOOKUP($B13,Listas!$A$2:$B$5,2,FALSE)</f>
        <v>PerUno</v>
      </c>
      <c r="D13" s="109" t="s">
        <v>346</v>
      </c>
      <c r="E13" s="110" t="str">
        <f>VLOOKUP($D13,Listas!$E$2:$F$11,2,FALSE)</f>
        <v>ObjUno</v>
      </c>
      <c r="F13" s="109" t="s">
        <v>347</v>
      </c>
      <c r="G13" s="109"/>
      <c r="H13" s="109"/>
      <c r="I13" s="109"/>
      <c r="J13" s="109"/>
      <c r="K13" s="109"/>
      <c r="L13" s="109"/>
      <c r="M13" s="109"/>
      <c r="N13" s="109"/>
      <c r="O13" s="109"/>
      <c r="P13" s="109"/>
      <c r="Q13" s="109"/>
      <c r="R13" s="109"/>
      <c r="S13" s="109" t="s">
        <v>204</v>
      </c>
      <c r="T13" s="109" t="s">
        <v>705</v>
      </c>
      <c r="U13" s="109"/>
      <c r="V13" s="109"/>
      <c r="W13" s="247" t="s">
        <v>706</v>
      </c>
      <c r="X13" s="247" t="s">
        <v>1106</v>
      </c>
      <c r="Y13" s="247" t="s">
        <v>493</v>
      </c>
      <c r="Z13" s="247" t="s">
        <v>1107</v>
      </c>
      <c r="AA13" s="247" t="s">
        <v>1107</v>
      </c>
      <c r="AB13" s="112" t="s">
        <v>1108</v>
      </c>
      <c r="AC13" s="247" t="s">
        <v>696</v>
      </c>
      <c r="AD13" s="247" t="s">
        <v>697</v>
      </c>
      <c r="AE13" s="297">
        <v>44927</v>
      </c>
      <c r="AF13" s="297">
        <v>45291</v>
      </c>
      <c r="AG13" s="298"/>
      <c r="AH13" s="298">
        <v>100</v>
      </c>
      <c r="AI13" s="247" t="s">
        <v>493</v>
      </c>
      <c r="AJ13" s="247" t="s">
        <v>494</v>
      </c>
      <c r="AK13" s="109" t="s">
        <v>494</v>
      </c>
      <c r="AL13" s="82"/>
      <c r="AM13" s="82"/>
      <c r="AN13" s="82"/>
      <c r="AO13" s="82"/>
      <c r="AP13" s="82"/>
      <c r="AQ13" s="82"/>
      <c r="AR13" s="82"/>
      <c r="AS13" s="82"/>
      <c r="AT13" s="82"/>
      <c r="AU13" s="82"/>
      <c r="AV13" s="82"/>
      <c r="AW13" s="82"/>
      <c r="AX13" s="82"/>
      <c r="AY13" s="82"/>
      <c r="AZ13" s="82"/>
      <c r="BA13" s="82"/>
      <c r="BB13" s="82"/>
      <c r="BC13" s="8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B12" sqref="B12"/>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12"/>
      <c r="C2" s="415" t="s">
        <v>707</v>
      </c>
      <c r="D2" s="2" t="s">
        <v>159</v>
      </c>
      <c r="E2" s="3" t="s">
        <v>160</v>
      </c>
    </row>
    <row r="3" spans="1:26" ht="18.75" customHeight="1">
      <c r="B3" s="413"/>
      <c r="C3" s="413"/>
      <c r="D3" s="2" t="s">
        <v>161</v>
      </c>
      <c r="E3" s="3">
        <v>5</v>
      </c>
    </row>
    <row r="4" spans="1:26" ht="18.75" customHeight="1">
      <c r="B4" s="413"/>
      <c r="C4" s="413"/>
      <c r="D4" s="2" t="s">
        <v>164</v>
      </c>
      <c r="E4" s="75">
        <v>44868</v>
      </c>
    </row>
    <row r="5" spans="1:26" ht="18.75" customHeight="1">
      <c r="B5" s="414"/>
      <c r="C5" s="414"/>
      <c r="D5" s="2" t="s">
        <v>165</v>
      </c>
      <c r="E5" s="3" t="s">
        <v>166</v>
      </c>
    </row>
    <row r="6" spans="1:26" ht="7.5" customHeight="1">
      <c r="B6" s="16"/>
    </row>
    <row r="7" spans="1:26" ht="16.5" thickBot="1">
      <c r="B7" s="66" t="s">
        <v>708</v>
      </c>
      <c r="C7" s="67" t="s">
        <v>709</v>
      </c>
      <c r="D7" s="416" t="s">
        <v>710</v>
      </c>
      <c r="E7" s="417"/>
    </row>
    <row r="8" spans="1:26" ht="60.75" customHeight="1">
      <c r="B8" s="68" t="s">
        <v>167</v>
      </c>
      <c r="C8" s="69" t="s">
        <v>711</v>
      </c>
      <c r="D8" s="418" t="s">
        <v>712</v>
      </c>
      <c r="E8" s="419"/>
    </row>
    <row r="9" spans="1:26" ht="36.75" customHeight="1">
      <c r="A9" s="17"/>
      <c r="B9" s="70" t="s">
        <v>713</v>
      </c>
      <c r="C9" s="18" t="s">
        <v>714</v>
      </c>
      <c r="D9" s="420" t="s">
        <v>712</v>
      </c>
      <c r="E9" s="421"/>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715</v>
      </c>
      <c r="C10" s="18" t="s">
        <v>716</v>
      </c>
      <c r="D10" s="420" t="s">
        <v>712</v>
      </c>
      <c r="E10" s="421"/>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717</v>
      </c>
      <c r="C11" s="65" t="s">
        <v>718</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719</v>
      </c>
      <c r="C12" s="18" t="s">
        <v>720</v>
      </c>
      <c r="D12" s="422" t="s">
        <v>721</v>
      </c>
      <c r="E12" s="421"/>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722</v>
      </c>
      <c r="D13" s="422" t="s">
        <v>721</v>
      </c>
      <c r="E13" s="421"/>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723</v>
      </c>
      <c r="C14" s="18" t="s">
        <v>724</v>
      </c>
      <c r="D14" s="422" t="s">
        <v>721</v>
      </c>
      <c r="E14" s="421"/>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725</v>
      </c>
      <c r="D15" s="422" t="s">
        <v>726</v>
      </c>
      <c r="E15" s="421"/>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727</v>
      </c>
      <c r="D16" s="422" t="s">
        <v>726</v>
      </c>
      <c r="E16" s="421"/>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728</v>
      </c>
      <c r="D17" s="422" t="s">
        <v>726</v>
      </c>
      <c r="E17" s="421"/>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729</v>
      </c>
      <c r="D18" s="422" t="s">
        <v>726</v>
      </c>
      <c r="E18" s="421"/>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730</v>
      </c>
      <c r="D19" s="422" t="s">
        <v>726</v>
      </c>
      <c r="E19" s="421"/>
    </row>
    <row r="20" spans="1:26" ht="37.5" customHeight="1">
      <c r="B20" s="70" t="s">
        <v>179</v>
      </c>
      <c r="C20" s="18" t="s">
        <v>731</v>
      </c>
      <c r="D20" s="422" t="s">
        <v>726</v>
      </c>
      <c r="E20" s="421"/>
    </row>
    <row r="21" spans="1:26" ht="54.75" customHeight="1">
      <c r="B21" s="70" t="s">
        <v>180</v>
      </c>
      <c r="C21" s="18" t="s">
        <v>732</v>
      </c>
      <c r="D21" s="422" t="s">
        <v>726</v>
      </c>
      <c r="E21" s="421"/>
    </row>
    <row r="22" spans="1:26" ht="39.75" customHeight="1">
      <c r="B22" s="70" t="s">
        <v>181</v>
      </c>
      <c r="C22" s="18" t="s">
        <v>733</v>
      </c>
      <c r="D22" s="422" t="s">
        <v>726</v>
      </c>
      <c r="E22" s="421"/>
    </row>
    <row r="23" spans="1:26" ht="55.5" customHeight="1">
      <c r="B23" s="70" t="s">
        <v>182</v>
      </c>
      <c r="C23" s="18" t="s">
        <v>734</v>
      </c>
      <c r="D23" s="422" t="s">
        <v>726</v>
      </c>
      <c r="E23" s="421"/>
    </row>
    <row r="24" spans="1:26" ht="39.75" customHeight="1">
      <c r="B24" s="70" t="s">
        <v>183</v>
      </c>
      <c r="C24" s="18" t="s">
        <v>735</v>
      </c>
      <c r="D24" s="422" t="s">
        <v>726</v>
      </c>
      <c r="E24" s="421"/>
    </row>
    <row r="25" spans="1:26" ht="41.25" customHeight="1" thickBot="1">
      <c r="B25" s="72" t="s">
        <v>736</v>
      </c>
      <c r="C25" s="73" t="s">
        <v>737</v>
      </c>
      <c r="D25" s="423" t="s">
        <v>726</v>
      </c>
      <c r="E25" s="424"/>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29"/>
      <c r="C2" s="430"/>
      <c r="D2" s="435" t="s">
        <v>738</v>
      </c>
      <c r="E2" s="436"/>
      <c r="F2" s="436"/>
      <c r="G2" s="436"/>
      <c r="H2" s="430"/>
      <c r="I2" s="2" t="s">
        <v>159</v>
      </c>
      <c r="J2" s="3" t="s">
        <v>160</v>
      </c>
      <c r="K2" s="19"/>
      <c r="L2" s="19"/>
      <c r="M2" s="19"/>
      <c r="N2" s="19"/>
      <c r="O2" s="19"/>
      <c r="P2" s="19"/>
      <c r="Q2" s="19"/>
      <c r="R2" s="19"/>
      <c r="S2" s="19"/>
      <c r="T2" s="19"/>
      <c r="U2" s="19"/>
      <c r="V2" s="19"/>
      <c r="W2" s="19"/>
      <c r="X2" s="19"/>
      <c r="Y2" s="19"/>
      <c r="Z2" s="19"/>
    </row>
    <row r="3" spans="1:26" ht="22.5" customHeight="1">
      <c r="A3" s="19"/>
      <c r="B3" s="431"/>
      <c r="C3" s="432"/>
      <c r="D3" s="431"/>
      <c r="E3" s="437"/>
      <c r="F3" s="437"/>
      <c r="G3" s="437"/>
      <c r="H3" s="432"/>
      <c r="I3" s="2" t="s">
        <v>161</v>
      </c>
      <c r="J3" s="3">
        <v>3</v>
      </c>
      <c r="K3" s="19"/>
      <c r="L3" s="19"/>
      <c r="M3" s="19"/>
      <c r="N3" s="19"/>
      <c r="O3" s="19"/>
      <c r="P3" s="19"/>
      <c r="Q3" s="19"/>
      <c r="R3" s="19"/>
      <c r="S3" s="19"/>
      <c r="T3" s="19"/>
      <c r="U3" s="19"/>
      <c r="V3" s="19"/>
      <c r="W3" s="19"/>
      <c r="X3" s="19"/>
      <c r="Y3" s="19"/>
      <c r="Z3" s="19"/>
    </row>
    <row r="4" spans="1:26" ht="22.5" customHeight="1">
      <c r="A4" s="19"/>
      <c r="B4" s="431"/>
      <c r="C4" s="432"/>
      <c r="D4" s="431"/>
      <c r="E4" s="437"/>
      <c r="F4" s="437"/>
      <c r="G4" s="437"/>
      <c r="H4" s="432"/>
      <c r="I4" s="2" t="s">
        <v>164</v>
      </c>
      <c r="J4" s="4">
        <v>43829</v>
      </c>
      <c r="K4" s="19"/>
      <c r="L4" s="19"/>
      <c r="M4" s="19"/>
      <c r="N4" s="19"/>
      <c r="O4" s="19"/>
      <c r="P4" s="19"/>
      <c r="Q4" s="19"/>
      <c r="R4" s="19"/>
      <c r="S4" s="19"/>
      <c r="T4" s="19"/>
      <c r="U4" s="19"/>
      <c r="V4" s="19"/>
      <c r="W4" s="19"/>
      <c r="X4" s="19"/>
      <c r="Y4" s="19"/>
      <c r="Z4" s="19"/>
    </row>
    <row r="5" spans="1:26" ht="22.5" customHeight="1">
      <c r="A5" s="19"/>
      <c r="B5" s="433"/>
      <c r="C5" s="434"/>
      <c r="D5" s="433"/>
      <c r="E5" s="438"/>
      <c r="F5" s="438"/>
      <c r="G5" s="438"/>
      <c r="H5" s="434"/>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739</v>
      </c>
      <c r="E7" s="28" t="s">
        <v>740</v>
      </c>
      <c r="F7" s="28" t="s">
        <v>741</v>
      </c>
      <c r="G7" s="28" t="s">
        <v>742</v>
      </c>
      <c r="H7" s="28" t="s">
        <v>743</v>
      </c>
      <c r="I7" s="439" t="s">
        <v>744</v>
      </c>
      <c r="J7" s="426"/>
      <c r="K7" s="19"/>
      <c r="L7" s="19"/>
      <c r="M7" s="19"/>
      <c r="N7" s="19"/>
      <c r="O7" s="19"/>
      <c r="P7" s="19"/>
      <c r="Q7" s="19"/>
      <c r="R7" s="19"/>
      <c r="S7" s="19"/>
      <c r="T7" s="19"/>
      <c r="U7" s="19"/>
      <c r="V7" s="19"/>
      <c r="W7" s="19"/>
      <c r="X7" s="19"/>
      <c r="Y7" s="19"/>
      <c r="Z7" s="19"/>
    </row>
    <row r="8" spans="1:26" ht="182.25" customHeight="1">
      <c r="A8" s="19"/>
      <c r="B8" s="428" t="s">
        <v>345</v>
      </c>
      <c r="C8" s="427" t="s">
        <v>745</v>
      </c>
      <c r="D8" s="427" t="s">
        <v>746</v>
      </c>
      <c r="E8" s="427" t="s">
        <v>747</v>
      </c>
      <c r="F8" s="7" t="s">
        <v>748</v>
      </c>
      <c r="G8" s="7"/>
      <c r="H8" s="7" t="s">
        <v>749</v>
      </c>
      <c r="I8" s="425" t="s">
        <v>750</v>
      </c>
      <c r="J8" s="426"/>
      <c r="K8" s="19"/>
      <c r="L8" s="19"/>
      <c r="M8" s="19"/>
      <c r="N8" s="19"/>
      <c r="O8" s="19"/>
      <c r="P8" s="19"/>
      <c r="Q8" s="19"/>
      <c r="R8" s="19"/>
      <c r="S8" s="19"/>
      <c r="T8" s="19"/>
      <c r="U8" s="19"/>
      <c r="V8" s="19"/>
      <c r="W8" s="19"/>
      <c r="X8" s="19"/>
      <c r="Y8" s="19"/>
      <c r="Z8" s="19"/>
    </row>
    <row r="9" spans="1:26" ht="109.5" customHeight="1">
      <c r="A9" s="19"/>
      <c r="B9" s="413"/>
      <c r="C9" s="413"/>
      <c r="D9" s="413"/>
      <c r="E9" s="413"/>
      <c r="F9" s="7" t="s">
        <v>751</v>
      </c>
      <c r="G9" s="7"/>
      <c r="H9" s="7" t="s">
        <v>752</v>
      </c>
      <c r="I9" s="425" t="s">
        <v>753</v>
      </c>
      <c r="J9" s="426"/>
      <c r="K9" s="19"/>
      <c r="L9" s="19"/>
      <c r="M9" s="19"/>
      <c r="N9" s="19"/>
      <c r="O9" s="19"/>
      <c r="P9" s="19"/>
      <c r="Q9" s="19"/>
      <c r="R9" s="19"/>
      <c r="S9" s="19"/>
      <c r="T9" s="19"/>
      <c r="U9" s="19"/>
      <c r="V9" s="19"/>
      <c r="W9" s="19"/>
      <c r="X9" s="19"/>
      <c r="Y9" s="19"/>
      <c r="Z9" s="19"/>
    </row>
    <row r="10" spans="1:26" ht="117.75" customHeight="1">
      <c r="A10" s="19"/>
      <c r="B10" s="413"/>
      <c r="C10" s="414"/>
      <c r="D10" s="414"/>
      <c r="E10" s="414"/>
      <c r="F10" s="7" t="s">
        <v>754</v>
      </c>
      <c r="G10" s="7"/>
      <c r="H10" s="7" t="s">
        <v>755</v>
      </c>
      <c r="I10" s="425" t="s">
        <v>756</v>
      </c>
      <c r="J10" s="426"/>
      <c r="K10" s="19"/>
      <c r="L10" s="19"/>
      <c r="M10" s="19"/>
      <c r="N10" s="19"/>
      <c r="O10" s="19"/>
      <c r="P10" s="19"/>
      <c r="Q10" s="19"/>
      <c r="R10" s="19"/>
      <c r="S10" s="19"/>
      <c r="T10" s="19"/>
      <c r="U10" s="19"/>
      <c r="V10" s="19"/>
      <c r="W10" s="19"/>
      <c r="X10" s="19"/>
      <c r="Y10" s="19"/>
      <c r="Z10" s="19"/>
    </row>
    <row r="11" spans="1:26" ht="255">
      <c r="A11" s="19"/>
      <c r="B11" s="413"/>
      <c r="C11" s="7" t="s">
        <v>757</v>
      </c>
      <c r="D11" s="7" t="s">
        <v>758</v>
      </c>
      <c r="E11" s="7" t="s">
        <v>759</v>
      </c>
      <c r="F11" s="7" t="s">
        <v>760</v>
      </c>
      <c r="G11" s="7"/>
      <c r="H11" s="12" t="s">
        <v>761</v>
      </c>
      <c r="I11" s="425" t="s">
        <v>762</v>
      </c>
      <c r="J11" s="426"/>
      <c r="K11" s="19"/>
      <c r="L11" s="19"/>
      <c r="M11" s="19"/>
      <c r="N11" s="19"/>
      <c r="O11" s="19"/>
      <c r="P11" s="19"/>
      <c r="Q11" s="19"/>
      <c r="R11" s="19"/>
      <c r="S11" s="19"/>
      <c r="T11" s="19"/>
      <c r="U11" s="19"/>
      <c r="V11" s="19"/>
      <c r="W11" s="19"/>
      <c r="X11" s="19"/>
      <c r="Y11" s="19"/>
      <c r="Z11" s="19"/>
    </row>
    <row r="12" spans="1:26" ht="253.5" customHeight="1">
      <c r="A12" s="19"/>
      <c r="B12" s="413"/>
      <c r="C12" s="427" t="s">
        <v>763</v>
      </c>
      <c r="D12" s="427" t="s">
        <v>764</v>
      </c>
      <c r="E12" s="427" t="s">
        <v>765</v>
      </c>
      <c r="F12" s="7" t="s">
        <v>766</v>
      </c>
      <c r="G12" s="7"/>
      <c r="H12" s="12" t="s">
        <v>767</v>
      </c>
      <c r="I12" s="425" t="s">
        <v>768</v>
      </c>
      <c r="J12" s="426"/>
      <c r="K12" s="19"/>
      <c r="L12" s="19"/>
      <c r="M12" s="19"/>
      <c r="N12" s="19"/>
      <c r="O12" s="19"/>
      <c r="P12" s="19"/>
      <c r="Q12" s="19"/>
      <c r="R12" s="19"/>
      <c r="S12" s="19"/>
      <c r="T12" s="19"/>
      <c r="U12" s="19"/>
      <c r="V12" s="19"/>
      <c r="W12" s="19"/>
      <c r="X12" s="19"/>
      <c r="Y12" s="19"/>
      <c r="Z12" s="19"/>
    </row>
    <row r="13" spans="1:26" ht="121.5" customHeight="1">
      <c r="A13" s="19"/>
      <c r="B13" s="413"/>
      <c r="C13" s="413"/>
      <c r="D13" s="413"/>
      <c r="E13" s="413"/>
      <c r="F13" s="7" t="s">
        <v>769</v>
      </c>
      <c r="G13" s="7"/>
      <c r="H13" s="12" t="s">
        <v>770</v>
      </c>
      <c r="I13" s="425" t="s">
        <v>771</v>
      </c>
      <c r="J13" s="426"/>
      <c r="K13" s="19"/>
      <c r="L13" s="19"/>
      <c r="M13" s="19"/>
      <c r="N13" s="19"/>
      <c r="O13" s="19"/>
      <c r="P13" s="19"/>
      <c r="Q13" s="19"/>
      <c r="R13" s="19"/>
      <c r="S13" s="19"/>
      <c r="T13" s="19"/>
      <c r="U13" s="19"/>
      <c r="V13" s="19"/>
      <c r="W13" s="19"/>
      <c r="X13" s="19"/>
      <c r="Y13" s="19"/>
      <c r="Z13" s="19"/>
    </row>
    <row r="14" spans="1:26" ht="105">
      <c r="A14" s="19"/>
      <c r="B14" s="413"/>
      <c r="C14" s="413"/>
      <c r="D14" s="413"/>
      <c r="E14" s="413"/>
      <c r="F14" s="7" t="s">
        <v>772</v>
      </c>
      <c r="G14" s="7"/>
      <c r="H14" s="12" t="s">
        <v>773</v>
      </c>
      <c r="I14" s="425" t="s">
        <v>774</v>
      </c>
      <c r="J14" s="426"/>
      <c r="K14" s="19"/>
      <c r="L14" s="19"/>
      <c r="M14" s="19"/>
      <c r="N14" s="19"/>
      <c r="O14" s="19"/>
      <c r="P14" s="19"/>
      <c r="Q14" s="19"/>
      <c r="R14" s="19"/>
      <c r="S14" s="19"/>
      <c r="T14" s="19"/>
      <c r="U14" s="19"/>
      <c r="V14" s="19"/>
      <c r="W14" s="19"/>
      <c r="X14" s="19"/>
      <c r="Y14" s="19"/>
      <c r="Z14" s="19"/>
    </row>
    <row r="15" spans="1:26" ht="169.5" customHeight="1">
      <c r="A15" s="19"/>
      <c r="B15" s="414"/>
      <c r="C15" s="414"/>
      <c r="D15" s="414"/>
      <c r="E15" s="414"/>
      <c r="F15" s="7" t="s">
        <v>775</v>
      </c>
      <c r="G15" s="7"/>
      <c r="H15" s="12" t="s">
        <v>776</v>
      </c>
      <c r="I15" s="425" t="s">
        <v>777</v>
      </c>
      <c r="J15" s="426"/>
      <c r="K15" s="19"/>
      <c r="L15" s="19"/>
      <c r="M15" s="19"/>
      <c r="N15" s="19"/>
      <c r="O15" s="19"/>
      <c r="P15" s="19"/>
      <c r="Q15" s="19"/>
      <c r="R15" s="19"/>
      <c r="S15" s="19"/>
      <c r="T15" s="19"/>
      <c r="U15" s="19"/>
      <c r="V15" s="19"/>
      <c r="W15" s="19"/>
      <c r="X15" s="19"/>
      <c r="Y15" s="19"/>
      <c r="Z15" s="19"/>
    </row>
    <row r="16" spans="1:26" ht="111.75" customHeight="1">
      <c r="A16" s="19"/>
      <c r="B16" s="428" t="s">
        <v>201</v>
      </c>
      <c r="C16" s="427" t="s">
        <v>778</v>
      </c>
      <c r="D16" s="427" t="s">
        <v>779</v>
      </c>
      <c r="E16" s="427"/>
      <c r="F16" s="7" t="s">
        <v>780</v>
      </c>
      <c r="G16" s="7"/>
      <c r="H16" s="12" t="s">
        <v>781</v>
      </c>
      <c r="I16" s="425" t="s">
        <v>782</v>
      </c>
      <c r="J16" s="426"/>
      <c r="K16" s="19"/>
      <c r="L16" s="19"/>
      <c r="M16" s="19"/>
      <c r="N16" s="19"/>
      <c r="O16" s="19"/>
      <c r="P16" s="19"/>
      <c r="Q16" s="19"/>
      <c r="R16" s="19"/>
      <c r="S16" s="19"/>
      <c r="T16" s="19"/>
      <c r="U16" s="19"/>
      <c r="V16" s="19"/>
      <c r="W16" s="19"/>
      <c r="X16" s="19"/>
      <c r="Y16" s="19"/>
      <c r="Z16" s="19"/>
    </row>
    <row r="17" spans="1:26" ht="60">
      <c r="A17" s="19"/>
      <c r="B17" s="413"/>
      <c r="C17" s="413"/>
      <c r="D17" s="413"/>
      <c r="E17" s="413"/>
      <c r="F17" s="7" t="s">
        <v>783</v>
      </c>
      <c r="G17" s="7"/>
      <c r="H17" s="7" t="s">
        <v>784</v>
      </c>
      <c r="I17" s="425"/>
      <c r="J17" s="426"/>
      <c r="K17" s="19"/>
      <c r="L17" s="19"/>
      <c r="M17" s="19"/>
      <c r="N17" s="19"/>
      <c r="O17" s="19"/>
      <c r="P17" s="19"/>
      <c r="Q17" s="19"/>
      <c r="R17" s="19"/>
      <c r="S17" s="19"/>
      <c r="T17" s="19"/>
      <c r="U17" s="19"/>
      <c r="V17" s="19"/>
      <c r="W17" s="19"/>
      <c r="X17" s="19"/>
      <c r="Y17" s="19"/>
      <c r="Z17" s="19"/>
    </row>
    <row r="18" spans="1:26" ht="96.75" customHeight="1">
      <c r="A18" s="19"/>
      <c r="B18" s="413"/>
      <c r="C18" s="414"/>
      <c r="D18" s="414"/>
      <c r="E18" s="414"/>
      <c r="F18" s="7" t="s">
        <v>785</v>
      </c>
      <c r="G18" s="7"/>
      <c r="H18" s="7"/>
      <c r="I18" s="425" t="s">
        <v>786</v>
      </c>
      <c r="J18" s="426"/>
      <c r="K18" s="19"/>
      <c r="L18" s="19"/>
      <c r="M18" s="19"/>
      <c r="N18" s="19"/>
      <c r="O18" s="19"/>
      <c r="P18" s="19"/>
      <c r="Q18" s="19"/>
      <c r="R18" s="19"/>
      <c r="S18" s="19"/>
      <c r="T18" s="19"/>
      <c r="U18" s="19"/>
      <c r="V18" s="19"/>
      <c r="W18" s="19"/>
      <c r="X18" s="19"/>
      <c r="Y18" s="19"/>
      <c r="Z18" s="19"/>
    </row>
    <row r="19" spans="1:26" ht="112.5" customHeight="1">
      <c r="A19" s="19"/>
      <c r="B19" s="413"/>
      <c r="C19" s="7" t="s">
        <v>787</v>
      </c>
      <c r="D19" s="7" t="s">
        <v>788</v>
      </c>
      <c r="E19" s="7"/>
      <c r="F19" s="7" t="s">
        <v>789</v>
      </c>
      <c r="G19" s="7"/>
      <c r="H19" s="12" t="s">
        <v>790</v>
      </c>
      <c r="I19" s="440" t="s">
        <v>791</v>
      </c>
      <c r="J19" s="426"/>
      <c r="K19" s="19"/>
      <c r="L19" s="19"/>
      <c r="M19" s="19"/>
      <c r="N19" s="19"/>
      <c r="O19" s="19"/>
      <c r="P19" s="19"/>
      <c r="Q19" s="19"/>
      <c r="R19" s="19"/>
      <c r="S19" s="19"/>
      <c r="T19" s="19"/>
      <c r="U19" s="19"/>
      <c r="V19" s="19"/>
      <c r="W19" s="19"/>
      <c r="X19" s="19"/>
      <c r="Y19" s="19"/>
      <c r="Z19" s="19"/>
    </row>
    <row r="20" spans="1:26" ht="120">
      <c r="A20" s="19"/>
      <c r="B20" s="413"/>
      <c r="C20" s="7" t="s">
        <v>792</v>
      </c>
      <c r="D20" s="7" t="s">
        <v>793</v>
      </c>
      <c r="E20" s="7" t="s">
        <v>794</v>
      </c>
      <c r="F20" s="7" t="s">
        <v>795</v>
      </c>
      <c r="G20" s="7"/>
      <c r="H20" s="12"/>
      <c r="I20" s="425"/>
      <c r="J20" s="426"/>
      <c r="K20" s="19"/>
      <c r="L20" s="19"/>
      <c r="M20" s="19"/>
      <c r="N20" s="19"/>
      <c r="O20" s="19"/>
      <c r="P20" s="19"/>
      <c r="Q20" s="19"/>
      <c r="R20" s="19"/>
      <c r="S20" s="19"/>
      <c r="T20" s="19"/>
      <c r="U20" s="19"/>
      <c r="V20" s="19"/>
      <c r="W20" s="19"/>
      <c r="X20" s="19"/>
      <c r="Y20" s="19"/>
      <c r="Z20" s="19"/>
    </row>
    <row r="21" spans="1:26" ht="79.5" customHeight="1">
      <c r="A21" s="19"/>
      <c r="B21" s="414"/>
      <c r="C21" s="7" t="s">
        <v>796</v>
      </c>
      <c r="D21" s="7" t="s">
        <v>797</v>
      </c>
      <c r="E21" s="7"/>
      <c r="F21" s="7" t="s">
        <v>798</v>
      </c>
      <c r="G21" s="7"/>
      <c r="H21" s="12"/>
      <c r="I21" s="425" t="s">
        <v>799</v>
      </c>
      <c r="J21" s="426"/>
      <c r="K21" s="19"/>
      <c r="L21" s="19"/>
      <c r="M21" s="19"/>
      <c r="N21" s="19"/>
      <c r="O21" s="19"/>
      <c r="P21" s="19"/>
      <c r="Q21" s="19"/>
      <c r="R21" s="19"/>
      <c r="S21" s="19"/>
      <c r="T21" s="19"/>
      <c r="U21" s="19"/>
      <c r="V21" s="19"/>
      <c r="W21" s="19"/>
      <c r="X21" s="19"/>
      <c r="Y21" s="19"/>
      <c r="Z21" s="19"/>
    </row>
    <row r="22" spans="1:26" ht="15.75" customHeight="1">
      <c r="A22" s="19"/>
      <c r="B22" s="20" t="s">
        <v>800</v>
      </c>
      <c r="C22" s="7" t="s">
        <v>801</v>
      </c>
      <c r="D22" s="7" t="s">
        <v>802</v>
      </c>
      <c r="E22" s="7" t="s">
        <v>803</v>
      </c>
      <c r="F22" s="12" t="s">
        <v>804</v>
      </c>
      <c r="G22" s="12"/>
      <c r="H22" s="12"/>
      <c r="I22" s="425" t="s">
        <v>805</v>
      </c>
      <c r="J22" s="426"/>
      <c r="K22" s="19"/>
      <c r="L22" s="19"/>
      <c r="M22" s="19"/>
      <c r="N22" s="19"/>
      <c r="O22" s="19"/>
      <c r="P22" s="19"/>
      <c r="Q22" s="19"/>
      <c r="R22" s="19"/>
      <c r="S22" s="19"/>
      <c r="T22" s="19"/>
      <c r="U22" s="19"/>
      <c r="V22" s="19"/>
      <c r="W22" s="19"/>
      <c r="X22" s="19"/>
      <c r="Y22" s="19"/>
      <c r="Z22" s="19"/>
    </row>
    <row r="23" spans="1:26" ht="15.75" customHeight="1">
      <c r="A23" s="19"/>
      <c r="B23" s="428" t="s">
        <v>806</v>
      </c>
      <c r="C23" s="7" t="s">
        <v>807</v>
      </c>
      <c r="D23" s="7" t="s">
        <v>808</v>
      </c>
      <c r="E23" s="7" t="s">
        <v>809</v>
      </c>
      <c r="F23" s="12" t="s">
        <v>804</v>
      </c>
      <c r="G23" s="12"/>
      <c r="H23" s="12"/>
      <c r="I23" s="425" t="s">
        <v>810</v>
      </c>
      <c r="J23" s="426"/>
      <c r="K23" s="19"/>
      <c r="L23" s="19"/>
      <c r="M23" s="19"/>
      <c r="N23" s="19"/>
      <c r="O23" s="19"/>
      <c r="P23" s="19"/>
      <c r="Q23" s="19"/>
      <c r="R23" s="19"/>
      <c r="S23" s="19"/>
      <c r="T23" s="19"/>
      <c r="U23" s="19"/>
      <c r="V23" s="19"/>
      <c r="W23" s="19"/>
      <c r="X23" s="19"/>
      <c r="Y23" s="19"/>
      <c r="Z23" s="19"/>
    </row>
    <row r="24" spans="1:26" ht="15.75" customHeight="1">
      <c r="A24" s="19"/>
      <c r="B24" s="414"/>
      <c r="C24" s="7" t="s">
        <v>811</v>
      </c>
      <c r="D24" s="7" t="s">
        <v>812</v>
      </c>
      <c r="E24" s="7" t="s">
        <v>813</v>
      </c>
      <c r="F24" s="12" t="s">
        <v>804</v>
      </c>
      <c r="G24" s="12"/>
      <c r="H24" s="12"/>
      <c r="I24" s="425"/>
      <c r="J24" s="42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741</v>
      </c>
      <c r="I1" s="19"/>
      <c r="J1" s="19"/>
      <c r="K1" s="19"/>
      <c r="L1" s="21" t="s">
        <v>814</v>
      </c>
      <c r="M1" s="21" t="s">
        <v>815</v>
      </c>
      <c r="N1" s="19"/>
      <c r="O1" s="19"/>
      <c r="P1" s="19"/>
      <c r="Q1" s="19"/>
      <c r="R1" s="19"/>
      <c r="S1" s="19"/>
      <c r="T1" s="19"/>
      <c r="U1" s="19"/>
      <c r="V1" s="19"/>
      <c r="W1" s="19"/>
      <c r="X1" s="19"/>
      <c r="Y1" s="19"/>
      <c r="Z1" s="19"/>
      <c r="AA1" s="19"/>
      <c r="AB1" s="21" t="s">
        <v>183</v>
      </c>
      <c r="AC1" s="19"/>
      <c r="AD1" s="1"/>
      <c r="AE1" s="21" t="s">
        <v>736</v>
      </c>
      <c r="AF1" s="21" t="s">
        <v>816</v>
      </c>
      <c r="AG1" s="33" t="s">
        <v>817</v>
      </c>
      <c r="AH1" s="42" t="s">
        <v>190</v>
      </c>
      <c r="AI1" s="42" t="s">
        <v>818</v>
      </c>
      <c r="AJ1" s="42" t="s">
        <v>819</v>
      </c>
      <c r="AK1" s="42" t="s">
        <v>820</v>
      </c>
      <c r="AL1" s="42" t="s">
        <v>821</v>
      </c>
    </row>
    <row r="2" spans="1:38" ht="87.75" customHeight="1">
      <c r="A2" s="19" t="s">
        <v>345</v>
      </c>
      <c r="B2" s="19" t="s">
        <v>822</v>
      </c>
      <c r="C2" s="19"/>
      <c r="D2" s="19" t="s">
        <v>822</v>
      </c>
      <c r="E2" s="19" t="s">
        <v>346</v>
      </c>
      <c r="F2" s="19" t="s">
        <v>823</v>
      </c>
      <c r="G2" s="19"/>
      <c r="H2" s="19" t="s">
        <v>347</v>
      </c>
      <c r="I2" s="19" t="s">
        <v>822</v>
      </c>
      <c r="J2" s="19" t="s">
        <v>823</v>
      </c>
      <c r="K2" s="19"/>
      <c r="L2" s="34" t="s">
        <v>189</v>
      </c>
      <c r="M2" s="19" t="s">
        <v>824</v>
      </c>
      <c r="N2" s="19" t="s">
        <v>825</v>
      </c>
      <c r="O2" s="19"/>
      <c r="P2" s="21" t="s">
        <v>824</v>
      </c>
      <c r="Q2" s="19"/>
      <c r="R2" s="21" t="s">
        <v>826</v>
      </c>
      <c r="S2" s="19"/>
      <c r="T2" s="21" t="s">
        <v>827</v>
      </c>
      <c r="U2" s="19"/>
      <c r="V2" s="21" t="s">
        <v>828</v>
      </c>
      <c r="W2" s="19"/>
      <c r="X2" s="21" t="s">
        <v>829</v>
      </c>
      <c r="Y2" s="19"/>
      <c r="Z2" s="21" t="s">
        <v>830</v>
      </c>
      <c r="AA2" s="19"/>
      <c r="AB2" s="19" t="s">
        <v>0</v>
      </c>
      <c r="AC2" s="19" t="s">
        <v>831</v>
      </c>
      <c r="AD2" s="19"/>
      <c r="AE2" s="1" t="s">
        <v>544</v>
      </c>
      <c r="AF2" s="63" t="s">
        <v>207</v>
      </c>
      <c r="AG2" s="43" t="s">
        <v>832</v>
      </c>
      <c r="AH2" t="s">
        <v>833</v>
      </c>
      <c r="AI2" s="44" t="s">
        <v>834</v>
      </c>
      <c r="AJ2" t="s">
        <v>835</v>
      </c>
      <c r="AK2" s="43" t="s">
        <v>257</v>
      </c>
      <c r="AL2" t="s">
        <v>836</v>
      </c>
    </row>
    <row r="3" spans="1:38" ht="60">
      <c r="A3" s="19" t="s">
        <v>201</v>
      </c>
      <c r="B3" s="19" t="s">
        <v>837</v>
      </c>
      <c r="C3" s="19"/>
      <c r="D3" s="19" t="s">
        <v>822</v>
      </c>
      <c r="E3" s="19" t="s">
        <v>357</v>
      </c>
      <c r="F3" s="19" t="s">
        <v>838</v>
      </c>
      <c r="G3" s="19"/>
      <c r="H3" s="19" t="s">
        <v>681</v>
      </c>
      <c r="I3" s="19" t="s">
        <v>822</v>
      </c>
      <c r="J3" s="19" t="s">
        <v>823</v>
      </c>
      <c r="K3" s="19"/>
      <c r="L3" s="19" t="s">
        <v>188</v>
      </c>
      <c r="M3" s="19" t="s">
        <v>826</v>
      </c>
      <c r="N3" s="19" t="s">
        <v>839</v>
      </c>
      <c r="O3" s="19"/>
      <c r="P3" s="19" t="s">
        <v>840</v>
      </c>
      <c r="Q3" s="19"/>
      <c r="R3" s="19"/>
      <c r="S3" s="19"/>
      <c r="T3" s="19" t="s">
        <v>841</v>
      </c>
      <c r="U3" s="19"/>
      <c r="V3" s="19" t="s">
        <v>842</v>
      </c>
      <c r="W3" s="19"/>
      <c r="X3" s="19" t="s">
        <v>843</v>
      </c>
      <c r="Y3" s="19"/>
      <c r="Z3" s="19"/>
      <c r="AA3" s="19"/>
      <c r="AB3" s="23" t="s">
        <v>260</v>
      </c>
      <c r="AC3" s="19" t="s">
        <v>844</v>
      </c>
      <c r="AD3" s="19"/>
      <c r="AE3" s="1" t="s">
        <v>564</v>
      </c>
      <c r="AF3" s="25" t="s">
        <v>415</v>
      </c>
      <c r="AG3" s="43" t="s">
        <v>431</v>
      </c>
      <c r="AH3" t="s">
        <v>845</v>
      </c>
      <c r="AI3" t="s">
        <v>846</v>
      </c>
      <c r="AJ3" t="s">
        <v>847</v>
      </c>
      <c r="AK3" t="s">
        <v>848</v>
      </c>
      <c r="AL3" t="s">
        <v>849</v>
      </c>
    </row>
    <row r="4" spans="1:38" ht="60">
      <c r="A4" s="19" t="s">
        <v>449</v>
      </c>
      <c r="B4" s="19" t="s">
        <v>850</v>
      </c>
      <c r="C4" s="19"/>
      <c r="D4" s="19" t="s">
        <v>822</v>
      </c>
      <c r="E4" s="19" t="s">
        <v>413</v>
      </c>
      <c r="F4" s="19" t="s">
        <v>851</v>
      </c>
      <c r="G4" s="19"/>
      <c r="H4" s="19" t="s">
        <v>852</v>
      </c>
      <c r="I4" s="19" t="s">
        <v>822</v>
      </c>
      <c r="J4" s="19" t="s">
        <v>823</v>
      </c>
      <c r="K4" s="19"/>
      <c r="L4" s="19" t="s">
        <v>193</v>
      </c>
      <c r="M4" s="19" t="s">
        <v>827</v>
      </c>
      <c r="N4" s="19" t="s">
        <v>853</v>
      </c>
      <c r="O4" s="19"/>
      <c r="P4" s="19" t="s">
        <v>854</v>
      </c>
      <c r="Q4" s="19"/>
      <c r="R4" s="19"/>
      <c r="S4" s="19"/>
      <c r="T4" s="19" t="s">
        <v>855</v>
      </c>
      <c r="U4" s="19"/>
      <c r="V4" s="19" t="s">
        <v>856</v>
      </c>
      <c r="W4" s="19"/>
      <c r="X4" s="19" t="s">
        <v>857</v>
      </c>
      <c r="Y4" s="19"/>
      <c r="Z4" s="19"/>
      <c r="AA4" s="19"/>
      <c r="AB4" s="19" t="s">
        <v>368</v>
      </c>
      <c r="AC4" s="19" t="s">
        <v>858</v>
      </c>
      <c r="AD4" s="19"/>
      <c r="AE4" s="1" t="s">
        <v>494</v>
      </c>
      <c r="AF4" s="25" t="s">
        <v>367</v>
      </c>
      <c r="AG4" s="43" t="s">
        <v>859</v>
      </c>
      <c r="AH4" t="s">
        <v>860</v>
      </c>
      <c r="AI4" t="s">
        <v>861</v>
      </c>
      <c r="AJ4" t="s">
        <v>424</v>
      </c>
      <c r="AK4" t="s">
        <v>862</v>
      </c>
      <c r="AL4" t="s">
        <v>863</v>
      </c>
    </row>
    <row r="5" spans="1:38" ht="90">
      <c r="A5" s="19" t="s">
        <v>190</v>
      </c>
      <c r="B5" s="19" t="s">
        <v>864</v>
      </c>
      <c r="C5" s="19"/>
      <c r="D5" s="19" t="s">
        <v>837</v>
      </c>
      <c r="E5" s="19" t="s">
        <v>390</v>
      </c>
      <c r="F5" s="19" t="s">
        <v>865</v>
      </c>
      <c r="G5" s="19"/>
      <c r="H5" s="19" t="s">
        <v>423</v>
      </c>
      <c r="I5" s="19" t="s">
        <v>822</v>
      </c>
      <c r="J5" s="19" t="s">
        <v>838</v>
      </c>
      <c r="K5" s="19"/>
      <c r="L5" s="19" t="s">
        <v>186</v>
      </c>
      <c r="M5" s="19" t="s">
        <v>828</v>
      </c>
      <c r="N5" s="19" t="s">
        <v>866</v>
      </c>
      <c r="O5" s="19"/>
      <c r="P5" s="19" t="s">
        <v>867</v>
      </c>
      <c r="Q5" s="19"/>
      <c r="R5" s="19"/>
      <c r="S5" s="19"/>
      <c r="T5" s="19" t="s">
        <v>868</v>
      </c>
      <c r="U5" s="19"/>
      <c r="V5" s="19" t="s">
        <v>869</v>
      </c>
      <c r="W5" s="19"/>
      <c r="X5" s="19" t="s">
        <v>870</v>
      </c>
      <c r="Y5" s="19"/>
      <c r="Z5" s="19"/>
      <c r="AA5" s="19"/>
      <c r="AB5" s="19" t="s">
        <v>50</v>
      </c>
      <c r="AC5" s="19" t="s">
        <v>559</v>
      </c>
      <c r="AD5" s="19"/>
      <c r="AE5" s="1" t="s">
        <v>500</v>
      </c>
      <c r="AF5" s="25" t="s">
        <v>572</v>
      </c>
      <c r="AG5" s="43" t="s">
        <v>871</v>
      </c>
      <c r="AH5" t="s">
        <v>872</v>
      </c>
      <c r="AI5" s="43" t="s">
        <v>873</v>
      </c>
      <c r="AJ5" t="s">
        <v>874</v>
      </c>
      <c r="AK5" t="s">
        <v>875</v>
      </c>
    </row>
    <row r="6" spans="1:38" ht="75">
      <c r="A6" s="19"/>
      <c r="B6" s="19"/>
      <c r="C6" s="19"/>
      <c r="D6" s="19" t="s">
        <v>837</v>
      </c>
      <c r="E6" s="19" t="s">
        <v>202</v>
      </c>
      <c r="F6" s="19" t="s">
        <v>876</v>
      </c>
      <c r="G6" s="19"/>
      <c r="H6" s="19" t="s">
        <v>358</v>
      </c>
      <c r="I6" s="19" t="s">
        <v>822</v>
      </c>
      <c r="J6" s="19" t="s">
        <v>838</v>
      </c>
      <c r="K6" s="19"/>
      <c r="L6" s="19" t="s">
        <v>195</v>
      </c>
      <c r="M6" s="19" t="s">
        <v>829</v>
      </c>
      <c r="N6" s="19" t="s">
        <v>877</v>
      </c>
      <c r="O6" s="19"/>
      <c r="P6" s="19" t="s">
        <v>878</v>
      </c>
      <c r="Q6" s="19"/>
      <c r="R6" s="19"/>
      <c r="S6" s="19"/>
      <c r="T6" s="19" t="s">
        <v>879</v>
      </c>
      <c r="U6" s="19"/>
      <c r="V6" s="19" t="s">
        <v>880</v>
      </c>
      <c r="W6" s="19"/>
      <c r="X6" s="19" t="s">
        <v>881</v>
      </c>
      <c r="Y6" s="19"/>
      <c r="Z6" s="19"/>
      <c r="AA6" s="19"/>
      <c r="AB6" s="19" t="s">
        <v>72</v>
      </c>
      <c r="AC6" s="19" t="s">
        <v>882</v>
      </c>
      <c r="AD6" s="19"/>
      <c r="AE6" s="1" t="s">
        <v>883</v>
      </c>
      <c r="AF6" s="63" t="s">
        <v>489</v>
      </c>
      <c r="AG6" s="43" t="s">
        <v>415</v>
      </c>
      <c r="AH6" t="s">
        <v>884</v>
      </c>
      <c r="AI6" t="s">
        <v>885</v>
      </c>
      <c r="AJ6" s="43" t="s">
        <v>886</v>
      </c>
      <c r="AK6" t="s">
        <v>887</v>
      </c>
    </row>
    <row r="7" spans="1:38" ht="75">
      <c r="A7" s="19"/>
      <c r="B7" s="19"/>
      <c r="C7" s="19"/>
      <c r="D7" s="19" t="s">
        <v>837</v>
      </c>
      <c r="E7" s="19" t="s">
        <v>888</v>
      </c>
      <c r="F7" s="19" t="s">
        <v>889</v>
      </c>
      <c r="G7" s="19"/>
      <c r="H7" s="19" t="s">
        <v>511</v>
      </c>
      <c r="I7" s="19" t="s">
        <v>822</v>
      </c>
      <c r="J7" s="19" t="s">
        <v>838</v>
      </c>
      <c r="K7" s="19"/>
      <c r="L7" s="19" t="s">
        <v>890</v>
      </c>
      <c r="M7" s="19" t="s">
        <v>830</v>
      </c>
      <c r="N7" s="19" t="s">
        <v>891</v>
      </c>
      <c r="O7" s="19"/>
      <c r="P7" s="19" t="s">
        <v>892</v>
      </c>
      <c r="Q7" s="19"/>
      <c r="R7" s="19"/>
      <c r="S7" s="19"/>
      <c r="T7" s="19"/>
      <c r="U7" s="19"/>
      <c r="V7" s="19" t="s">
        <v>893</v>
      </c>
      <c r="W7" s="19"/>
      <c r="X7" s="19" t="s">
        <v>894</v>
      </c>
      <c r="Y7" s="19"/>
      <c r="Z7" s="19"/>
      <c r="AA7" s="19"/>
      <c r="AB7" s="19" t="s">
        <v>84</v>
      </c>
      <c r="AC7" s="19" t="s">
        <v>895</v>
      </c>
      <c r="AD7" s="19"/>
      <c r="AE7" s="1" t="s">
        <v>585</v>
      </c>
      <c r="AF7" s="25" t="s">
        <v>540</v>
      </c>
      <c r="AG7" s="43" t="s">
        <v>896</v>
      </c>
      <c r="AH7" t="s">
        <v>205</v>
      </c>
      <c r="AI7" t="s">
        <v>897</v>
      </c>
      <c r="AJ7" t="s">
        <v>256</v>
      </c>
      <c r="AK7" t="s">
        <v>898</v>
      </c>
    </row>
    <row r="8" spans="1:38" ht="60">
      <c r="A8" s="19"/>
      <c r="B8" s="19"/>
      <c r="C8" s="19"/>
      <c r="D8" s="19" t="s">
        <v>837</v>
      </c>
      <c r="E8" s="19" t="s">
        <v>315</v>
      </c>
      <c r="F8" s="19" t="s">
        <v>899</v>
      </c>
      <c r="G8" s="19"/>
      <c r="H8" s="19" t="s">
        <v>414</v>
      </c>
      <c r="I8" s="19" t="s">
        <v>822</v>
      </c>
      <c r="J8" s="19" t="s">
        <v>851</v>
      </c>
      <c r="K8" s="19"/>
      <c r="L8" s="34" t="s">
        <v>191</v>
      </c>
      <c r="M8" s="19" t="s">
        <v>900</v>
      </c>
      <c r="N8" s="19" t="s">
        <v>901</v>
      </c>
      <c r="O8" s="19"/>
      <c r="P8" s="19"/>
      <c r="Q8" s="19"/>
      <c r="R8" s="19"/>
      <c r="S8" s="19"/>
      <c r="T8" s="19"/>
      <c r="U8" s="19"/>
      <c r="V8" s="19"/>
      <c r="W8" s="19"/>
      <c r="X8" s="19"/>
      <c r="Y8" s="19"/>
      <c r="Z8" s="19"/>
      <c r="AA8" s="19"/>
      <c r="AB8" s="19" t="s">
        <v>119</v>
      </c>
      <c r="AC8" s="19" t="s">
        <v>902</v>
      </c>
      <c r="AD8" s="19"/>
      <c r="AE8" s="1" t="s">
        <v>459</v>
      </c>
      <c r="AF8" s="26" t="s">
        <v>394</v>
      </c>
      <c r="AG8" s="43" t="s">
        <v>903</v>
      </c>
      <c r="AH8" t="s">
        <v>215</v>
      </c>
      <c r="AI8" t="s">
        <v>904</v>
      </c>
      <c r="AJ8" t="s">
        <v>905</v>
      </c>
      <c r="AK8" s="43" t="s">
        <v>906</v>
      </c>
    </row>
    <row r="9" spans="1:38" ht="60">
      <c r="A9" s="19"/>
      <c r="B9" s="19"/>
      <c r="C9" s="19"/>
      <c r="D9" s="19" t="s">
        <v>837</v>
      </c>
      <c r="E9" s="19" t="s">
        <v>289</v>
      </c>
      <c r="F9" s="19" t="s">
        <v>907</v>
      </c>
      <c r="G9" s="19"/>
      <c r="H9" s="19" t="s">
        <v>560</v>
      </c>
      <c r="I9" s="19" t="s">
        <v>822</v>
      </c>
      <c r="J9" s="19" t="s">
        <v>851</v>
      </c>
      <c r="K9" s="19"/>
      <c r="M9" s="19"/>
      <c r="N9" s="19"/>
      <c r="O9" s="19"/>
      <c r="P9" s="19"/>
      <c r="Q9" s="19"/>
      <c r="R9" s="19"/>
      <c r="S9" s="19"/>
      <c r="T9" s="19"/>
      <c r="U9" s="19"/>
      <c r="V9" s="19"/>
      <c r="W9" s="19"/>
      <c r="X9" s="19"/>
      <c r="Y9" s="19"/>
      <c r="Z9" s="19"/>
      <c r="AA9" s="19"/>
      <c r="AB9" s="19" t="s">
        <v>493</v>
      </c>
      <c r="AC9" s="19" t="s">
        <v>908</v>
      </c>
      <c r="AD9" s="19"/>
      <c r="AE9" s="1" t="s">
        <v>474</v>
      </c>
      <c r="AF9" s="63" t="s">
        <v>232</v>
      </c>
      <c r="AG9" s="43" t="s">
        <v>395</v>
      </c>
      <c r="AH9" t="s">
        <v>909</v>
      </c>
      <c r="AI9" t="s">
        <v>910</v>
      </c>
      <c r="AJ9" t="s">
        <v>911</v>
      </c>
    </row>
    <row r="10" spans="1:38" ht="57">
      <c r="A10" s="19"/>
      <c r="B10" s="19"/>
      <c r="C10" s="19"/>
      <c r="D10" s="19" t="s">
        <v>850</v>
      </c>
      <c r="E10" s="19" t="s">
        <v>450</v>
      </c>
      <c r="F10" s="19" t="s">
        <v>912</v>
      </c>
      <c r="G10" s="19"/>
      <c r="H10" s="19" t="s">
        <v>689</v>
      </c>
      <c r="I10" s="19" t="s">
        <v>837</v>
      </c>
      <c r="J10" s="19" t="s">
        <v>865</v>
      </c>
      <c r="K10" s="19"/>
      <c r="M10" s="19"/>
      <c r="N10" s="19"/>
      <c r="O10" s="19"/>
      <c r="P10" s="19"/>
      <c r="Q10" s="19"/>
      <c r="R10" s="19"/>
      <c r="S10" s="19"/>
      <c r="T10" s="19"/>
      <c r="U10" s="19"/>
      <c r="V10" s="19"/>
      <c r="W10" s="19"/>
      <c r="X10" s="19"/>
      <c r="Y10" s="19"/>
      <c r="Z10" s="19"/>
      <c r="AA10" s="19"/>
      <c r="AB10" s="19" t="s">
        <v>133</v>
      </c>
      <c r="AC10" s="19" t="s">
        <v>913</v>
      </c>
      <c r="AD10" s="19"/>
      <c r="AE10" s="1" t="s">
        <v>432</v>
      </c>
      <c r="AF10" s="25" t="s">
        <v>914</v>
      </c>
      <c r="AG10" s="43" t="s">
        <v>915</v>
      </c>
      <c r="AH10" t="s">
        <v>916</v>
      </c>
      <c r="AI10" t="s">
        <v>917</v>
      </c>
    </row>
    <row r="11" spans="1:38" ht="45">
      <c r="A11" s="19"/>
      <c r="B11" s="19"/>
      <c r="C11" s="19"/>
      <c r="D11" s="19" t="s">
        <v>864</v>
      </c>
      <c r="E11" s="19" t="s">
        <v>475</v>
      </c>
      <c r="F11" s="19" t="s">
        <v>918</v>
      </c>
      <c r="G11" s="19"/>
      <c r="H11" s="19" t="s">
        <v>399</v>
      </c>
      <c r="I11" s="19" t="s">
        <v>837</v>
      </c>
      <c r="J11" s="19" t="s">
        <v>865</v>
      </c>
      <c r="K11" s="19"/>
      <c r="M11" s="19"/>
      <c r="N11" s="19"/>
      <c r="O11" s="19"/>
      <c r="P11" s="19"/>
      <c r="Q11" s="19"/>
      <c r="R11" s="19"/>
      <c r="S11" s="19"/>
      <c r="T11" s="19"/>
      <c r="U11" s="19"/>
      <c r="V11" s="19"/>
      <c r="W11" s="19"/>
      <c r="X11" s="19"/>
      <c r="Y11" s="19"/>
      <c r="Z11" s="19"/>
      <c r="AA11" s="19"/>
      <c r="AB11" s="19"/>
      <c r="AC11" s="19"/>
      <c r="AD11" s="19"/>
      <c r="AE11" s="1" t="s">
        <v>919</v>
      </c>
      <c r="AG11" s="43" t="s">
        <v>472</v>
      </c>
      <c r="AH11" t="s">
        <v>278</v>
      </c>
    </row>
    <row r="12" spans="1:38" ht="42.75">
      <c r="A12" s="19"/>
      <c r="B12" s="19"/>
      <c r="C12" s="19"/>
      <c r="D12" s="19"/>
      <c r="E12" s="19"/>
      <c r="F12" s="19"/>
      <c r="G12" s="19"/>
      <c r="H12" s="19" t="s">
        <v>391</v>
      </c>
      <c r="I12" s="19" t="s">
        <v>837</v>
      </c>
      <c r="J12" s="19" t="s">
        <v>865</v>
      </c>
      <c r="K12" s="19"/>
      <c r="M12" s="19"/>
      <c r="N12" s="19"/>
      <c r="O12" s="19"/>
      <c r="P12" s="19"/>
      <c r="Q12" s="19"/>
      <c r="R12" s="19"/>
      <c r="S12" s="19"/>
      <c r="T12" s="19"/>
      <c r="U12" s="19"/>
      <c r="V12" s="19"/>
      <c r="W12" s="19"/>
      <c r="X12" s="19"/>
      <c r="Y12" s="19"/>
      <c r="Z12" s="19"/>
      <c r="AA12" s="19"/>
      <c r="AB12" s="19"/>
      <c r="AC12" s="19"/>
      <c r="AD12" s="19"/>
      <c r="AE12" s="1" t="s">
        <v>421</v>
      </c>
      <c r="AG12" s="43" t="s">
        <v>920</v>
      </c>
    </row>
    <row r="13" spans="1:38" ht="45">
      <c r="A13" s="19"/>
      <c r="B13" s="19"/>
      <c r="C13" s="19"/>
      <c r="D13" s="19"/>
      <c r="E13" s="19"/>
      <c r="F13" s="19"/>
      <c r="G13" s="19"/>
      <c r="H13" s="19" t="s">
        <v>203</v>
      </c>
      <c r="I13" s="19" t="s">
        <v>837</v>
      </c>
      <c r="J13" s="19" t="s">
        <v>876</v>
      </c>
      <c r="K13" s="19"/>
      <c r="M13" s="19"/>
      <c r="N13" s="19"/>
      <c r="O13" s="19"/>
      <c r="P13" s="19"/>
      <c r="Q13" s="19"/>
      <c r="R13" s="19"/>
      <c r="S13" s="19"/>
      <c r="T13" s="19"/>
      <c r="U13" s="19"/>
      <c r="V13" s="19"/>
      <c r="W13" s="19"/>
      <c r="X13" s="19"/>
      <c r="Y13" s="19"/>
      <c r="Z13" s="19"/>
      <c r="AA13" s="19"/>
      <c r="AB13" s="19"/>
      <c r="AC13" s="19"/>
      <c r="AD13" s="19"/>
      <c r="AE13" s="1" t="s">
        <v>482</v>
      </c>
      <c r="AF13" s="19"/>
      <c r="AG13" s="43" t="s">
        <v>921</v>
      </c>
    </row>
    <row r="14" spans="1:38" ht="42.75">
      <c r="A14" s="19"/>
      <c r="B14" s="19"/>
      <c r="C14" s="19"/>
      <c r="D14" s="19"/>
      <c r="E14" s="19"/>
      <c r="F14" s="19"/>
      <c r="G14" s="19"/>
      <c r="H14" s="19" t="s">
        <v>922</v>
      </c>
      <c r="I14" s="19" t="s">
        <v>837</v>
      </c>
      <c r="J14" s="19" t="s">
        <v>889</v>
      </c>
      <c r="K14" s="19"/>
      <c r="M14" s="19"/>
      <c r="N14" s="19"/>
      <c r="O14" s="19"/>
      <c r="P14" s="19"/>
      <c r="Q14" s="19"/>
      <c r="R14" s="19"/>
      <c r="S14" s="19"/>
      <c r="T14" s="19"/>
      <c r="U14" s="19"/>
      <c r="V14" s="19"/>
      <c r="W14" s="19"/>
      <c r="X14" s="19"/>
      <c r="Y14" s="19"/>
      <c r="Z14" s="19"/>
      <c r="AA14" s="19"/>
      <c r="AB14" s="19"/>
      <c r="AC14" s="19"/>
      <c r="AD14" s="19"/>
      <c r="AE14" s="1" t="s">
        <v>923</v>
      </c>
      <c r="AG14" s="43" t="s">
        <v>924</v>
      </c>
    </row>
    <row r="15" spans="1:38" ht="57">
      <c r="A15" s="19"/>
      <c r="B15" s="19"/>
      <c r="C15" s="19"/>
      <c r="D15" s="19"/>
      <c r="E15" s="19"/>
      <c r="F15" s="19"/>
      <c r="G15" s="19"/>
      <c r="H15" s="19" t="s">
        <v>316</v>
      </c>
      <c r="I15" s="19" t="s">
        <v>837</v>
      </c>
      <c r="J15" s="19" t="s">
        <v>899</v>
      </c>
      <c r="K15" s="19"/>
      <c r="M15" s="19"/>
      <c r="N15" s="19"/>
      <c r="O15" s="19"/>
      <c r="P15" s="19"/>
      <c r="Q15" s="19"/>
      <c r="R15" s="19"/>
      <c r="S15" s="19"/>
      <c r="T15" s="19"/>
      <c r="U15" s="19"/>
      <c r="V15" s="19"/>
      <c r="W15" s="19"/>
      <c r="X15" s="19"/>
      <c r="Y15" s="19"/>
      <c r="Z15" s="19"/>
      <c r="AA15" s="19"/>
      <c r="AB15" s="19"/>
      <c r="AC15" s="19"/>
      <c r="AD15" s="19"/>
      <c r="AE15" s="1" t="s">
        <v>925</v>
      </c>
      <c r="AG15" s="43" t="s">
        <v>926</v>
      </c>
    </row>
    <row r="16" spans="1:38" ht="57">
      <c r="A16" s="19"/>
      <c r="B16" s="19"/>
      <c r="C16" s="19"/>
      <c r="D16" s="19"/>
      <c r="E16" s="19"/>
      <c r="F16" s="19"/>
      <c r="G16" s="19"/>
      <c r="H16" s="19" t="s">
        <v>290</v>
      </c>
      <c r="I16" s="19" t="s">
        <v>837</v>
      </c>
      <c r="J16" s="19" t="s">
        <v>907</v>
      </c>
      <c r="K16" s="19"/>
      <c r="M16" s="19"/>
      <c r="N16" s="19"/>
      <c r="O16" s="19"/>
      <c r="P16" s="19"/>
      <c r="Q16" s="19"/>
      <c r="R16" s="19"/>
      <c r="S16" s="19"/>
      <c r="T16" s="19"/>
      <c r="U16" s="19"/>
      <c r="V16" s="19"/>
      <c r="W16" s="19"/>
      <c r="X16" s="19"/>
      <c r="Y16" s="19"/>
      <c r="Z16" s="19"/>
      <c r="AA16" s="19"/>
      <c r="AB16" s="19"/>
      <c r="AC16" s="19"/>
      <c r="AD16" s="19"/>
      <c r="AE16" s="1" t="s">
        <v>234</v>
      </c>
      <c r="AG16" s="43" t="s">
        <v>927</v>
      </c>
    </row>
    <row r="17" spans="1:33" ht="42.75">
      <c r="A17" s="19"/>
      <c r="B17" s="19"/>
      <c r="C17" s="19"/>
      <c r="D17" s="19"/>
      <c r="E17" s="19"/>
      <c r="F17" s="19"/>
      <c r="G17" s="19"/>
      <c r="H17" s="19" t="s">
        <v>451</v>
      </c>
      <c r="I17" s="19" t="s">
        <v>850</v>
      </c>
      <c r="J17" s="19" t="s">
        <v>912</v>
      </c>
      <c r="K17" s="19"/>
      <c r="M17" s="19"/>
      <c r="N17" s="19"/>
      <c r="O17" s="19"/>
      <c r="P17" s="19"/>
      <c r="Q17" s="19"/>
      <c r="R17" s="19"/>
      <c r="S17" s="19"/>
      <c r="T17" s="19"/>
      <c r="U17" s="19"/>
      <c r="V17" s="19"/>
      <c r="W17" s="19"/>
      <c r="X17" s="19"/>
      <c r="Y17" s="19"/>
      <c r="Z17" s="19"/>
      <c r="AA17" s="19"/>
      <c r="AB17" s="19"/>
      <c r="AC17" s="19"/>
      <c r="AD17" s="19"/>
      <c r="AE17" s="1" t="s">
        <v>223</v>
      </c>
      <c r="AG17" s="43" t="s">
        <v>367</v>
      </c>
    </row>
    <row r="18" spans="1:33" ht="57">
      <c r="A18" s="19"/>
      <c r="B18" s="19"/>
      <c r="C18" s="19"/>
      <c r="D18" s="19"/>
      <c r="E18" s="19"/>
      <c r="F18" s="19"/>
      <c r="G18" s="19"/>
      <c r="H18" s="19" t="s">
        <v>476</v>
      </c>
      <c r="I18" s="19" t="s">
        <v>864</v>
      </c>
      <c r="J18" s="19" t="s">
        <v>918</v>
      </c>
      <c r="K18" s="19"/>
      <c r="M18" s="19"/>
      <c r="N18" s="19"/>
      <c r="O18" s="19"/>
      <c r="P18" s="19"/>
      <c r="Q18" s="19"/>
      <c r="R18" s="19"/>
      <c r="S18" s="19"/>
      <c r="T18" s="19"/>
      <c r="U18" s="19"/>
      <c r="V18" s="19"/>
      <c r="W18" s="19"/>
      <c r="X18" s="19"/>
      <c r="Y18" s="19"/>
      <c r="Z18" s="19"/>
      <c r="AA18" s="19"/>
      <c r="AB18" s="19"/>
      <c r="AC18" s="19"/>
      <c r="AD18" s="19"/>
      <c r="AE18" s="1" t="s">
        <v>212</v>
      </c>
      <c r="AG18" s="43" t="s">
        <v>928</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929</v>
      </c>
      <c r="AG19" s="43" t="s">
        <v>930</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574</v>
      </c>
      <c r="AG20" s="43" t="s">
        <v>931</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932</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933</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934</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935</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936</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526</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937</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938</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939</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572</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940</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270</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505</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264</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489</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276</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943</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543</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944</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501</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945</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584</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529</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946</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947</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548</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555</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540</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948</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949</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950</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951</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952</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953</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573</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238</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394</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376</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957</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958</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959</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382</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419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480</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914</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297</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960</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352</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961</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962</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963</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683</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386</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964</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965</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380</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696</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553</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967</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371</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408</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969</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970</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46"/>
      <c r="B1" s="445" t="s">
        <v>707</v>
      </c>
      <c r="C1" s="2" t="s">
        <v>159</v>
      </c>
      <c r="D1" s="3" t="s">
        <v>160</v>
      </c>
    </row>
    <row r="2" spans="1:4" ht="15">
      <c r="A2" s="447"/>
      <c r="B2" s="432"/>
      <c r="C2" s="2" t="s">
        <v>161</v>
      </c>
      <c r="D2" s="3">
        <v>5</v>
      </c>
    </row>
    <row r="3" spans="1:4" ht="15">
      <c r="A3" s="447"/>
      <c r="B3" s="432"/>
      <c r="C3" s="2" t="s">
        <v>164</v>
      </c>
      <c r="D3" s="75">
        <v>44868</v>
      </c>
    </row>
    <row r="4" spans="1:4" ht="15">
      <c r="A4" s="448"/>
      <c r="B4" s="434"/>
      <c r="C4" s="2" t="s">
        <v>165</v>
      </c>
      <c r="D4" s="3" t="s">
        <v>166</v>
      </c>
    </row>
    <row r="5" spans="1:4" ht="30" customHeight="1">
      <c r="A5" s="76"/>
      <c r="B5" s="76"/>
      <c r="C5" s="76"/>
      <c r="D5" s="77"/>
    </row>
    <row r="6" spans="1:4" ht="10.5" customHeight="1"/>
    <row r="7" spans="1:4" ht="25.5" customHeight="1">
      <c r="A7" s="444" t="s">
        <v>971</v>
      </c>
      <c r="B7" s="444"/>
      <c r="C7" s="444"/>
      <c r="D7" s="444"/>
    </row>
    <row r="8" spans="1:4" ht="11.25" customHeight="1"/>
    <row r="9" spans="1:4" ht="15">
      <c r="A9" s="59" t="s">
        <v>972</v>
      </c>
      <c r="B9" s="60" t="s">
        <v>72</v>
      </c>
    </row>
    <row r="11" spans="1:4" ht="15">
      <c r="A11" s="449" t="s">
        <v>973</v>
      </c>
      <c r="B11" s="450"/>
      <c r="C11" s="450"/>
      <c r="D11" s="451"/>
    </row>
    <row r="12" spans="1:4" ht="14.25" customHeight="1">
      <c r="A12" s="441"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42"/>
      <c r="C12" s="442"/>
      <c r="D12" s="443"/>
    </row>
    <row r="13" spans="1:4" ht="14.25" customHeight="1">
      <c r="A13" s="441"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42"/>
      <c r="C13" s="442"/>
      <c r="D13" s="443"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41" t="str">
        <f>IFERROR(IF(VLOOKUP($B$9,Funciones!$A$2:$AA$9,4,FALSE)=0,"",VLOOKUP($B$9,Funciones!$A$2:$AA$9,4,FALSE)),"")</f>
        <v>3. Dirigir el proceso de liquidación y reconocimiento de la Unidad de Pago por Capitación-UPC del Régimen Subsidiado.</v>
      </c>
      <c r="B14" s="442"/>
      <c r="C14" s="442"/>
      <c r="D14" s="443" t="str">
        <f>IFERROR(IF(VLOOKUP($B$9,[21]Hoja2!$B$2:$AB$9,4,FALSE)=0,"",VLOOKUP($B$9,[21]Hoja2!$B$2:$AB$9,4,FALSE)),"")</f>
        <v>3. Dirigir el proceso de liquidación y reconocimiento de la Unidad de Pago por Capitación-UPC del Régimen Subsidiado.</v>
      </c>
    </row>
    <row r="15" spans="1:4" ht="14.25" customHeight="1">
      <c r="A15" s="441"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42"/>
      <c r="C15" s="442"/>
      <c r="D15" s="443"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41"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42"/>
      <c r="C16" s="442"/>
      <c r="D16" s="443"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41"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42"/>
      <c r="C17" s="442"/>
      <c r="D17" s="443"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41"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42"/>
      <c r="C18" s="442"/>
      <c r="D18" s="443"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41" t="str">
        <f>IFERROR(IF(VLOOKUP($B$9,Funciones!$A$2:$AA$9,9,FALSE)=0,"",VLOOKUP($B$9,Funciones!$A$2:$AA$9,9,FALSE)),"")</f>
        <v>8. Presentar los requerimientos funcionales para la actualización o ajustes a los sistemas de información que soportan los procesos a cargo de la dependencia.</v>
      </c>
      <c r="B19" s="442"/>
      <c r="C19" s="442"/>
      <c r="D19" s="443"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41" t="str">
        <f>IFERROR(IF(VLOOKUP($B$9,Funciones!$A$2:$AA$9,10,FALSE)=0,"",VLOOKUP($B$9,Funciones!$A$2:$AA$9,10,FALSE)),"")</f>
        <v>9. Atender las peticiones y consultas relacionadas con asuntos de su competencia.</v>
      </c>
      <c r="B20" s="442"/>
      <c r="C20" s="442"/>
      <c r="D20" s="443" t="str">
        <f>IFERROR(IF(VLOOKUP($B$9,[21]Hoja2!$B$2:$AB$9,10,FALSE)=0,"",VLOOKUP($B$9,[21]Hoja2!$B$2:$AB$9,10,FALSE)),"")</f>
        <v>9. Atender las peticiones y consultas relacionadas con asuntos de su competencia.</v>
      </c>
    </row>
    <row r="21" spans="1:4" ht="14.25" customHeight="1">
      <c r="A21" s="441" t="str">
        <f>IFERROR(IF(VLOOKUP($B$9,Funciones!$A$2:$AA$9,11,FALSE)=0,"",VLOOKUP($B$9,Funciones!$A$2:$AA$9,11,FALSE)),"")</f>
        <v>10. Apoyar el desarrollo y sostenimiento del Sistema Integrado de Gestión Institucional.</v>
      </c>
      <c r="B21" s="442"/>
      <c r="C21" s="442"/>
      <c r="D21" s="443" t="str">
        <f>IFERROR(IF(VLOOKUP($B$9,[21]Hoja2!$B$2:$AB$9,11,FALSE)=0,"",VLOOKUP($B$9,[21]Hoja2!$B$2:$AB$9,11,FALSE)),"")</f>
        <v>10. Apoyar el desarrollo y sostenimiento del Sistema Integrado de Gestión Institucional.</v>
      </c>
    </row>
    <row r="22" spans="1:4" ht="14.25" customHeight="1">
      <c r="A22" s="441" t="str">
        <f>IFERROR(IF(VLOOKUP($B$9,Funciones!$A$2:$AA$9,12,FALSE)=0,"",VLOOKUP($B$9,Funciones!$A$2:$AA$9,12,FALSE)),"")</f>
        <v>11. Las demás que se le asignen y que correspondan a la naturaleza de la dependencia.</v>
      </c>
      <c r="B22" s="442"/>
      <c r="C22" s="442"/>
      <c r="D22" s="443" t="str">
        <f>IFERROR(IF(VLOOKUP($B$9,[21]Hoja2!$B$2:$AB$9,12,FALSE)=0,"",VLOOKUP($B$9,[21]Hoja2!$B$2:$AB$9,12,FALSE)),"")</f>
        <v>11. Las demás que se le asignen y que correspondan a la naturaleza de la dependencia.</v>
      </c>
    </row>
    <row r="23" spans="1:4" ht="14.25" customHeight="1">
      <c r="A23" s="441" t="str">
        <f>IFERROR(IF(VLOOKUP($B$9,Funciones!$A$2:$AA$9,13,FALSE)=0,"",VLOOKUP($B$9,Funciones!$A$2:$AA$9,13,FALSE)),"")</f>
        <v/>
      </c>
      <c r="B23" s="442"/>
      <c r="C23" s="442"/>
      <c r="D23" s="443" t="str">
        <f>IFERROR(IF(VLOOKUP($B$9,[21]Hoja2!$B$2:$AB$9,13,FALSE)=0,"",VLOOKUP($B$9,[21]Hoja2!$B$2:$AB$9,13,FALSE)),"")</f>
        <v/>
      </c>
    </row>
    <row r="24" spans="1:4" ht="14.25" customHeight="1">
      <c r="A24" s="441" t="str">
        <f>IFERROR(IF(VLOOKUP($B$9,Funciones!$A$2:$AA$9,14,FALSE)=0,"",VLOOKUP($B$9,Funciones!$A$2:$AA$9,14,FALSE)),"")</f>
        <v/>
      </c>
      <c r="B24" s="442"/>
      <c r="C24" s="442"/>
      <c r="D24" s="443" t="str">
        <f>IFERROR(IF(VLOOKUP($B$9,[21]Hoja2!$B$2:$AB$9,14,FALSE)=0,"",VLOOKUP($B$9,[21]Hoja2!$B$2:$AB$9,14,FALSE)),"")</f>
        <v/>
      </c>
    </row>
    <row r="25" spans="1:4" ht="14.25" customHeight="1">
      <c r="A25" s="441" t="str">
        <f>IFERROR(IF(VLOOKUP($B$9,Funciones!$A$2:$AA$9,15,FALSE)=0,"",VLOOKUP($B$9,Funciones!$A$2:$AA$9,15,FALSE)),"")</f>
        <v/>
      </c>
      <c r="B25" s="442"/>
      <c r="C25" s="442"/>
      <c r="D25" s="443" t="str">
        <f>IFERROR(IF(VLOOKUP($B$9,[21]Hoja2!$B$2:$AB$9,15,FALSE)=0,"",VLOOKUP($B$9,[21]Hoja2!$B$2:$AB$9,15,FALSE)),"")</f>
        <v/>
      </c>
    </row>
    <row r="26" spans="1:4" ht="14.25" customHeight="1">
      <c r="A26" s="441" t="str">
        <f>IFERROR(IF(VLOOKUP($B$9,Funciones!$A$2:$AA$9,16,FALSE)=0,"",VLOOKUP($B$9,Funciones!$A$2:$AA$9,16,FALSE)),"")</f>
        <v/>
      </c>
      <c r="B26" s="442"/>
      <c r="C26" s="442"/>
      <c r="D26" s="443" t="str">
        <f>IFERROR(IF(VLOOKUP($B$9,[21]Hoja2!$B$2:$AB$9,16,FALSE)=0,"",VLOOKUP($B$9,[21]Hoja2!$B$2:$AB$9,16,FALSE)),"")</f>
        <v/>
      </c>
    </row>
    <row r="27" spans="1:4" ht="14.25" customHeight="1">
      <c r="A27" s="441" t="str">
        <f>IFERROR(IF(VLOOKUP($B$9,Funciones!$A$2:$AA$9,17,FALSE)=0,"",VLOOKUP($B$9,Funciones!$A$2:$AA$9,17,FALSE)),"")</f>
        <v/>
      </c>
      <c r="B27" s="442"/>
      <c r="C27" s="442"/>
      <c r="D27" s="443" t="str">
        <f>IFERROR(IF(VLOOKUP($B$9,[21]Hoja2!$B$2:$AB$9,17,FALSE)=0,"",VLOOKUP($B$9,[21]Hoja2!$B$2:$AB$9,17,FALSE)),"")</f>
        <v/>
      </c>
    </row>
    <row r="28" spans="1:4" ht="14.25" customHeight="1">
      <c r="A28" s="441" t="str">
        <f>IFERROR(IF(VLOOKUP($B$9,Funciones!$A$2:$AA$9,18,FALSE)=0,"",VLOOKUP($B$9,Funciones!$A$2:$AA$9,18,FALSE)),"")</f>
        <v/>
      </c>
      <c r="B28" s="442"/>
      <c r="C28" s="442"/>
      <c r="D28" s="443" t="str">
        <f>IFERROR(IF(VLOOKUP($B$9,[21]Hoja2!$B$2:$AB$9,18,FALSE)=0,"",VLOOKUP($B$9,[21]Hoja2!$B$2:$AB$9,18,FALSE)),"")</f>
        <v/>
      </c>
    </row>
    <row r="29" spans="1:4" ht="14.25" customHeight="1">
      <c r="A29" s="441" t="str">
        <f>IFERROR(IF(VLOOKUP($B$9,Funciones!$A$2:$AA$9,19,FALSE)=0,"",VLOOKUP($B$9,Funciones!$A$2:$AA$9,19,FALSE)),"")</f>
        <v/>
      </c>
      <c r="B29" s="442"/>
      <c r="C29" s="442"/>
      <c r="D29" s="443" t="str">
        <f>IFERROR(IF(VLOOKUP($B$9,[21]Hoja2!$B$2:$AB$9,19,FALSE)=0,"",VLOOKUP($B$9,[21]Hoja2!$B$2:$AB$9,19,FALSE)),"")</f>
        <v/>
      </c>
    </row>
    <row r="30" spans="1:4" ht="14.25" customHeight="1">
      <c r="A30" s="441" t="str">
        <f>IFERROR(IF(VLOOKUP($B$9,Funciones!$A$2:$AA$9,20,FALSE)=0,"",VLOOKUP($B$9,Funciones!$A$2:$AA$9,20,FALSE)),"")</f>
        <v/>
      </c>
      <c r="B30" s="442"/>
      <c r="C30" s="442"/>
      <c r="D30" s="443" t="str">
        <f>IFERROR(IF(VLOOKUP($B$9,[21]Hoja2!$B$2:$AB$9,20,FALSE)=0,"",VLOOKUP($B$9,[21]Hoja2!$B$2:$AB$9,20,FALSE)),"")</f>
        <v/>
      </c>
    </row>
    <row r="31" spans="1:4" ht="14.25" customHeight="1">
      <c r="A31" s="441" t="str">
        <f>IFERROR(IF(VLOOKUP($B$9,Funciones!$A$2:$AA$9,21,FALSE)=0,"",VLOOKUP($B$9,Funciones!$A$2:$AA$9,21,FALSE)),"")</f>
        <v/>
      </c>
      <c r="B31" s="442"/>
      <c r="C31" s="442"/>
      <c r="D31" s="443" t="str">
        <f>IFERROR(IF(VLOOKUP($B$9,[21]Hoja2!$B$2:$AB$9,21,FALSE)=0,"",VLOOKUP($B$9,[21]Hoja2!$B$2:$AB$9,21,FALSE)),"")</f>
        <v/>
      </c>
    </row>
    <row r="32" spans="1:4" ht="14.25" customHeight="1">
      <c r="A32" s="441" t="str">
        <f>IFERROR(IF(VLOOKUP($B$9,Funciones!$A$2:$AA$9,22,FALSE)=0,"",VLOOKUP($B$9,Funciones!$A$2:$AA$9,22,FALSE)),"")</f>
        <v/>
      </c>
      <c r="B32" s="442"/>
      <c r="C32" s="442"/>
      <c r="D32" s="443" t="str">
        <f>IFERROR(IF(VLOOKUP($B$9,[21]Hoja2!$B$2:$AB$9,22,FALSE)=0,"",VLOOKUP($B$9,[21]Hoja2!$B$2:$AB$9,22,FALSE)),"")</f>
        <v/>
      </c>
    </row>
    <row r="33" spans="1:4" ht="14.25" customHeight="1">
      <c r="A33" s="441" t="str">
        <f>IFERROR(IF(VLOOKUP($B$9,Funciones!$A$2:$AA$9,23,FALSE)=0,"",VLOOKUP($B$9,Funciones!$A$2:$AA$9,23,FALSE)),"")</f>
        <v/>
      </c>
      <c r="B33" s="442"/>
      <c r="C33" s="442"/>
      <c r="D33" s="443" t="str">
        <f>IFERROR(IF(VLOOKUP($B$9,[21]Hoja2!$B$2:$AB$9,23,FALSE)=0,"",VLOOKUP($B$9,[21]Hoja2!$B$2:$AB$9,23,FALSE)),"")</f>
        <v/>
      </c>
    </row>
    <row r="34" spans="1:4" ht="14.25" customHeight="1">
      <c r="A34" s="441" t="str">
        <f>IFERROR(IF(VLOOKUP($B$9,Funciones!$A$2:$AA$9,24,FALSE)=0,"",VLOOKUP($B$9,Funciones!$A$2:$AA$9,24,FALSE)),"")</f>
        <v/>
      </c>
      <c r="B34" s="442"/>
      <c r="C34" s="442"/>
      <c r="D34" s="443" t="str">
        <f>IFERROR(IF(VLOOKUP($B$9,[21]Hoja2!$B$2:$AB$9,24,FALSE)=0,"",VLOOKUP($B$9,[21]Hoja2!$B$2:$AB$9,24,FALSE)),"")</f>
        <v/>
      </c>
    </row>
    <row r="35" spans="1:4" ht="14.25" customHeight="1">
      <c r="A35" s="441" t="str">
        <f>IFERROR(IF(VLOOKUP($B$9,Funciones!$A$2:$AA$9,25,FALSE)=0,"",VLOOKUP($B$9,Funciones!$A$2:$AA$9,25,FALSE)),"")</f>
        <v/>
      </c>
      <c r="B35" s="442"/>
      <c r="C35" s="442"/>
      <c r="D35" s="443" t="str">
        <f>IFERROR(IF(VLOOKUP($B$9,[21]Hoja2!$B$2:$AB$9,25,FALSE)=0,"",VLOOKUP($B$9,[21]Hoja2!$B$2:$AB$9,25,FALSE)),"")</f>
        <v/>
      </c>
    </row>
    <row r="36" spans="1:4" ht="14.25" customHeight="1">
      <c r="A36" s="441" t="str">
        <f>IFERROR(IF(VLOOKUP($B$9,Funciones!$A$2:$AA$9,26,FALSE)=0,"",VLOOKUP($B$9,Funciones!$A$2:$AA$9,26,FALSE)),"")</f>
        <v/>
      </c>
      <c r="B36" s="442"/>
      <c r="C36" s="442"/>
      <c r="D36" s="443" t="str">
        <f>IFERROR(IF(VLOOKUP($B$9,[21]Hoja2!$B$2:$AB$9,26,FALSE)=0,"",VLOOKUP($B$9,[21]Hoja2!$B$2:$AB$9,26,FALSE)),"")</f>
        <v/>
      </c>
    </row>
    <row r="37" spans="1:4" ht="14.25" customHeight="1">
      <c r="A37" s="441" t="str">
        <f>IFERROR(IF(VLOOKUP($B$9,Funciones!$A$2:$AA$9,27,FALSE)=0,"",VLOOKUP($B$9,Funciones!$A$2:$AA$9,27,FALSE)),"")</f>
        <v/>
      </c>
      <c r="B37" s="442"/>
      <c r="C37" s="442"/>
      <c r="D37" s="443"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view="pageBreakPreview" topLeftCell="B1" zoomScale="70" zoomScaleNormal="70" zoomScaleSheetLayoutView="70" workbookViewId="0">
      <pane ySplit="9" topLeftCell="A10"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22"/>
      <c r="C2" s="323"/>
      <c r="D2" s="323"/>
      <c r="E2" s="48"/>
      <c r="F2" s="334" t="s">
        <v>157</v>
      </c>
      <c r="G2" s="334" t="s">
        <v>158</v>
      </c>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50" t="s">
        <v>159</v>
      </c>
      <c r="AJ2" s="49"/>
      <c r="AK2" s="51" t="s">
        <v>160</v>
      </c>
      <c r="AL2" s="19"/>
      <c r="AM2" s="1"/>
      <c r="AN2" s="1"/>
      <c r="AO2" s="1"/>
      <c r="AP2" s="1"/>
      <c r="AQ2" s="1"/>
      <c r="AR2" s="1"/>
      <c r="AS2" s="1"/>
      <c r="AT2" s="1"/>
      <c r="AU2" s="1"/>
      <c r="AV2" s="1"/>
      <c r="AW2" s="1"/>
      <c r="AX2" s="1"/>
      <c r="AY2" s="1"/>
      <c r="AZ2" s="1"/>
      <c r="BA2" s="1"/>
      <c r="BB2" s="1"/>
      <c r="BC2" s="1"/>
    </row>
    <row r="3" spans="1:55">
      <c r="A3" s="41"/>
      <c r="B3" s="324"/>
      <c r="C3" s="325"/>
      <c r="D3" s="326"/>
      <c r="E3" s="4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47" t="s">
        <v>161</v>
      </c>
      <c r="AJ3" s="46"/>
      <c r="AK3" s="74">
        <v>5</v>
      </c>
      <c r="AL3" s="19"/>
      <c r="AM3" s="1"/>
      <c r="AN3" s="1"/>
      <c r="AO3" s="1"/>
      <c r="AP3" s="1"/>
      <c r="AQ3" s="1"/>
      <c r="AR3" s="1"/>
      <c r="AS3" s="1"/>
      <c r="AT3" s="1"/>
      <c r="AU3" s="1"/>
      <c r="AV3" s="1"/>
      <c r="AW3" s="1"/>
      <c r="AX3" s="1"/>
      <c r="AY3" s="1"/>
      <c r="AZ3" s="1"/>
      <c r="BA3" s="1"/>
      <c r="BB3" s="1"/>
      <c r="BC3" s="1"/>
    </row>
    <row r="4" spans="1:55">
      <c r="A4" s="41"/>
      <c r="B4" s="324"/>
      <c r="C4" s="325"/>
      <c r="D4" s="326"/>
      <c r="E4" s="45"/>
      <c r="F4" s="335" t="s">
        <v>162</v>
      </c>
      <c r="G4" s="337" t="s">
        <v>163</v>
      </c>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47" t="s">
        <v>164</v>
      </c>
      <c r="AJ4" s="46"/>
      <c r="AK4" s="75">
        <v>44869</v>
      </c>
      <c r="AL4" s="19"/>
      <c r="AM4" s="1"/>
      <c r="AN4" s="1"/>
      <c r="AO4" s="1"/>
      <c r="AP4" s="1"/>
      <c r="AQ4" s="1"/>
      <c r="AR4" s="1"/>
      <c r="AS4" s="1"/>
      <c r="AT4" s="1"/>
      <c r="AU4" s="1"/>
      <c r="AV4" s="1"/>
      <c r="AW4" s="1"/>
      <c r="AX4" s="1"/>
      <c r="AY4" s="1"/>
      <c r="AZ4" s="1"/>
      <c r="BA4" s="1"/>
      <c r="BB4" s="1"/>
      <c r="BC4" s="1"/>
    </row>
    <row r="5" spans="1:55">
      <c r="A5" s="41"/>
      <c r="B5" s="327"/>
      <c r="C5" s="328"/>
      <c r="D5" s="328"/>
      <c r="E5" s="52"/>
      <c r="F5" s="336"/>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29" t="s">
        <v>167</v>
      </c>
      <c r="C8" s="28"/>
      <c r="D8" s="329" t="s">
        <v>168</v>
      </c>
      <c r="E8" s="30"/>
      <c r="F8" s="329" t="s">
        <v>169</v>
      </c>
      <c r="G8" s="331" t="s">
        <v>170</v>
      </c>
      <c r="H8" s="332"/>
      <c r="I8" s="332"/>
      <c r="J8" s="332"/>
      <c r="K8" s="332"/>
      <c r="L8" s="332"/>
      <c r="M8" s="332"/>
      <c r="N8" s="332"/>
      <c r="O8" s="332"/>
      <c r="P8" s="332"/>
      <c r="Q8" s="332"/>
      <c r="R8" s="332"/>
      <c r="S8" s="332"/>
      <c r="T8" s="332"/>
      <c r="U8" s="332"/>
      <c r="V8" s="333"/>
      <c r="W8" s="329" t="s">
        <v>171</v>
      </c>
      <c r="X8" s="329" t="s">
        <v>172</v>
      </c>
      <c r="Y8" s="329" t="s">
        <v>173</v>
      </c>
      <c r="Z8" s="329" t="s">
        <v>174</v>
      </c>
      <c r="AA8" s="329" t="s">
        <v>175</v>
      </c>
      <c r="AB8" s="329" t="s">
        <v>176</v>
      </c>
      <c r="AC8" s="329" t="s">
        <v>177</v>
      </c>
      <c r="AD8" s="329" t="s">
        <v>178</v>
      </c>
      <c r="AE8" s="329" t="s">
        <v>179</v>
      </c>
      <c r="AF8" s="339" t="s">
        <v>180</v>
      </c>
      <c r="AG8" s="329" t="s">
        <v>181</v>
      </c>
      <c r="AH8" s="339" t="s">
        <v>182</v>
      </c>
      <c r="AI8" s="339" t="s">
        <v>183</v>
      </c>
      <c r="AJ8" s="27"/>
      <c r="AK8" s="339" t="s">
        <v>184</v>
      </c>
      <c r="AL8" s="5"/>
      <c r="AM8" s="5"/>
      <c r="AN8" s="5"/>
      <c r="AO8" s="5"/>
      <c r="AP8" s="5"/>
      <c r="AQ8" s="5"/>
      <c r="AR8" s="5"/>
      <c r="AS8" s="5"/>
      <c r="AT8" s="5"/>
      <c r="AU8" s="5"/>
      <c r="AV8" s="5"/>
      <c r="AW8" s="5"/>
      <c r="AX8" s="5"/>
      <c r="AY8" s="5"/>
      <c r="AZ8" s="5"/>
      <c r="BA8" s="5"/>
      <c r="BB8" s="5"/>
      <c r="BC8" s="5"/>
    </row>
    <row r="9" spans="1:55" ht="63" customHeight="1">
      <c r="A9" s="6" t="s">
        <v>185</v>
      </c>
      <c r="B9" s="330"/>
      <c r="C9" s="29"/>
      <c r="D9" s="330"/>
      <c r="E9" s="31"/>
      <c r="F9" s="330"/>
      <c r="G9" s="35" t="s">
        <v>186</v>
      </c>
      <c r="H9" s="35" t="s">
        <v>187</v>
      </c>
      <c r="I9" s="35" t="s">
        <v>1091</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30"/>
      <c r="X9" s="330"/>
      <c r="Y9" s="330"/>
      <c r="Z9" s="330"/>
      <c r="AA9" s="330"/>
      <c r="AB9" s="330"/>
      <c r="AC9" s="330"/>
      <c r="AD9" s="330"/>
      <c r="AE9" s="330"/>
      <c r="AF9" s="340"/>
      <c r="AG9" s="330"/>
      <c r="AH9" s="340"/>
      <c r="AI9" s="340"/>
      <c r="AJ9" s="32"/>
      <c r="AK9" s="340"/>
      <c r="AL9" s="5"/>
      <c r="AM9" s="5"/>
      <c r="AN9" s="5"/>
      <c r="AO9" s="5"/>
      <c r="AP9" s="5"/>
      <c r="AQ9" s="5"/>
      <c r="AR9" s="5"/>
      <c r="AS9" s="5"/>
      <c r="AT9" s="5"/>
      <c r="AU9" s="5"/>
      <c r="AV9" s="5"/>
      <c r="AW9" s="5"/>
      <c r="AX9" s="5"/>
      <c r="AY9" s="5"/>
      <c r="AZ9" s="5"/>
      <c r="BA9" s="5"/>
      <c r="BB9" s="5"/>
      <c r="BC9" s="5"/>
    </row>
    <row r="10" spans="1:55" ht="105">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1057</v>
      </c>
      <c r="Y10" s="209" t="s">
        <v>1058</v>
      </c>
      <c r="Z10" s="209" t="s">
        <v>208</v>
      </c>
      <c r="AA10" s="209" t="s">
        <v>1123</v>
      </c>
      <c r="AB10" s="209" t="s">
        <v>209</v>
      </c>
      <c r="AC10" s="209" t="s">
        <v>210</v>
      </c>
      <c r="AD10" s="7" t="s">
        <v>1056</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1057</v>
      </c>
      <c r="Y11" s="209" t="s">
        <v>1058</v>
      </c>
      <c r="Z11" s="209" t="s">
        <v>213</v>
      </c>
      <c r="AA11" s="210" t="s">
        <v>1124</v>
      </c>
      <c r="AB11" s="210" t="s">
        <v>214</v>
      </c>
      <c r="AC11" s="209" t="s">
        <v>210</v>
      </c>
      <c r="AD11" s="7" t="s">
        <v>1059</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1057</v>
      </c>
      <c r="Y14" s="209" t="s">
        <v>1058</v>
      </c>
      <c r="Z14" s="209" t="s">
        <v>229</v>
      </c>
      <c r="AA14" s="210" t="s">
        <v>230</v>
      </c>
      <c r="AB14" s="210" t="s">
        <v>231</v>
      </c>
      <c r="AC14" s="209" t="s">
        <v>1060</v>
      </c>
      <c r="AD14" s="209" t="s">
        <v>233</v>
      </c>
      <c r="AE14" s="212">
        <v>45108</v>
      </c>
      <c r="AF14" s="212">
        <v>45291</v>
      </c>
      <c r="AG14" s="210" t="s">
        <v>72</v>
      </c>
      <c r="AH14" s="210">
        <v>50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105">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1178</v>
      </c>
      <c r="X15" s="209" t="s">
        <v>1057</v>
      </c>
      <c r="Y15" s="209" t="s">
        <v>1058</v>
      </c>
      <c r="Z15" s="209" t="s">
        <v>235</v>
      </c>
      <c r="AA15" s="209" t="s">
        <v>236</v>
      </c>
      <c r="AB15" s="8" t="s">
        <v>237</v>
      </c>
      <c r="AC15" s="7" t="s">
        <v>238</v>
      </c>
      <c r="AD15" s="7"/>
      <c r="AE15" s="212">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1125</v>
      </c>
      <c r="X16" s="211" t="s">
        <v>207</v>
      </c>
      <c r="Y16" s="209" t="s">
        <v>72</v>
      </c>
      <c r="Z16" s="209" t="s">
        <v>239</v>
      </c>
      <c r="AA16" s="209"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243</v>
      </c>
      <c r="U17" s="209"/>
      <c r="V17" s="209"/>
      <c r="W17" s="209" t="s">
        <v>244</v>
      </c>
      <c r="X17" s="211" t="s">
        <v>207</v>
      </c>
      <c r="Y17" s="209" t="s">
        <v>72</v>
      </c>
      <c r="Z17" s="209" t="s">
        <v>245</v>
      </c>
      <c r="AA17" s="210" t="s">
        <v>246</v>
      </c>
      <c r="AB17" s="210" t="s">
        <v>220</v>
      </c>
      <c r="AC17" s="209" t="s">
        <v>247</v>
      </c>
      <c r="AD17" s="209" t="s">
        <v>248</v>
      </c>
      <c r="AE17" s="212">
        <v>44927</v>
      </c>
      <c r="AF17" s="212">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243</v>
      </c>
      <c r="U18" s="213"/>
      <c r="V18" s="213"/>
      <c r="W18" s="209" t="s">
        <v>244</v>
      </c>
      <c r="X18" s="211" t="s">
        <v>207</v>
      </c>
      <c r="Y18" s="209" t="s">
        <v>72</v>
      </c>
      <c r="Z18" s="209" t="s">
        <v>249</v>
      </c>
      <c r="AA18" s="209"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251</v>
      </c>
      <c r="U19" s="7"/>
      <c r="V19" s="7"/>
      <c r="W19" s="209" t="s">
        <v>252</v>
      </c>
      <c r="X19" s="211" t="s">
        <v>207</v>
      </c>
      <c r="Y19" s="209" t="s">
        <v>72</v>
      </c>
      <c r="Z19" s="209" t="s">
        <v>253</v>
      </c>
      <c r="AA19" s="210" t="s">
        <v>254</v>
      </c>
      <c r="AB19" s="210" t="s">
        <v>220</v>
      </c>
      <c r="AC19" s="7" t="s">
        <v>247</v>
      </c>
      <c r="AD19" s="7" t="s">
        <v>248</v>
      </c>
      <c r="AE19" s="212">
        <v>44927</v>
      </c>
      <c r="AF19" s="212">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251</v>
      </c>
      <c r="U20" s="7"/>
      <c r="V20" s="7"/>
      <c r="W20" s="7" t="s">
        <v>252</v>
      </c>
      <c r="X20" s="211" t="s">
        <v>207</v>
      </c>
      <c r="Y20" s="209" t="s">
        <v>72</v>
      </c>
      <c r="Z20" s="209" t="s">
        <v>249</v>
      </c>
      <c r="AA20" s="210"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9" t="s">
        <v>261</v>
      </c>
      <c r="X21" s="7" t="s">
        <v>207</v>
      </c>
      <c r="Y21" s="7" t="s">
        <v>72</v>
      </c>
      <c r="Z21" s="7" t="s">
        <v>262</v>
      </c>
      <c r="AA21" s="7" t="s">
        <v>263</v>
      </c>
      <c r="AB21" s="8" t="s">
        <v>1126</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9"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9"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278</v>
      </c>
      <c r="M24" s="209"/>
      <c r="N24" s="209"/>
      <c r="O24" s="209"/>
      <c r="P24" s="209"/>
      <c r="Q24" s="209"/>
      <c r="R24" s="209"/>
      <c r="S24" s="209"/>
      <c r="T24" s="209"/>
      <c r="U24" s="209"/>
      <c r="V24" s="209"/>
      <c r="W24" s="209" t="s">
        <v>279</v>
      </c>
      <c r="X24" s="209" t="s">
        <v>280</v>
      </c>
      <c r="Y24" s="209" t="s">
        <v>84</v>
      </c>
      <c r="Z24" s="209" t="s">
        <v>281</v>
      </c>
      <c r="AA24" s="209" t="s">
        <v>282</v>
      </c>
      <c r="AB24" s="210" t="s">
        <v>283</v>
      </c>
      <c r="AC24" s="209" t="s">
        <v>284</v>
      </c>
      <c r="AD24" s="209" t="s">
        <v>285</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278</v>
      </c>
      <c r="M25" s="209"/>
      <c r="N25" s="209"/>
      <c r="O25" s="209"/>
      <c r="P25" s="209"/>
      <c r="Q25" s="209"/>
      <c r="R25" s="209"/>
      <c r="S25" s="209"/>
      <c r="T25" s="209"/>
      <c r="U25" s="209"/>
      <c r="V25" s="209"/>
      <c r="W25" s="209" t="s">
        <v>279</v>
      </c>
      <c r="X25" s="209" t="s">
        <v>280</v>
      </c>
      <c r="Y25" s="209" t="s">
        <v>84</v>
      </c>
      <c r="Z25" s="209" t="s">
        <v>286</v>
      </c>
      <c r="AA25" s="209" t="s">
        <v>287</v>
      </c>
      <c r="AB25" s="209" t="s">
        <v>288</v>
      </c>
      <c r="AC25" s="209" t="s">
        <v>284</v>
      </c>
      <c r="AD25" s="209" t="s">
        <v>285</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289</v>
      </c>
      <c r="E26" s="214" t="str">
        <f>VLOOKUP($D26,[5]Listas!$E$2:$F$11,2,FALSE)</f>
        <v>ObjOcho</v>
      </c>
      <c r="F26" s="209" t="s">
        <v>290</v>
      </c>
      <c r="G26" s="209" t="s">
        <v>204</v>
      </c>
      <c r="H26" s="209" t="s">
        <v>204</v>
      </c>
      <c r="I26" s="209"/>
      <c r="J26" s="209" t="s">
        <v>204</v>
      </c>
      <c r="K26" s="209"/>
      <c r="L26" s="209" t="s">
        <v>205</v>
      </c>
      <c r="M26" s="209"/>
      <c r="N26" s="209"/>
      <c r="O26" s="209"/>
      <c r="P26" s="209"/>
      <c r="Q26" s="209"/>
      <c r="R26" s="209"/>
      <c r="S26" s="209"/>
      <c r="T26" s="209"/>
      <c r="U26" s="209"/>
      <c r="V26" s="209"/>
      <c r="W26" s="209" t="s">
        <v>1072</v>
      </c>
      <c r="X26" s="209" t="s">
        <v>280</v>
      </c>
      <c r="Y26" s="209" t="s">
        <v>84</v>
      </c>
      <c r="Z26" s="209" t="s">
        <v>1127</v>
      </c>
      <c r="AA26" s="209" t="s">
        <v>1127</v>
      </c>
      <c r="AB26" s="210" t="s">
        <v>1073</v>
      </c>
      <c r="AC26" s="209" t="s">
        <v>238</v>
      </c>
      <c r="AD26" s="209" t="s">
        <v>1112</v>
      </c>
      <c r="AE26" s="212">
        <v>44951</v>
      </c>
      <c r="AF26" s="212">
        <f>+AF29</f>
        <v>45291</v>
      </c>
      <c r="AG26" s="210" t="s">
        <v>368</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278</v>
      </c>
      <c r="M27" s="209"/>
      <c r="N27" s="209"/>
      <c r="O27" s="209"/>
      <c r="P27" s="209"/>
      <c r="Q27" s="209"/>
      <c r="R27" s="209"/>
      <c r="S27" s="209"/>
      <c r="T27" s="209"/>
      <c r="U27" s="209"/>
      <c r="V27" s="209"/>
      <c r="W27" s="209" t="s">
        <v>1128</v>
      </c>
      <c r="X27" s="209" t="s">
        <v>280</v>
      </c>
      <c r="Y27" s="209" t="s">
        <v>84</v>
      </c>
      <c r="Z27" s="209" t="s">
        <v>294</v>
      </c>
      <c r="AA27" s="209" t="s">
        <v>295</v>
      </c>
      <c r="AB27" s="209" t="s">
        <v>296</v>
      </c>
      <c r="AC27" s="209" t="s">
        <v>297</v>
      </c>
      <c r="AD27" s="209" t="s">
        <v>298</v>
      </c>
      <c r="AE27" s="212">
        <v>44951</v>
      </c>
      <c r="AF27" s="212">
        <v>45010</v>
      </c>
      <c r="AG27" s="210" t="s">
        <v>291</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278</v>
      </c>
      <c r="M28" s="209"/>
      <c r="N28" s="209"/>
      <c r="O28" s="209"/>
      <c r="P28" s="209"/>
      <c r="Q28" s="209"/>
      <c r="R28" s="209"/>
      <c r="S28" s="209"/>
      <c r="T28" s="209"/>
      <c r="U28" s="209"/>
      <c r="V28" s="209"/>
      <c r="W28" s="209" t="s">
        <v>1128</v>
      </c>
      <c r="X28" s="209" t="s">
        <v>280</v>
      </c>
      <c r="Y28" s="209" t="s">
        <v>84</v>
      </c>
      <c r="Z28" s="209" t="s">
        <v>299</v>
      </c>
      <c r="AA28" s="209" t="s">
        <v>300</v>
      </c>
      <c r="AB28" s="210" t="s">
        <v>292</v>
      </c>
      <c r="AC28" s="209" t="s">
        <v>293</v>
      </c>
      <c r="AD28" s="209" t="s">
        <v>301</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278</v>
      </c>
      <c r="M29" s="209"/>
      <c r="N29" s="209"/>
      <c r="O29" s="209"/>
      <c r="P29" s="209"/>
      <c r="Q29" s="209"/>
      <c r="R29" s="209"/>
      <c r="S29" s="209"/>
      <c r="T29" s="209"/>
      <c r="U29" s="209"/>
      <c r="V29" s="209"/>
      <c r="W29" s="209" t="s">
        <v>1128</v>
      </c>
      <c r="X29" s="209" t="s">
        <v>280</v>
      </c>
      <c r="Y29" s="209" t="s">
        <v>84</v>
      </c>
      <c r="Z29" s="215" t="s">
        <v>302</v>
      </c>
      <c r="AA29" s="215" t="s">
        <v>303</v>
      </c>
      <c r="AB29" s="215" t="s">
        <v>304</v>
      </c>
      <c r="AC29" s="209" t="s">
        <v>297</v>
      </c>
      <c r="AD29" s="209" t="s">
        <v>305</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278</v>
      </c>
      <c r="M30" s="209"/>
      <c r="N30" s="209"/>
      <c r="O30" s="209"/>
      <c r="P30" s="209"/>
      <c r="Q30" s="209"/>
      <c r="R30" s="209"/>
      <c r="S30" s="209"/>
      <c r="T30" s="209"/>
      <c r="U30" s="209"/>
      <c r="V30" s="209"/>
      <c r="W30" s="209" t="s">
        <v>1129</v>
      </c>
      <c r="X30" s="209" t="s">
        <v>280</v>
      </c>
      <c r="Y30" s="209" t="s">
        <v>84</v>
      </c>
      <c r="Z30" s="215" t="s">
        <v>306</v>
      </c>
      <c r="AA30" s="209" t="s">
        <v>307</v>
      </c>
      <c r="AB30" s="209" t="s">
        <v>308</v>
      </c>
      <c r="AC30" s="209" t="s">
        <v>297</v>
      </c>
      <c r="AD30" s="209" t="s">
        <v>338</v>
      </c>
      <c r="AE30" s="212">
        <v>44986</v>
      </c>
      <c r="AF30" s="212">
        <v>45107</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278</v>
      </c>
      <c r="M31" s="209"/>
      <c r="N31" s="209"/>
      <c r="O31" s="209"/>
      <c r="P31" s="209"/>
      <c r="Q31" s="209"/>
      <c r="R31" s="209"/>
      <c r="S31" s="209"/>
      <c r="T31" s="209"/>
      <c r="U31" s="209"/>
      <c r="V31" s="209"/>
      <c r="W31" s="209" t="s">
        <v>1129</v>
      </c>
      <c r="X31" s="209" t="s">
        <v>280</v>
      </c>
      <c r="Y31" s="209" t="s">
        <v>84</v>
      </c>
      <c r="Z31" s="215" t="s">
        <v>309</v>
      </c>
      <c r="AA31" s="209" t="s">
        <v>310</v>
      </c>
      <c r="AB31" s="210" t="s">
        <v>311</v>
      </c>
      <c r="AC31" s="209" t="s">
        <v>297</v>
      </c>
      <c r="AD31" s="209" t="s">
        <v>338</v>
      </c>
      <c r="AE31" s="212">
        <v>45047</v>
      </c>
      <c r="AF31" s="212">
        <v>45122</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278</v>
      </c>
      <c r="M32" s="209"/>
      <c r="N32" s="209"/>
      <c r="O32" s="209"/>
      <c r="P32" s="209"/>
      <c r="Q32" s="209"/>
      <c r="R32" s="209"/>
      <c r="S32" s="209"/>
      <c r="T32" s="209"/>
      <c r="U32" s="209"/>
      <c r="V32" s="209"/>
      <c r="W32" s="209" t="s">
        <v>1129</v>
      </c>
      <c r="X32" s="209" t="s">
        <v>280</v>
      </c>
      <c r="Y32" s="209" t="s">
        <v>84</v>
      </c>
      <c r="Z32" s="215" t="s">
        <v>312</v>
      </c>
      <c r="AA32" s="215" t="s">
        <v>313</v>
      </c>
      <c r="AB32" s="209" t="s">
        <v>314</v>
      </c>
      <c r="AC32" s="209" t="s">
        <v>297</v>
      </c>
      <c r="AD32" s="209" t="s">
        <v>338</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315</v>
      </c>
      <c r="E33" s="214" t="str">
        <f>VLOOKUP($D33,[5]Listas!$E$2:$F$11,2,FALSE)</f>
        <v>ObjSiete</v>
      </c>
      <c r="F33" s="209" t="s">
        <v>316</v>
      </c>
      <c r="G33" s="209" t="s">
        <v>204</v>
      </c>
      <c r="H33" s="209" t="s">
        <v>204</v>
      </c>
      <c r="I33" s="209" t="s">
        <v>204</v>
      </c>
      <c r="J33" s="209" t="s">
        <v>204</v>
      </c>
      <c r="K33" s="209"/>
      <c r="L33" s="209"/>
      <c r="M33" s="209"/>
      <c r="N33" s="209"/>
      <c r="O33" s="209"/>
      <c r="P33" s="209"/>
      <c r="Q33" s="209"/>
      <c r="R33" s="209"/>
      <c r="S33" s="209"/>
      <c r="T33" s="209"/>
      <c r="U33" s="209"/>
      <c r="V33" s="209"/>
      <c r="W33" s="209" t="s">
        <v>1051</v>
      </c>
      <c r="X33" s="209" t="s">
        <v>280</v>
      </c>
      <c r="Y33" s="209" t="s">
        <v>84</v>
      </c>
      <c r="Z33" s="215" t="s">
        <v>317</v>
      </c>
      <c r="AA33" s="209" t="s">
        <v>318</v>
      </c>
      <c r="AB33" s="210" t="s">
        <v>319</v>
      </c>
      <c r="AC33" s="209" t="s">
        <v>1109</v>
      </c>
      <c r="AD33" s="209" t="s">
        <v>1110</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315</v>
      </c>
      <c r="E34" s="214" t="str">
        <f>VLOOKUP($D34,[5]Listas!$E$2:$F$11,2,FALSE)</f>
        <v>ObjSiete</v>
      </c>
      <c r="F34" s="209" t="s">
        <v>316</v>
      </c>
      <c r="G34" s="209" t="s">
        <v>204</v>
      </c>
      <c r="H34" s="209" t="s">
        <v>204</v>
      </c>
      <c r="I34" s="209" t="s">
        <v>204</v>
      </c>
      <c r="J34" s="209" t="s">
        <v>204</v>
      </c>
      <c r="K34" s="209"/>
      <c r="L34" s="209"/>
      <c r="M34" s="209"/>
      <c r="N34" s="209"/>
      <c r="O34" s="209"/>
      <c r="P34" s="209"/>
      <c r="Q34" s="209"/>
      <c r="R34" s="209"/>
      <c r="S34" s="209"/>
      <c r="T34" s="209"/>
      <c r="U34" s="209"/>
      <c r="V34" s="209"/>
      <c r="W34" s="209" t="s">
        <v>1051</v>
      </c>
      <c r="X34" s="209" t="s">
        <v>280</v>
      </c>
      <c r="Y34" s="209" t="s">
        <v>84</v>
      </c>
      <c r="Z34" s="215" t="s">
        <v>320</v>
      </c>
      <c r="AA34" s="209" t="s">
        <v>321</v>
      </c>
      <c r="AB34" s="210" t="s">
        <v>322</v>
      </c>
      <c r="AC34" s="209" t="s">
        <v>1109</v>
      </c>
      <c r="AD34" s="209" t="s">
        <v>1110</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1130</v>
      </c>
      <c r="X35" s="209" t="s">
        <v>280</v>
      </c>
      <c r="Y35" s="209" t="s">
        <v>84</v>
      </c>
      <c r="Z35" s="215" t="s">
        <v>323</v>
      </c>
      <c r="AA35" s="209" t="s">
        <v>324</v>
      </c>
      <c r="AB35" s="210" t="s">
        <v>325</v>
      </c>
      <c r="AC35" s="209" t="s">
        <v>238</v>
      </c>
      <c r="AD35" s="209" t="s">
        <v>326</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1130</v>
      </c>
      <c r="X36" s="209" t="s">
        <v>280</v>
      </c>
      <c r="Y36" s="209" t="s">
        <v>84</v>
      </c>
      <c r="Z36" s="215" t="s">
        <v>327</v>
      </c>
      <c r="AA36" s="209" t="s">
        <v>310</v>
      </c>
      <c r="AB36" s="210" t="s">
        <v>311</v>
      </c>
      <c r="AC36" s="320" t="s">
        <v>238</v>
      </c>
      <c r="AD36" s="209" t="s">
        <v>326</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1130</v>
      </c>
      <c r="X37" s="209" t="s">
        <v>280</v>
      </c>
      <c r="Y37" s="209" t="s">
        <v>84</v>
      </c>
      <c r="Z37" s="215" t="s">
        <v>328</v>
      </c>
      <c r="AA37" s="209" t="s">
        <v>329</v>
      </c>
      <c r="AB37" s="209" t="s">
        <v>296</v>
      </c>
      <c r="AC37" s="320" t="s">
        <v>238</v>
      </c>
      <c r="AD37" s="209" t="s">
        <v>330</v>
      </c>
      <c r="AE37" s="212">
        <v>44942</v>
      </c>
      <c r="AF37" s="212">
        <v>45001</v>
      </c>
      <c r="AG37" s="210" t="s">
        <v>291</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1130</v>
      </c>
      <c r="X38" s="209" t="s">
        <v>280</v>
      </c>
      <c r="Y38" s="209" t="s">
        <v>84</v>
      </c>
      <c r="Z38" s="209" t="s">
        <v>1045</v>
      </c>
      <c r="AA38" s="209" t="s">
        <v>1046</v>
      </c>
      <c r="AB38" s="210" t="s">
        <v>331</v>
      </c>
      <c r="AC38" s="209" t="s">
        <v>332</v>
      </c>
      <c r="AD38" s="209" t="s">
        <v>333</v>
      </c>
      <c r="AE38" s="212">
        <v>44958</v>
      </c>
      <c r="AF38" s="212">
        <v>45291</v>
      </c>
      <c r="AG38" s="210" t="s">
        <v>84</v>
      </c>
      <c r="AH38" s="300">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1130</v>
      </c>
      <c r="X39" s="209" t="s">
        <v>280</v>
      </c>
      <c r="Y39" s="209" t="s">
        <v>84</v>
      </c>
      <c r="Z39" s="215" t="s">
        <v>334</v>
      </c>
      <c r="AA39" s="215" t="s">
        <v>335</v>
      </c>
      <c r="AB39" s="210" t="s">
        <v>336</v>
      </c>
      <c r="AC39" s="209" t="s">
        <v>238</v>
      </c>
      <c r="AD39" s="209" t="s">
        <v>326</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345</v>
      </c>
      <c r="C40" s="214" t="str">
        <f>VLOOKUP($B40,[5]Listas!$A$2:$B$5,2,FALSE)</f>
        <v>PerUno</v>
      </c>
      <c r="D40" s="209" t="s">
        <v>357</v>
      </c>
      <c r="E40" s="214" t="str">
        <f>VLOOKUP($D40,[5]Listas!$E$2:$F$11,2,FALSE)</f>
        <v>ObjDos</v>
      </c>
      <c r="F40" s="209" t="s">
        <v>358</v>
      </c>
      <c r="G40" s="209"/>
      <c r="H40" s="209"/>
      <c r="I40" s="209"/>
      <c r="J40" s="209" t="s">
        <v>204</v>
      </c>
      <c r="K40" s="209" t="s">
        <v>204</v>
      </c>
      <c r="L40" s="209" t="s">
        <v>278</v>
      </c>
      <c r="M40" s="209"/>
      <c r="N40" s="209"/>
      <c r="O40" s="209"/>
      <c r="P40" s="209"/>
      <c r="Q40" s="209"/>
      <c r="R40" s="209"/>
      <c r="S40" s="209"/>
      <c r="T40" s="209"/>
      <c r="U40" s="209"/>
      <c r="V40" s="209"/>
      <c r="W40" s="209" t="s">
        <v>1111</v>
      </c>
      <c r="X40" s="209" t="s">
        <v>280</v>
      </c>
      <c r="Y40" s="209" t="s">
        <v>84</v>
      </c>
      <c r="Z40" s="209" t="s">
        <v>1131</v>
      </c>
      <c r="AA40" s="209" t="s">
        <v>1132</v>
      </c>
      <c r="AB40" s="210" t="s">
        <v>337</v>
      </c>
      <c r="AC40" s="209" t="s">
        <v>297</v>
      </c>
      <c r="AD40" s="209" t="s">
        <v>338</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345</v>
      </c>
      <c r="C41" s="214" t="str">
        <f>VLOOKUP($B41,[5]Listas!$A$2:$B$5,2,FALSE)</f>
        <v>PerUno</v>
      </c>
      <c r="D41" s="209" t="s">
        <v>357</v>
      </c>
      <c r="E41" s="214" t="str">
        <f>VLOOKUP($D41,[5]Listas!$E$2:$F$11,2,FALSE)</f>
        <v>ObjDos</v>
      </c>
      <c r="F41" s="209" t="s">
        <v>358</v>
      </c>
      <c r="G41" s="209"/>
      <c r="H41" s="209"/>
      <c r="I41" s="209"/>
      <c r="J41" s="209" t="s">
        <v>204</v>
      </c>
      <c r="K41" s="209" t="s">
        <v>204</v>
      </c>
      <c r="L41" s="209" t="s">
        <v>278</v>
      </c>
      <c r="M41" s="209"/>
      <c r="N41" s="209"/>
      <c r="O41" s="209"/>
      <c r="P41" s="209"/>
      <c r="Q41" s="209"/>
      <c r="R41" s="209"/>
      <c r="S41" s="209"/>
      <c r="T41" s="209"/>
      <c r="U41" s="209"/>
      <c r="V41" s="209"/>
      <c r="W41" s="209" t="s">
        <v>1111</v>
      </c>
      <c r="X41" s="209" t="s">
        <v>280</v>
      </c>
      <c r="Y41" s="209" t="s">
        <v>84</v>
      </c>
      <c r="Z41" s="209" t="s">
        <v>339</v>
      </c>
      <c r="AA41" s="209" t="s">
        <v>340</v>
      </c>
      <c r="AB41" s="210" t="s">
        <v>341</v>
      </c>
      <c r="AC41" s="209" t="s">
        <v>297</v>
      </c>
      <c r="AD41" s="209" t="s">
        <v>338</v>
      </c>
      <c r="AE41" s="212">
        <v>45000</v>
      </c>
      <c r="AF41" s="212">
        <v>45046</v>
      </c>
      <c r="AG41" s="210" t="s">
        <v>342</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345</v>
      </c>
      <c r="C42" s="214" t="str">
        <f>VLOOKUP($B42,[5]Listas!$A$2:$B$5,2,FALSE)</f>
        <v>PerUno</v>
      </c>
      <c r="D42" s="209" t="s">
        <v>357</v>
      </c>
      <c r="E42" s="214" t="str">
        <f>VLOOKUP($D42,[5]Listas!$E$2:$F$11,2,FALSE)</f>
        <v>ObjDos</v>
      </c>
      <c r="F42" s="209" t="s">
        <v>358</v>
      </c>
      <c r="G42" s="209"/>
      <c r="H42" s="209"/>
      <c r="I42" s="209"/>
      <c r="J42" s="209" t="s">
        <v>204</v>
      </c>
      <c r="K42" s="209" t="s">
        <v>204</v>
      </c>
      <c r="L42" s="209" t="s">
        <v>278</v>
      </c>
      <c r="M42" s="209"/>
      <c r="N42" s="209"/>
      <c r="O42" s="209"/>
      <c r="P42" s="209"/>
      <c r="Q42" s="209"/>
      <c r="R42" s="209"/>
      <c r="S42" s="209"/>
      <c r="T42" s="209"/>
      <c r="U42" s="209"/>
      <c r="V42" s="209"/>
      <c r="W42" s="209" t="s">
        <v>1111</v>
      </c>
      <c r="X42" s="209" t="s">
        <v>280</v>
      </c>
      <c r="Y42" s="209" t="s">
        <v>84</v>
      </c>
      <c r="Z42" s="209" t="s">
        <v>343</v>
      </c>
      <c r="AA42" s="209" t="s">
        <v>1133</v>
      </c>
      <c r="AB42" s="210" t="s">
        <v>344</v>
      </c>
      <c r="AC42" s="209" t="s">
        <v>297</v>
      </c>
      <c r="AD42" s="209" t="s">
        <v>338</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345</v>
      </c>
      <c r="C43" s="214" t="str">
        <f>VLOOKUP($B43,[5]Listas!$A$2:$B$5,2,FALSE)</f>
        <v>PerUno</v>
      </c>
      <c r="D43" s="209" t="s">
        <v>346</v>
      </c>
      <c r="E43" s="214" t="str">
        <f>VLOOKUP($D43,[5]Listas!$E$2:$F$11,2,FALSE)</f>
        <v>ObjUno</v>
      </c>
      <c r="F43" s="209" t="s">
        <v>347</v>
      </c>
      <c r="G43" s="209" t="s">
        <v>204</v>
      </c>
      <c r="H43" s="209"/>
      <c r="I43" s="209"/>
      <c r="J43" s="209" t="s">
        <v>204</v>
      </c>
      <c r="K43" s="209"/>
      <c r="L43" s="209"/>
      <c r="M43" s="209"/>
      <c r="N43" s="209"/>
      <c r="O43" s="209"/>
      <c r="P43" s="209"/>
      <c r="Q43" s="209"/>
      <c r="R43" s="209"/>
      <c r="S43" s="209"/>
      <c r="T43" s="209"/>
      <c r="U43" s="209"/>
      <c r="V43" s="209"/>
      <c r="W43" s="209" t="s">
        <v>348</v>
      </c>
      <c r="X43" s="209" t="s">
        <v>280</v>
      </c>
      <c r="Y43" s="209" t="s">
        <v>84</v>
      </c>
      <c r="Z43" s="209" t="s">
        <v>349</v>
      </c>
      <c r="AA43" s="209" t="s">
        <v>350</v>
      </c>
      <c r="AB43" s="210" t="s">
        <v>351</v>
      </c>
      <c r="AC43" s="209" t="s">
        <v>965</v>
      </c>
      <c r="AD43" s="209" t="s">
        <v>353</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105">
      <c r="A44" s="1"/>
      <c r="B44" s="209" t="s">
        <v>345</v>
      </c>
      <c r="C44" s="214" t="str">
        <f>VLOOKUP($B44,[5]Listas!$A$2:$B$5,2,FALSE)</f>
        <v>PerUno</v>
      </c>
      <c r="D44" s="209" t="s">
        <v>346</v>
      </c>
      <c r="E44" s="214" t="str">
        <f>VLOOKUP($D44,[5]Listas!$E$2:$F$11,2,FALSE)</f>
        <v>ObjUno</v>
      </c>
      <c r="F44" s="209" t="s">
        <v>347</v>
      </c>
      <c r="G44" s="209" t="s">
        <v>204</v>
      </c>
      <c r="H44" s="209"/>
      <c r="I44" s="209"/>
      <c r="J44" s="209" t="s">
        <v>204</v>
      </c>
      <c r="K44" s="209"/>
      <c r="L44" s="209"/>
      <c r="M44" s="209"/>
      <c r="N44" s="209"/>
      <c r="O44" s="209"/>
      <c r="P44" s="209"/>
      <c r="Q44" s="209"/>
      <c r="R44" s="209"/>
      <c r="S44" s="209"/>
      <c r="T44" s="209"/>
      <c r="U44" s="209"/>
      <c r="V44" s="209"/>
      <c r="W44" s="209" t="s">
        <v>348</v>
      </c>
      <c r="X44" s="209" t="s">
        <v>280</v>
      </c>
      <c r="Y44" s="209" t="s">
        <v>84</v>
      </c>
      <c r="Z44" s="209" t="s">
        <v>354</v>
      </c>
      <c r="AA44" s="209" t="s">
        <v>355</v>
      </c>
      <c r="AB44" s="210" t="s">
        <v>356</v>
      </c>
      <c r="AC44" s="209" t="s">
        <v>965</v>
      </c>
      <c r="AD44" s="209" t="s">
        <v>353</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345</v>
      </c>
      <c r="C45" s="214" t="str">
        <f>VLOOKUP($B45,[5]Listas!$A$2:$B$5,2,FALSE)</f>
        <v>PerUno</v>
      </c>
      <c r="D45" s="209" t="s">
        <v>357</v>
      </c>
      <c r="E45" s="214" t="str">
        <f>VLOOKUP($D45,[5]Listas!$E$2:$F$11,2,FALSE)</f>
        <v>ObjDos</v>
      </c>
      <c r="F45" s="209" t="s">
        <v>358</v>
      </c>
      <c r="G45" s="209"/>
      <c r="H45" s="209"/>
      <c r="I45" s="209" t="s">
        <v>204</v>
      </c>
      <c r="J45" s="209"/>
      <c r="K45" s="209"/>
      <c r="L45" s="209"/>
      <c r="M45" s="209"/>
      <c r="N45" s="209"/>
      <c r="O45" s="209"/>
      <c r="P45" s="209"/>
      <c r="Q45" s="209"/>
      <c r="R45" s="209"/>
      <c r="S45" s="209"/>
      <c r="T45" s="209"/>
      <c r="U45" s="209"/>
      <c r="V45" s="209"/>
      <c r="W45" s="209" t="s">
        <v>1134</v>
      </c>
      <c r="X45" s="209" t="s">
        <v>280</v>
      </c>
      <c r="Y45" s="209" t="s">
        <v>84</v>
      </c>
      <c r="Z45" s="209" t="s">
        <v>359</v>
      </c>
      <c r="AA45" s="209" t="s">
        <v>1172</v>
      </c>
      <c r="AB45" s="209" t="s">
        <v>360</v>
      </c>
      <c r="AC45" s="321" t="s">
        <v>965</v>
      </c>
      <c r="AD45" s="209" t="s">
        <v>353</v>
      </c>
      <c r="AE45" s="212">
        <v>44958</v>
      </c>
      <c r="AF45" s="212">
        <v>45014</v>
      </c>
      <c r="AG45" s="210" t="s">
        <v>361</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345</v>
      </c>
      <c r="C46" s="214" t="str">
        <f>VLOOKUP($B46,[5]Listas!$A$2:$B$5,2,FALSE)</f>
        <v>PerUno</v>
      </c>
      <c r="D46" s="209" t="s">
        <v>357</v>
      </c>
      <c r="E46" s="214" t="str">
        <f>VLOOKUP($D46,[5]Listas!$E$2:$F$11,2,FALSE)</f>
        <v>ObjDos</v>
      </c>
      <c r="F46" s="209" t="s">
        <v>358</v>
      </c>
      <c r="G46" s="209"/>
      <c r="H46" s="209"/>
      <c r="I46" s="209" t="s">
        <v>204</v>
      </c>
      <c r="J46" s="209"/>
      <c r="K46" s="209"/>
      <c r="L46" s="209"/>
      <c r="M46" s="209"/>
      <c r="N46" s="209"/>
      <c r="O46" s="209"/>
      <c r="P46" s="209"/>
      <c r="Q46" s="209"/>
      <c r="R46" s="209"/>
      <c r="S46" s="209"/>
      <c r="T46" s="209"/>
      <c r="U46" s="209"/>
      <c r="V46" s="216"/>
      <c r="W46" s="209" t="s">
        <v>1134</v>
      </c>
      <c r="X46" s="209" t="s">
        <v>280</v>
      </c>
      <c r="Y46" s="209" t="s">
        <v>84</v>
      </c>
      <c r="Z46" s="209" t="s">
        <v>362</v>
      </c>
      <c r="AA46" s="209" t="s">
        <v>363</v>
      </c>
      <c r="AB46" s="210" t="s">
        <v>364</v>
      </c>
      <c r="AC46" s="209" t="s">
        <v>965</v>
      </c>
      <c r="AD46" s="209" t="s">
        <v>353</v>
      </c>
      <c r="AE46" s="212">
        <v>44958</v>
      </c>
      <c r="AF46" s="212">
        <v>45077</v>
      </c>
      <c r="AG46" s="210" t="s">
        <v>365</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366</v>
      </c>
      <c r="X47" s="7" t="s">
        <v>367</v>
      </c>
      <c r="Y47" s="7" t="s">
        <v>368</v>
      </c>
      <c r="Z47" s="7" t="s">
        <v>369</v>
      </c>
      <c r="AA47" s="7" t="s">
        <v>370</v>
      </c>
      <c r="AB47" s="8" t="s">
        <v>1135</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373</v>
      </c>
      <c r="X48" s="7" t="s">
        <v>367</v>
      </c>
      <c r="Y48" s="7" t="s">
        <v>368</v>
      </c>
      <c r="Z48" s="7" t="s">
        <v>374</v>
      </c>
      <c r="AA48" s="7" t="s">
        <v>1136</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1137</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1138</v>
      </c>
      <c r="X50" s="7" t="s">
        <v>367</v>
      </c>
      <c r="Y50" s="7" t="s">
        <v>368</v>
      </c>
      <c r="Z50" s="7" t="s">
        <v>1139</v>
      </c>
      <c r="AA50" s="7" t="s">
        <v>381</v>
      </c>
      <c r="AB50" s="8" t="s">
        <v>1140</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383</v>
      </c>
      <c r="X51" s="7" t="s">
        <v>367</v>
      </c>
      <c r="Y51" s="7" t="s">
        <v>368</v>
      </c>
      <c r="Z51" s="7" t="s">
        <v>1141</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387</v>
      </c>
      <c r="X52" s="7" t="s">
        <v>367</v>
      </c>
      <c r="Y52" s="7" t="s">
        <v>368</v>
      </c>
      <c r="Z52" s="7" t="s">
        <v>388</v>
      </c>
      <c r="AA52" s="7" t="s">
        <v>389</v>
      </c>
      <c r="AB52" s="8" t="s">
        <v>1142</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390</v>
      </c>
      <c r="E53" s="24" t="str">
        <f>VLOOKUP($D53,[7]Listas!$E$2:$F$11,2,FALSE)</f>
        <v>ObjCuatro</v>
      </c>
      <c r="F53" s="7" t="s">
        <v>391</v>
      </c>
      <c r="G53" s="7"/>
      <c r="H53" s="7"/>
      <c r="I53" s="7"/>
      <c r="J53" s="7"/>
      <c r="K53" s="7"/>
      <c r="L53" s="7"/>
      <c r="M53" s="7"/>
      <c r="N53" s="7"/>
      <c r="O53" s="7"/>
      <c r="P53" s="7"/>
      <c r="Q53" s="7"/>
      <c r="R53" s="7"/>
      <c r="S53" s="7"/>
      <c r="T53" s="7"/>
      <c r="U53" s="219"/>
      <c r="V53" s="220"/>
      <c r="W53" s="222" t="s">
        <v>1061</v>
      </c>
      <c r="X53" s="7" t="s">
        <v>367</v>
      </c>
      <c r="Y53" s="7" t="s">
        <v>368</v>
      </c>
      <c r="Z53" s="7" t="s">
        <v>1062</v>
      </c>
      <c r="AA53" s="7" t="s">
        <v>1063</v>
      </c>
      <c r="AB53" s="8" t="s">
        <v>1061</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257</v>
      </c>
      <c r="Q54" s="7"/>
      <c r="R54" s="7"/>
      <c r="S54" s="7" t="s">
        <v>204</v>
      </c>
      <c r="T54" s="7" t="s">
        <v>392</v>
      </c>
      <c r="U54" s="7"/>
      <c r="V54" s="7"/>
      <c r="W54" s="7" t="s">
        <v>393</v>
      </c>
      <c r="X54" s="7" t="s">
        <v>394</v>
      </c>
      <c r="Y54" s="7" t="s">
        <v>119</v>
      </c>
      <c r="Z54" s="7" t="s">
        <v>1143</v>
      </c>
      <c r="AA54" s="7" t="s">
        <v>1144</v>
      </c>
      <c r="AB54" s="8" t="s">
        <v>1145</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7" t="s">
        <v>1052</v>
      </c>
      <c r="X55" s="7" t="s">
        <v>394</v>
      </c>
      <c r="Y55" s="7" t="s">
        <v>119</v>
      </c>
      <c r="Z55" s="209" t="s">
        <v>1055</v>
      </c>
      <c r="AA55" s="209" t="s">
        <v>1054</v>
      </c>
      <c r="AB55" s="8" t="s">
        <v>1053</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390</v>
      </c>
      <c r="E56" s="24"/>
      <c r="F56" s="226" t="s">
        <v>399</v>
      </c>
      <c r="G56" s="7" t="s">
        <v>204</v>
      </c>
      <c r="H56" s="7"/>
      <c r="I56" s="7"/>
      <c r="J56" s="7"/>
      <c r="K56" s="7"/>
      <c r="L56" s="7"/>
      <c r="M56" s="7"/>
      <c r="N56" s="7"/>
      <c r="O56" s="7"/>
      <c r="P56" s="7"/>
      <c r="Q56" s="7"/>
      <c r="R56" s="7"/>
      <c r="S56" s="7" t="s">
        <v>204</v>
      </c>
      <c r="T56" s="7" t="s">
        <v>400</v>
      </c>
      <c r="U56" s="7"/>
      <c r="V56" s="7"/>
      <c r="W56" s="247" t="s">
        <v>401</v>
      </c>
      <c r="X56" s="247" t="s">
        <v>394</v>
      </c>
      <c r="Y56" s="247" t="s">
        <v>119</v>
      </c>
      <c r="Z56" s="247" t="s">
        <v>1113</v>
      </c>
      <c r="AA56" s="247" t="s">
        <v>1146</v>
      </c>
      <c r="AB56" s="298" t="s">
        <v>1114</v>
      </c>
      <c r="AC56" s="247" t="s">
        <v>402</v>
      </c>
      <c r="AD56" s="247" t="s">
        <v>403</v>
      </c>
      <c r="AE56" s="297">
        <v>44927</v>
      </c>
      <c r="AF56" s="297">
        <v>45291</v>
      </c>
      <c r="AG56" s="298" t="s">
        <v>119</v>
      </c>
      <c r="AH56" s="299">
        <v>50</v>
      </c>
      <c r="AI56" s="247" t="s">
        <v>119</v>
      </c>
      <c r="AJ56" s="247" t="s">
        <v>404</v>
      </c>
      <c r="AK56" s="7" t="s">
        <v>404</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390</v>
      </c>
      <c r="E57" s="24"/>
      <c r="F57" s="226" t="s">
        <v>399</v>
      </c>
      <c r="G57" s="7" t="s">
        <v>204</v>
      </c>
      <c r="H57" s="7"/>
      <c r="I57" s="7"/>
      <c r="J57" s="7"/>
      <c r="K57" s="7"/>
      <c r="L57" s="7"/>
      <c r="M57" s="7"/>
      <c r="N57" s="7"/>
      <c r="O57" s="7"/>
      <c r="P57" s="7"/>
      <c r="Q57" s="7"/>
      <c r="R57" s="7"/>
      <c r="S57" s="7" t="s">
        <v>204</v>
      </c>
      <c r="T57" s="7" t="s">
        <v>400</v>
      </c>
      <c r="U57" s="7"/>
      <c r="V57" s="7"/>
      <c r="W57" s="247" t="s">
        <v>401</v>
      </c>
      <c r="X57" s="247" t="s">
        <v>394</v>
      </c>
      <c r="Y57" s="247" t="s">
        <v>119</v>
      </c>
      <c r="Z57" s="247" t="s">
        <v>1115</v>
      </c>
      <c r="AA57" s="247" t="s">
        <v>1147</v>
      </c>
      <c r="AB57" s="298" t="s">
        <v>1148</v>
      </c>
      <c r="AC57" s="247" t="s">
        <v>402</v>
      </c>
      <c r="AD57" s="247" t="s">
        <v>1116</v>
      </c>
      <c r="AE57" s="297">
        <v>44927</v>
      </c>
      <c r="AF57" s="297">
        <v>45291</v>
      </c>
      <c r="AG57" s="298" t="s">
        <v>119</v>
      </c>
      <c r="AH57" s="299">
        <v>50</v>
      </c>
      <c r="AI57" s="247" t="s">
        <v>119</v>
      </c>
      <c r="AJ57" s="247" t="s">
        <v>404</v>
      </c>
      <c r="AK57" s="7" t="s">
        <v>404</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390</v>
      </c>
      <c r="E58" s="24"/>
      <c r="F58" s="226" t="s">
        <v>399</v>
      </c>
      <c r="G58" s="7"/>
      <c r="H58" s="7"/>
      <c r="I58" s="7"/>
      <c r="J58" s="7"/>
      <c r="K58" s="7"/>
      <c r="L58" s="7"/>
      <c r="M58" s="7" t="s">
        <v>204</v>
      </c>
      <c r="N58" s="7" t="s">
        <v>405</v>
      </c>
      <c r="O58" s="7"/>
      <c r="P58" s="7"/>
      <c r="Q58" s="7"/>
      <c r="R58" s="7"/>
      <c r="S58" s="7" t="s">
        <v>204</v>
      </c>
      <c r="T58" s="7" t="s">
        <v>406</v>
      </c>
      <c r="U58" s="7"/>
      <c r="V58" s="7"/>
      <c r="W58" s="8" t="s">
        <v>1035</v>
      </c>
      <c r="X58" s="36" t="s">
        <v>394</v>
      </c>
      <c r="Y58" s="36" t="s">
        <v>119</v>
      </c>
      <c r="Z58" s="7" t="s">
        <v>407</v>
      </c>
      <c r="AA58" s="7" t="s">
        <v>1149</v>
      </c>
      <c r="AB58" s="8" t="s">
        <v>1150</v>
      </c>
      <c r="AC58" s="7" t="s">
        <v>408</v>
      </c>
      <c r="AD58" s="7" t="s">
        <v>409</v>
      </c>
      <c r="AE58" s="9">
        <v>44956</v>
      </c>
      <c r="AF58" s="9">
        <v>45291</v>
      </c>
      <c r="AG58" s="8" t="s">
        <v>119</v>
      </c>
      <c r="AH58" s="8">
        <v>100</v>
      </c>
      <c r="AI58" s="7" t="s">
        <v>119</v>
      </c>
      <c r="AJ58" s="7"/>
      <c r="AK58" s="247" t="s">
        <v>1074</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390</v>
      </c>
      <c r="E59" s="24"/>
      <c r="F59" s="226" t="s">
        <v>399</v>
      </c>
      <c r="G59" s="7" t="s">
        <v>204</v>
      </c>
      <c r="H59" s="7"/>
      <c r="I59" s="7"/>
      <c r="J59" s="7"/>
      <c r="K59" s="7"/>
      <c r="L59" s="7"/>
      <c r="M59" s="7"/>
      <c r="N59" s="7"/>
      <c r="O59" s="7"/>
      <c r="P59" s="7"/>
      <c r="Q59" s="7"/>
      <c r="R59" s="7"/>
      <c r="S59" s="7"/>
      <c r="T59" s="7"/>
      <c r="U59" s="7"/>
      <c r="V59" s="7"/>
      <c r="W59" s="247" t="s">
        <v>410</v>
      </c>
      <c r="X59" s="247" t="s">
        <v>394</v>
      </c>
      <c r="Y59" s="247" t="s">
        <v>119</v>
      </c>
      <c r="Z59" s="247" t="s">
        <v>1117</v>
      </c>
      <c r="AA59" s="247" t="s">
        <v>1118</v>
      </c>
      <c r="AB59" s="298" t="s">
        <v>1119</v>
      </c>
      <c r="AC59" s="247" t="s">
        <v>411</v>
      </c>
      <c r="AD59" s="247" t="s">
        <v>1151</v>
      </c>
      <c r="AE59" s="297">
        <v>44958</v>
      </c>
      <c r="AF59" s="297">
        <v>45270</v>
      </c>
      <c r="AG59" s="298" t="s">
        <v>119</v>
      </c>
      <c r="AH59" s="299">
        <v>50</v>
      </c>
      <c r="AI59" s="247" t="s">
        <v>119</v>
      </c>
      <c r="AJ59" s="247" t="s">
        <v>412</v>
      </c>
      <c r="AK59" s="7" t="s">
        <v>412</v>
      </c>
      <c r="AL59" s="19"/>
      <c r="AM59" s="1"/>
      <c r="AN59" s="1"/>
      <c r="AO59" s="1"/>
      <c r="AP59" s="1"/>
      <c r="AQ59" s="1"/>
      <c r="AR59" s="1"/>
      <c r="AS59" s="1"/>
      <c r="AT59" s="1"/>
      <c r="AU59" s="1"/>
      <c r="AV59" s="1"/>
      <c r="AW59" s="1"/>
      <c r="AX59" s="1"/>
      <c r="AY59" s="1"/>
      <c r="AZ59" s="1"/>
      <c r="BA59" s="1"/>
      <c r="BB59" s="1"/>
      <c r="BC59" s="1"/>
    </row>
    <row r="60" spans="1:55" ht="90">
      <c r="A60" s="1"/>
      <c r="B60" s="7" t="s">
        <v>201</v>
      </c>
      <c r="C60" s="24"/>
      <c r="D60" s="225" t="s">
        <v>390</v>
      </c>
      <c r="E60" s="24"/>
      <c r="F60" s="226" t="s">
        <v>399</v>
      </c>
      <c r="G60" s="7" t="s">
        <v>204</v>
      </c>
      <c r="H60" s="7"/>
      <c r="I60" s="7"/>
      <c r="J60" s="7"/>
      <c r="K60" s="7"/>
      <c r="L60" s="7"/>
      <c r="M60" s="7"/>
      <c r="N60" s="7"/>
      <c r="O60" s="7"/>
      <c r="P60" s="7"/>
      <c r="Q60" s="7"/>
      <c r="R60" s="7"/>
      <c r="S60" s="7"/>
      <c r="T60" s="7"/>
      <c r="U60" s="7"/>
      <c r="V60" s="7"/>
      <c r="W60" s="247" t="s">
        <v>410</v>
      </c>
      <c r="X60" s="247" t="s">
        <v>394</v>
      </c>
      <c r="Y60" s="247" t="s">
        <v>119</v>
      </c>
      <c r="Z60" s="247" t="s">
        <v>1120</v>
      </c>
      <c r="AA60" s="247" t="s">
        <v>1121</v>
      </c>
      <c r="AB60" s="298" t="s">
        <v>1122</v>
      </c>
      <c r="AC60" s="247" t="s">
        <v>411</v>
      </c>
      <c r="AD60" s="247" t="s">
        <v>408</v>
      </c>
      <c r="AE60" s="297">
        <v>45078</v>
      </c>
      <c r="AF60" s="297">
        <v>45291</v>
      </c>
      <c r="AG60" s="298" t="s">
        <v>119</v>
      </c>
      <c r="AH60" s="299">
        <v>50</v>
      </c>
      <c r="AI60" s="247" t="s">
        <v>119</v>
      </c>
      <c r="AJ60" s="247" t="s">
        <v>412</v>
      </c>
      <c r="AK60" s="7" t="s">
        <v>412</v>
      </c>
      <c r="AL60" s="19"/>
      <c r="AM60" s="1"/>
      <c r="AN60" s="1"/>
      <c r="AO60" s="1"/>
      <c r="AP60" s="1"/>
      <c r="AQ60" s="1"/>
      <c r="AR60" s="1"/>
      <c r="AS60" s="1"/>
      <c r="AT60" s="1"/>
      <c r="AU60" s="1"/>
      <c r="AV60" s="1"/>
      <c r="AW60" s="1"/>
      <c r="AX60" s="1"/>
      <c r="AY60" s="1"/>
      <c r="AZ60" s="1"/>
      <c r="BA60" s="1"/>
      <c r="BB60" s="1"/>
      <c r="BC60" s="1"/>
    </row>
    <row r="61" spans="1:55" ht="120">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9" t="s">
        <v>1043</v>
      </c>
      <c r="X61" s="7" t="s">
        <v>415</v>
      </c>
      <c r="Y61" s="7" t="s">
        <v>0</v>
      </c>
      <c r="Z61" s="209" t="s">
        <v>416</v>
      </c>
      <c r="AA61" s="209"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c r="A62" s="1"/>
      <c r="B62" s="7" t="s">
        <v>345</v>
      </c>
      <c r="C62" s="24" t="str">
        <f>VLOOKUP($B62,[8]Listas!$A$2:$B$5,2,FALSE)</f>
        <v>PerUno</v>
      </c>
      <c r="D62" s="7" t="s">
        <v>357</v>
      </c>
      <c r="E62" s="24" t="str">
        <f>VLOOKUP($D62,[8]Listas!$E$2:$F$11,2,FALSE)</f>
        <v>ObjDos</v>
      </c>
      <c r="F62" s="7" t="s">
        <v>423</v>
      </c>
      <c r="G62" s="112" t="s">
        <v>204</v>
      </c>
      <c r="H62" s="112"/>
      <c r="I62" s="112"/>
      <c r="J62" s="112"/>
      <c r="K62" s="112"/>
      <c r="L62" s="7"/>
      <c r="M62" s="112" t="s">
        <v>204</v>
      </c>
      <c r="N62" s="7" t="s">
        <v>424</v>
      </c>
      <c r="O62" s="112"/>
      <c r="P62" s="7"/>
      <c r="Q62" s="112"/>
      <c r="R62" s="7"/>
      <c r="S62" s="112" t="s">
        <v>204</v>
      </c>
      <c r="T62" s="109" t="s">
        <v>425</v>
      </c>
      <c r="U62" s="8"/>
      <c r="V62" s="7"/>
      <c r="W62" s="130" t="s">
        <v>426</v>
      </c>
      <c r="X62" s="7" t="s">
        <v>415</v>
      </c>
      <c r="Y62" s="7" t="s">
        <v>0</v>
      </c>
      <c r="Z62" s="130" t="s">
        <v>427</v>
      </c>
      <c r="AA62" s="209" t="s">
        <v>428</v>
      </c>
      <c r="AB62" s="210" t="s">
        <v>429</v>
      </c>
      <c r="AC62" s="7" t="s">
        <v>430</v>
      </c>
      <c r="AD62" s="7" t="s">
        <v>431</v>
      </c>
      <c r="AE62" s="227">
        <v>45017</v>
      </c>
      <c r="AF62" s="227">
        <v>45275</v>
      </c>
      <c r="AG62" s="112"/>
      <c r="AH62" s="112">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c r="A63" s="1"/>
      <c r="B63" s="7" t="s">
        <v>345</v>
      </c>
      <c r="C63" s="24" t="str">
        <f>VLOOKUP($B63,[8]Listas!$A$2:$B$5,2,FALSE)</f>
        <v>PerUno</v>
      </c>
      <c r="D63" s="7" t="s">
        <v>346</v>
      </c>
      <c r="E63" s="24" t="str">
        <f>VLOOKUP($D63,[8]Listas!$E$2:$F$11,2,FALSE)</f>
        <v>ObjUno</v>
      </c>
      <c r="F63" s="7" t="s">
        <v>347</v>
      </c>
      <c r="G63" s="112" t="s">
        <v>204</v>
      </c>
      <c r="H63" s="112"/>
      <c r="I63" s="112"/>
      <c r="J63" s="112" t="s">
        <v>204</v>
      </c>
      <c r="K63" s="112"/>
      <c r="L63" s="7"/>
      <c r="M63" s="112" t="s">
        <v>204</v>
      </c>
      <c r="N63" s="7" t="s">
        <v>424</v>
      </c>
      <c r="O63" s="112"/>
      <c r="P63" s="7"/>
      <c r="Q63" s="112"/>
      <c r="R63" s="7"/>
      <c r="S63" s="112" t="s">
        <v>204</v>
      </c>
      <c r="T63" s="109" t="s">
        <v>425</v>
      </c>
      <c r="U63" s="8"/>
      <c r="V63" s="7"/>
      <c r="W63" s="109" t="s">
        <v>433</v>
      </c>
      <c r="X63" s="7" t="s">
        <v>415</v>
      </c>
      <c r="Y63" s="7" t="s">
        <v>0</v>
      </c>
      <c r="Z63" s="109" t="s">
        <v>434</v>
      </c>
      <c r="AA63" s="109" t="s">
        <v>435</v>
      </c>
      <c r="AB63" s="112" t="s">
        <v>436</v>
      </c>
      <c r="AC63" s="7" t="s">
        <v>430</v>
      </c>
      <c r="AD63" s="7" t="s">
        <v>431</v>
      </c>
      <c r="AE63" s="132">
        <v>44927</v>
      </c>
      <c r="AF63" s="132">
        <v>45275</v>
      </c>
      <c r="AG63" s="112"/>
      <c r="AH63" s="112">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c r="A64" s="1"/>
      <c r="B64" s="7" t="s">
        <v>345</v>
      </c>
      <c r="C64" s="24" t="str">
        <f>VLOOKUP($B64,[8]Listas!$A$2:$B$5,2,FALSE)</f>
        <v>PerUno</v>
      </c>
      <c r="D64" s="7" t="s">
        <v>346</v>
      </c>
      <c r="E64" s="24" t="str">
        <f>VLOOKUP($D64,[8]Listas!$E$2:$F$11,2,FALSE)</f>
        <v>ObjUno</v>
      </c>
      <c r="F64" s="7" t="s">
        <v>347</v>
      </c>
      <c r="G64" s="112"/>
      <c r="H64" s="112"/>
      <c r="I64" s="112"/>
      <c r="J64" s="112" t="s">
        <v>204</v>
      </c>
      <c r="K64" s="112"/>
      <c r="L64" s="7"/>
      <c r="M64" s="112" t="s">
        <v>204</v>
      </c>
      <c r="N64" s="7" t="s">
        <v>424</v>
      </c>
      <c r="O64" s="112"/>
      <c r="P64" s="7"/>
      <c r="Q64" s="112"/>
      <c r="R64" s="7"/>
      <c r="S64" s="112" t="s">
        <v>204</v>
      </c>
      <c r="T64" s="228" t="s">
        <v>437</v>
      </c>
      <c r="U64" s="8"/>
      <c r="V64" s="7"/>
      <c r="W64" s="249" t="s">
        <v>1039</v>
      </c>
      <c r="X64" s="209" t="s">
        <v>415</v>
      </c>
      <c r="Y64" s="209" t="s">
        <v>0</v>
      </c>
      <c r="Z64" s="130" t="s">
        <v>438</v>
      </c>
      <c r="AA64" s="249" t="s">
        <v>1040</v>
      </c>
      <c r="AB64" s="250" t="s">
        <v>1041</v>
      </c>
      <c r="AC64" s="7" t="s">
        <v>430</v>
      </c>
      <c r="AD64" s="7" t="s">
        <v>431</v>
      </c>
      <c r="AE64" s="132">
        <v>44927</v>
      </c>
      <c r="AF64" s="132">
        <v>45291</v>
      </c>
      <c r="AG64" s="112"/>
      <c r="AH64" s="112">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300">
      <c r="A65" s="1"/>
      <c r="B65" s="7" t="s">
        <v>345</v>
      </c>
      <c r="C65" s="24" t="str">
        <f>VLOOKUP($B65,[8]Listas!$A$2:$B$5,2,FALSE)</f>
        <v>PerUno</v>
      </c>
      <c r="D65" s="7" t="s">
        <v>346</v>
      </c>
      <c r="E65" s="24" t="str">
        <f>VLOOKUP($D65,[8]Listas!$E$2:$F$11,2,FALSE)</f>
        <v>ObjUno</v>
      </c>
      <c r="F65" s="7" t="s">
        <v>347</v>
      </c>
      <c r="G65" s="112"/>
      <c r="H65" s="112"/>
      <c r="I65" s="112"/>
      <c r="J65" s="112" t="s">
        <v>204</v>
      </c>
      <c r="K65" s="112"/>
      <c r="L65" s="7"/>
      <c r="M65" s="112" t="s">
        <v>204</v>
      </c>
      <c r="N65" s="7" t="s">
        <v>424</v>
      </c>
      <c r="O65" s="112"/>
      <c r="P65" s="7"/>
      <c r="Q65" s="112"/>
      <c r="R65" s="7"/>
      <c r="S65" s="112" t="s">
        <v>204</v>
      </c>
      <c r="T65" s="109" t="s">
        <v>425</v>
      </c>
      <c r="U65" s="8"/>
      <c r="V65" s="7"/>
      <c r="W65" s="130" t="s">
        <v>1042</v>
      </c>
      <c r="X65" s="7" t="s">
        <v>415</v>
      </c>
      <c r="Y65" s="7" t="s">
        <v>0</v>
      </c>
      <c r="Z65" s="130" t="s">
        <v>439</v>
      </c>
      <c r="AA65" s="130" t="s">
        <v>440</v>
      </c>
      <c r="AB65" s="229" t="s">
        <v>441</v>
      </c>
      <c r="AC65" s="7" t="s">
        <v>430</v>
      </c>
      <c r="AD65" s="7" t="s">
        <v>431</v>
      </c>
      <c r="AE65" s="132">
        <v>45108</v>
      </c>
      <c r="AF65" s="132">
        <v>45291</v>
      </c>
      <c r="AG65" s="112"/>
      <c r="AH65" s="112">
        <v>100</v>
      </c>
      <c r="AI65" s="7" t="s">
        <v>0</v>
      </c>
      <c r="AJ65" s="7" t="str">
        <f>VLOOKUP($AI65,[8]Listas!$AB$1:$AC$10,2,FALSE)</f>
        <v>DAF</v>
      </c>
      <c r="AK65" s="7" t="s">
        <v>432</v>
      </c>
      <c r="AL65" s="19"/>
      <c r="AM65" s="1"/>
      <c r="AN65" s="1"/>
      <c r="AO65" s="1"/>
      <c r="AP65" s="1"/>
      <c r="AQ65" s="1"/>
      <c r="AR65" s="1"/>
      <c r="AS65" s="1"/>
      <c r="AT65" s="1"/>
      <c r="AU65" s="1"/>
      <c r="AV65" s="1"/>
      <c r="AW65" s="1"/>
      <c r="AX65" s="1"/>
      <c r="AY65" s="1"/>
      <c r="AZ65" s="1"/>
      <c r="BA65" s="1"/>
      <c r="BB65" s="1"/>
      <c r="BC65" s="1"/>
    </row>
    <row r="66" spans="1:55" ht="90">
      <c r="A66" s="1"/>
      <c r="B66" s="109" t="s">
        <v>449</v>
      </c>
      <c r="C66" s="110" t="str">
        <f>VLOOKUP($B66,[10]Listas!$A$2:$B$5,2,FALSE)</f>
        <v>PerTres</v>
      </c>
      <c r="D66" s="109" t="s">
        <v>450</v>
      </c>
      <c r="E66" s="110" t="str">
        <f>VLOOKUP($D66,[10]Listas!$E$2:$F$11,2,FALSE)</f>
        <v>ObjNueve</v>
      </c>
      <c r="F66" s="109" t="s">
        <v>451</v>
      </c>
      <c r="G66" s="8" t="s">
        <v>204</v>
      </c>
      <c r="H66" s="8"/>
      <c r="I66" s="8"/>
      <c r="J66" s="8" t="s">
        <v>204</v>
      </c>
      <c r="K66" s="8"/>
      <c r="L66" s="7"/>
      <c r="M66" s="8"/>
      <c r="N66" s="7"/>
      <c r="O66" s="8"/>
      <c r="P66" s="7"/>
      <c r="Q66" s="8"/>
      <c r="R66" s="7"/>
      <c r="S66" s="8" t="s">
        <v>204</v>
      </c>
      <c r="T66" s="7" t="s">
        <v>452</v>
      </c>
      <c r="U66" s="8"/>
      <c r="V66" s="7"/>
      <c r="W66" s="7" t="s">
        <v>453</v>
      </c>
      <c r="X66" s="7" t="s">
        <v>415</v>
      </c>
      <c r="Y66" s="7" t="s">
        <v>0</v>
      </c>
      <c r="Z66" s="7" t="s">
        <v>454</v>
      </c>
      <c r="AA66" s="109" t="s">
        <v>455</v>
      </c>
      <c r="AB66" s="112" t="s">
        <v>453</v>
      </c>
      <c r="AC66" s="7" t="s">
        <v>456</v>
      </c>
      <c r="AD66" s="7" t="s">
        <v>457</v>
      </c>
      <c r="AE66" s="117">
        <v>44927</v>
      </c>
      <c r="AF66" s="117">
        <v>45107</v>
      </c>
      <c r="AG66" s="112" t="s">
        <v>458</v>
      </c>
      <c r="AH66" s="8">
        <v>100</v>
      </c>
      <c r="AI66" s="7" t="s">
        <v>0</v>
      </c>
      <c r="AJ66" s="7" t="str">
        <f>VLOOKUP($AI66,[8]Listas!$AB$1:$AC$10,2,FALSE)</f>
        <v>DAF</v>
      </c>
      <c r="AK66" s="7" t="s">
        <v>459</v>
      </c>
      <c r="AL66" s="19"/>
      <c r="AM66" s="1"/>
      <c r="AN66" s="1"/>
      <c r="AO66" s="1"/>
      <c r="AP66" s="1"/>
      <c r="AQ66" s="1"/>
      <c r="AR66" s="1"/>
      <c r="AS66" s="1"/>
      <c r="AT66" s="1"/>
      <c r="AU66" s="1"/>
      <c r="AV66" s="1"/>
      <c r="AW66" s="1"/>
      <c r="AX66" s="1"/>
      <c r="AY66" s="1"/>
      <c r="AZ66" s="1"/>
      <c r="BA66" s="1"/>
      <c r="BB66" s="1"/>
      <c r="BC66" s="1"/>
    </row>
    <row r="67" spans="1:55" ht="60">
      <c r="A67" s="1"/>
      <c r="B67" s="7" t="s">
        <v>449</v>
      </c>
      <c r="C67" s="24" t="str">
        <f>VLOOKUP($B67,[8]Listas!$A$2:$B$5,2,FALSE)</f>
        <v>PerTres</v>
      </c>
      <c r="D67" s="247" t="s">
        <v>450</v>
      </c>
      <c r="E67" s="24" t="str">
        <f>VLOOKUP($D67,[8]Listas!$E$2:$F$11,2,FALSE)</f>
        <v>ObjNueve</v>
      </c>
      <c r="F67" s="7" t="s">
        <v>451</v>
      </c>
      <c r="G67" s="8" t="s">
        <v>204</v>
      </c>
      <c r="H67" s="8"/>
      <c r="I67" s="8"/>
      <c r="J67" s="8" t="s">
        <v>204</v>
      </c>
      <c r="K67" s="8"/>
      <c r="L67" s="7"/>
      <c r="M67" s="8"/>
      <c r="N67" s="7"/>
      <c r="O67" s="8"/>
      <c r="P67" s="7"/>
      <c r="Q67" s="8"/>
      <c r="R67" s="7"/>
      <c r="S67" s="8"/>
      <c r="T67" s="7"/>
      <c r="U67" s="8"/>
      <c r="V67" s="7"/>
      <c r="W67" s="7" t="s">
        <v>460</v>
      </c>
      <c r="X67" s="7" t="s">
        <v>415</v>
      </c>
      <c r="Y67" s="7" t="s">
        <v>0</v>
      </c>
      <c r="Z67" s="7" t="s">
        <v>461</v>
      </c>
      <c r="AA67" s="7" t="s">
        <v>462</v>
      </c>
      <c r="AB67" s="8" t="s">
        <v>463</v>
      </c>
      <c r="AC67" s="7" t="s">
        <v>456</v>
      </c>
      <c r="AD67" s="7" t="s">
        <v>457</v>
      </c>
      <c r="AE67" s="14">
        <v>44927</v>
      </c>
      <c r="AF67" s="14">
        <v>45230</v>
      </c>
      <c r="AG67" s="8"/>
      <c r="AH67" s="8">
        <v>100</v>
      </c>
      <c r="AI67" s="7" t="s">
        <v>0</v>
      </c>
      <c r="AJ67" s="7" t="str">
        <f>VLOOKUP($AI67,[8]Listas!$AB$1:$AC$10,2,FALSE)</f>
        <v>DAF</v>
      </c>
      <c r="AK67" s="7" t="s">
        <v>459</v>
      </c>
      <c r="AL67" s="19"/>
      <c r="AM67" s="1"/>
      <c r="AN67" s="1"/>
      <c r="AO67" s="1"/>
      <c r="AP67" s="1"/>
      <c r="AQ67" s="1"/>
      <c r="AR67" s="1"/>
      <c r="AS67" s="1"/>
      <c r="AT67" s="1"/>
      <c r="AU67" s="1"/>
      <c r="AV67" s="1"/>
      <c r="AW67" s="1"/>
      <c r="AX67" s="1"/>
      <c r="AY67" s="1"/>
      <c r="AZ67" s="1"/>
      <c r="BA67" s="1"/>
      <c r="BB67" s="1"/>
      <c r="BC67" s="1"/>
    </row>
    <row r="68" spans="1:55" ht="105">
      <c r="A68" s="1"/>
      <c r="B68" s="7" t="s">
        <v>345</v>
      </c>
      <c r="C68" s="24" t="str">
        <f>VLOOKUP($B68,[8]Listas!$A$2:$B$5,2,FALSE)</f>
        <v>PerUno</v>
      </c>
      <c r="D68" s="7" t="s">
        <v>346</v>
      </c>
      <c r="E68" s="24" t="str">
        <f>VLOOKUP($D68,[8]Listas!$E$2:$F$11,2,FALSE)</f>
        <v>ObjUno</v>
      </c>
      <c r="F68" s="7" t="s">
        <v>347</v>
      </c>
      <c r="G68" s="8" t="s">
        <v>204</v>
      </c>
      <c r="H68" s="8"/>
      <c r="I68" s="8"/>
      <c r="J68" s="8"/>
      <c r="K68" s="8"/>
      <c r="L68" s="7"/>
      <c r="M68" s="8"/>
      <c r="N68" s="7"/>
      <c r="O68" s="8"/>
      <c r="P68" s="7"/>
      <c r="Q68" s="8"/>
      <c r="R68" s="7"/>
      <c r="S68" s="8"/>
      <c r="T68" s="7"/>
      <c r="U68" s="8"/>
      <c r="V68" s="7"/>
      <c r="W68" s="7" t="s">
        <v>464</v>
      </c>
      <c r="X68" s="7" t="s">
        <v>415</v>
      </c>
      <c r="Y68" s="7" t="s">
        <v>0</v>
      </c>
      <c r="Z68" s="7" t="s">
        <v>465</v>
      </c>
      <c r="AA68" s="7" t="s">
        <v>466</v>
      </c>
      <c r="AB68" s="8" t="s">
        <v>467</v>
      </c>
      <c r="AC68" s="7" t="s">
        <v>456</v>
      </c>
      <c r="AD68" s="7" t="s">
        <v>457</v>
      </c>
      <c r="AE68" s="14">
        <v>44927</v>
      </c>
      <c r="AF68" s="14">
        <v>45230</v>
      </c>
      <c r="AG68" s="8"/>
      <c r="AH68" s="8">
        <v>100</v>
      </c>
      <c r="AI68" s="7" t="s">
        <v>0</v>
      </c>
      <c r="AJ68" s="7" t="str">
        <f>VLOOKUP($AI68,[8]Listas!$AB$1:$AC$10,2,FALSE)</f>
        <v>DAF</v>
      </c>
      <c r="AK68" s="7" t="s">
        <v>459</v>
      </c>
      <c r="AL68" s="19"/>
      <c r="AM68" s="1"/>
      <c r="AN68" s="1"/>
      <c r="AO68" s="1"/>
      <c r="AP68" s="1"/>
      <c r="AQ68" s="1"/>
      <c r="AR68" s="1"/>
      <c r="AS68" s="1"/>
      <c r="AT68" s="1"/>
      <c r="AU68" s="1"/>
      <c r="AV68" s="1"/>
      <c r="AW68" s="1"/>
      <c r="AX68" s="1"/>
      <c r="AY68" s="1"/>
      <c r="AZ68" s="1"/>
      <c r="BA68" s="1"/>
      <c r="BB68" s="1"/>
      <c r="BC68" s="1"/>
    </row>
    <row r="69" spans="1:55" ht="150">
      <c r="A69" s="1"/>
      <c r="B69" s="7" t="s">
        <v>345</v>
      </c>
      <c r="C69" s="24" t="str">
        <f>VLOOKUP($B69,[8]Listas!$A$2:$B$5,2,FALSE)</f>
        <v>PerUno</v>
      </c>
      <c r="D69" s="7" t="s">
        <v>357</v>
      </c>
      <c r="E69" s="24" t="str">
        <f>VLOOKUP($D69,[8]Listas!$E$2:$F$11,2,FALSE)</f>
        <v>ObjDos</v>
      </c>
      <c r="F69" s="7" t="s">
        <v>358</v>
      </c>
      <c r="G69" s="230" t="s">
        <v>204</v>
      </c>
      <c r="H69" s="230" t="s">
        <v>204</v>
      </c>
      <c r="I69" s="230"/>
      <c r="J69" s="230" t="s">
        <v>204</v>
      </c>
      <c r="K69" s="231"/>
      <c r="L69" s="7"/>
      <c r="M69" s="8"/>
      <c r="N69" s="7"/>
      <c r="O69" s="8"/>
      <c r="P69" s="7"/>
      <c r="Q69" s="8"/>
      <c r="R69" s="7"/>
      <c r="S69" s="8"/>
      <c r="T69" s="7"/>
      <c r="U69" s="8"/>
      <c r="V69" s="7"/>
      <c r="W69" s="7" t="s">
        <v>468</v>
      </c>
      <c r="X69" s="7" t="s">
        <v>415</v>
      </c>
      <c r="Y69" s="7" t="s">
        <v>0</v>
      </c>
      <c r="Z69" s="7" t="s">
        <v>469</v>
      </c>
      <c r="AA69" s="109" t="s">
        <v>470</v>
      </c>
      <c r="AB69" s="112" t="s">
        <v>471</v>
      </c>
      <c r="AC69" s="7" t="s">
        <v>472</v>
      </c>
      <c r="AD69" s="232" t="s">
        <v>473</v>
      </c>
      <c r="AE69" s="227">
        <v>45017</v>
      </c>
      <c r="AF69" s="227">
        <v>45275</v>
      </c>
      <c r="AG69" s="8"/>
      <c r="AH69" s="8">
        <v>100</v>
      </c>
      <c r="AI69" s="7" t="s">
        <v>0</v>
      </c>
      <c r="AJ69" s="7" t="str">
        <f>VLOOKUP($AI69,[8]Listas!$AB$1:$AC$10,2,FALSE)</f>
        <v>DAF</v>
      </c>
      <c r="AK69" s="7" t="s">
        <v>474</v>
      </c>
      <c r="AL69" s="19"/>
      <c r="AM69" s="1"/>
      <c r="AN69" s="1"/>
      <c r="AO69" s="1"/>
      <c r="AP69" s="1"/>
      <c r="AQ69" s="1"/>
      <c r="AR69" s="1"/>
      <c r="AS69" s="1"/>
      <c r="AT69" s="1"/>
      <c r="AU69" s="1"/>
      <c r="AV69" s="1"/>
      <c r="AW69" s="1"/>
      <c r="AX69" s="1"/>
      <c r="AY69" s="1"/>
      <c r="AZ69" s="1"/>
      <c r="BA69" s="1"/>
      <c r="BB69" s="1"/>
      <c r="BC69" s="1"/>
    </row>
    <row r="70" spans="1:55" ht="180">
      <c r="A70" s="1"/>
      <c r="B70" s="7" t="s">
        <v>345</v>
      </c>
      <c r="C70" s="24" t="str">
        <f>VLOOKUP($B70,[8]Listas!$A$2:$B$5,2,FALSE)</f>
        <v>PerUno</v>
      </c>
      <c r="D70" s="7" t="s">
        <v>357</v>
      </c>
      <c r="E70" s="24" t="str">
        <f>VLOOKUP($D70,[8]Listas!$E$2:$F$11,2,FALSE)</f>
        <v>ObjDos</v>
      </c>
      <c r="F70" s="7" t="s">
        <v>423</v>
      </c>
      <c r="G70" s="8" t="s">
        <v>204</v>
      </c>
      <c r="H70" s="8"/>
      <c r="I70" s="8"/>
      <c r="J70" s="8"/>
      <c r="K70" s="8" t="s">
        <v>204</v>
      </c>
      <c r="L70" s="7" t="s">
        <v>278</v>
      </c>
      <c r="M70" s="8"/>
      <c r="N70" s="7"/>
      <c r="O70" s="8"/>
      <c r="P70" s="7"/>
      <c r="Q70" s="8"/>
      <c r="R70" s="7"/>
      <c r="S70" s="8" t="s">
        <v>204</v>
      </c>
      <c r="T70" s="7" t="s">
        <v>477</v>
      </c>
      <c r="U70" s="8"/>
      <c r="V70" s="7"/>
      <c r="W70" s="7" t="s">
        <v>483</v>
      </c>
      <c r="X70" s="7" t="s">
        <v>415</v>
      </c>
      <c r="Y70" s="7" t="s">
        <v>0</v>
      </c>
      <c r="Z70" s="233" t="s">
        <v>484</v>
      </c>
      <c r="AA70" s="233" t="s">
        <v>485</v>
      </c>
      <c r="AB70" s="8" t="s">
        <v>483</v>
      </c>
      <c r="AC70" s="7" t="s">
        <v>480</v>
      </c>
      <c r="AD70" s="7" t="s">
        <v>481</v>
      </c>
      <c r="AE70" s="14">
        <v>44927</v>
      </c>
      <c r="AF70" s="14">
        <v>45275</v>
      </c>
      <c r="AG70" s="8"/>
      <c r="AH70" s="8">
        <v>100</v>
      </c>
      <c r="AI70" s="7" t="s">
        <v>0</v>
      </c>
      <c r="AJ70" s="7" t="str">
        <f>VLOOKUP($AI70,[8]Listas!$AB$1:$AC$10,2,FALSE)</f>
        <v>DAF</v>
      </c>
      <c r="AK70" s="7" t="s">
        <v>482</v>
      </c>
      <c r="AL70" s="19"/>
      <c r="AM70" s="1"/>
      <c r="AN70" s="1"/>
      <c r="AO70" s="1"/>
      <c r="AP70" s="1"/>
      <c r="AQ70" s="1"/>
      <c r="AR70" s="1"/>
      <c r="AS70" s="1"/>
      <c r="AT70" s="1"/>
      <c r="AU70" s="1"/>
      <c r="AV70" s="1"/>
      <c r="AW70" s="1"/>
      <c r="AX70" s="1"/>
      <c r="AY70" s="1"/>
      <c r="AZ70" s="1"/>
      <c r="BA70" s="1"/>
      <c r="BB70" s="1"/>
      <c r="BC70" s="1"/>
    </row>
    <row r="71" spans="1:55" ht="225">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t="s">
        <v>204</v>
      </c>
      <c r="N71" s="7" t="s">
        <v>424</v>
      </c>
      <c r="O71" s="7"/>
      <c r="P71" s="7"/>
      <c r="Q71" s="7" t="s">
        <v>204</v>
      </c>
      <c r="R71" s="7" t="s">
        <v>258</v>
      </c>
      <c r="S71" s="7"/>
      <c r="T71" s="7"/>
      <c r="U71" s="7"/>
      <c r="V71" s="7"/>
      <c r="W71" s="234" t="s">
        <v>1075</v>
      </c>
      <c r="X71" s="234" t="s">
        <v>489</v>
      </c>
      <c r="Y71" s="234" t="s">
        <v>1030</v>
      </c>
      <c r="Z71" s="234" t="s">
        <v>1152</v>
      </c>
      <c r="AA71" s="234" t="s">
        <v>490</v>
      </c>
      <c r="AB71" s="234" t="s">
        <v>491</v>
      </c>
      <c r="AC71" s="234" t="s">
        <v>492</v>
      </c>
      <c r="AD71" s="234" t="s">
        <v>1153</v>
      </c>
      <c r="AE71" s="9">
        <v>45017</v>
      </c>
      <c r="AF71" s="9">
        <v>45230</v>
      </c>
      <c r="AG71" s="8" t="s">
        <v>372</v>
      </c>
      <c r="AH71" s="8">
        <v>100</v>
      </c>
      <c r="AI71" s="7" t="s">
        <v>493</v>
      </c>
      <c r="AJ71" s="7" t="str">
        <f>VLOOKUP($AI71,[11]Listas!$AB$1:$AC$10,2,FALSE)</f>
        <v>OAPCR</v>
      </c>
      <c r="AK71" s="219" t="s">
        <v>494</v>
      </c>
      <c r="AL71" s="7"/>
      <c r="AM71" s="1"/>
      <c r="AN71" s="1"/>
      <c r="AO71" s="1"/>
      <c r="AP71" s="1"/>
      <c r="AQ71" s="1"/>
      <c r="AR71" s="1"/>
      <c r="AS71" s="1"/>
      <c r="AT71" s="1"/>
      <c r="AU71" s="1"/>
      <c r="AV71" s="1"/>
      <c r="AW71" s="1"/>
      <c r="AX71" s="1"/>
      <c r="AY71" s="1"/>
      <c r="AZ71" s="1"/>
      <c r="BA71" s="1"/>
      <c r="BB71" s="1"/>
      <c r="BC71" s="1"/>
    </row>
    <row r="72" spans="1:55" ht="270">
      <c r="A72" s="1"/>
      <c r="B72" s="7" t="s">
        <v>345</v>
      </c>
      <c r="C72" s="24" t="str">
        <f>VLOOKUP($B72,[11]Listas!$A$2:$B$5,2,FALSE)</f>
        <v>PerUno</v>
      </c>
      <c r="D72" s="7" t="s">
        <v>346</v>
      </c>
      <c r="E72" s="24" t="str">
        <f>VLOOKUP($D72,[11]Listas!$E$2:$F$11,2,FALSE)</f>
        <v>ObjUno</v>
      </c>
      <c r="F72" s="7" t="s">
        <v>347</v>
      </c>
      <c r="G72" s="7" t="s">
        <v>204</v>
      </c>
      <c r="H72" s="7"/>
      <c r="I72" s="7"/>
      <c r="J72" s="7" t="s">
        <v>204</v>
      </c>
      <c r="K72" s="7"/>
      <c r="L72" s="7"/>
      <c r="M72" s="7"/>
      <c r="N72" s="7"/>
      <c r="O72" s="7"/>
      <c r="P72" s="7"/>
      <c r="Q72" s="7"/>
      <c r="R72" s="7"/>
      <c r="S72" s="7" t="s">
        <v>204</v>
      </c>
      <c r="T72" s="7"/>
      <c r="U72" s="7"/>
      <c r="V72" s="7"/>
      <c r="W72" s="234" t="s">
        <v>495</v>
      </c>
      <c r="X72" s="235" t="s">
        <v>232</v>
      </c>
      <c r="Y72" s="235" t="s">
        <v>493</v>
      </c>
      <c r="Z72" s="235" t="s">
        <v>496</v>
      </c>
      <c r="AA72" s="234" t="s">
        <v>497</v>
      </c>
      <c r="AB72" s="234" t="s">
        <v>498</v>
      </c>
      <c r="AC72" s="234" t="s">
        <v>492</v>
      </c>
      <c r="AD72" s="234" t="s">
        <v>499</v>
      </c>
      <c r="AE72" s="9">
        <v>44958</v>
      </c>
      <c r="AF72" s="9">
        <v>45291</v>
      </c>
      <c r="AG72" s="8" t="s">
        <v>372</v>
      </c>
      <c r="AH72" s="8">
        <v>100</v>
      </c>
      <c r="AI72" s="7" t="s">
        <v>493</v>
      </c>
      <c r="AJ72" s="7" t="str">
        <f>VLOOKUP($AI72,[11]Listas!$AB$1:$AC$10,2,FALSE)</f>
        <v>OAPCR</v>
      </c>
      <c r="AK72" s="219" t="s">
        <v>500</v>
      </c>
      <c r="AL72" s="7"/>
      <c r="AM72" s="1"/>
      <c r="AN72" s="1"/>
      <c r="AO72" s="1"/>
      <c r="AP72" s="1"/>
      <c r="AQ72" s="1"/>
      <c r="AR72" s="1"/>
      <c r="AS72" s="1"/>
      <c r="AT72" s="1"/>
      <c r="AU72" s="1"/>
      <c r="AV72" s="1"/>
      <c r="AW72" s="1"/>
      <c r="AX72" s="1"/>
      <c r="AY72" s="1"/>
      <c r="AZ72" s="1"/>
      <c r="BA72" s="1"/>
      <c r="BB72" s="1"/>
      <c r="BC72" s="1"/>
    </row>
    <row r="73" spans="1:55" ht="60">
      <c r="A73" s="1"/>
      <c r="B73" s="7" t="s">
        <v>345</v>
      </c>
      <c r="C73" s="24" t="str">
        <f>VLOOKUP($B73,[11]Listas!$A$2:$B$5,2,FALSE)</f>
        <v>PerUno</v>
      </c>
      <c r="D73" s="7" t="s">
        <v>357</v>
      </c>
      <c r="E73" s="24" t="str">
        <f>VLOOKUP($D73,[11]Listas!$E$2:$F$11,2,FALSE)</f>
        <v>ObjDos</v>
      </c>
      <c r="F73" s="7" t="s">
        <v>423</v>
      </c>
      <c r="G73" s="7"/>
      <c r="H73" s="7"/>
      <c r="I73" s="7"/>
      <c r="J73" s="7"/>
      <c r="K73" s="7"/>
      <c r="L73" s="7"/>
      <c r="M73" s="7" t="s">
        <v>204</v>
      </c>
      <c r="N73" s="7" t="s">
        <v>424</v>
      </c>
      <c r="O73" s="7"/>
      <c r="P73" s="7"/>
      <c r="Q73" s="7"/>
      <c r="R73" s="7"/>
      <c r="S73" s="7"/>
      <c r="T73" s="7"/>
      <c r="U73" s="7"/>
      <c r="V73" s="7"/>
      <c r="W73" s="235" t="s">
        <v>1154</v>
      </c>
      <c r="X73" s="235" t="s">
        <v>232</v>
      </c>
      <c r="Y73" s="235" t="s">
        <v>493</v>
      </c>
      <c r="Z73" s="235" t="s">
        <v>1076</v>
      </c>
      <c r="AA73" s="234" t="s">
        <v>1077</v>
      </c>
      <c r="AB73" s="234" t="s">
        <v>1155</v>
      </c>
      <c r="AC73" s="234" t="s">
        <v>492</v>
      </c>
      <c r="AD73" s="234"/>
      <c r="AE73" s="9">
        <v>44958</v>
      </c>
      <c r="AF73" s="9">
        <v>45291</v>
      </c>
      <c r="AG73" s="8" t="s">
        <v>372</v>
      </c>
      <c r="AH73" s="8">
        <v>100</v>
      </c>
      <c r="AI73" s="7" t="s">
        <v>493</v>
      </c>
      <c r="AJ73" s="7" t="str">
        <f>VLOOKUP($AI73,[11]Listas!$AB$1:$AC$10,2,FALSE)</f>
        <v>OAPCR</v>
      </c>
      <c r="AK73" s="219" t="s">
        <v>500</v>
      </c>
      <c r="AL73" s="7"/>
      <c r="AM73" s="1"/>
      <c r="AN73" s="1"/>
      <c r="AO73" s="1"/>
      <c r="AP73" s="1"/>
      <c r="AQ73" s="1"/>
      <c r="AR73" s="1"/>
      <c r="AS73" s="1"/>
      <c r="AT73" s="1"/>
      <c r="AU73" s="1"/>
      <c r="AV73" s="1"/>
      <c r="AW73" s="1"/>
      <c r="AX73" s="1"/>
      <c r="AY73" s="1"/>
      <c r="AZ73" s="1"/>
      <c r="BA73" s="1"/>
      <c r="BB73" s="1"/>
      <c r="BC73" s="1"/>
    </row>
    <row r="74" spans="1:55" ht="105">
      <c r="A74" s="1"/>
      <c r="B74" s="7" t="s">
        <v>345</v>
      </c>
      <c r="C74" s="24"/>
      <c r="D74" s="7" t="s">
        <v>346</v>
      </c>
      <c r="E74" s="24"/>
      <c r="F74" s="7" t="s">
        <v>347</v>
      </c>
      <c r="G74" s="7" t="s">
        <v>204</v>
      </c>
      <c r="H74" s="7"/>
      <c r="I74" s="7"/>
      <c r="J74" s="7"/>
      <c r="K74" s="7"/>
      <c r="L74" s="7"/>
      <c r="M74" s="7"/>
      <c r="N74" s="7"/>
      <c r="O74" s="7" t="s">
        <v>204</v>
      </c>
      <c r="P74" s="7" t="s">
        <v>257</v>
      </c>
      <c r="Q74" s="7"/>
      <c r="R74" s="7"/>
      <c r="S74" s="7"/>
      <c r="T74" s="7"/>
      <c r="U74" s="7"/>
      <c r="V74" s="7"/>
      <c r="W74" s="235" t="s">
        <v>1156</v>
      </c>
      <c r="X74" s="235" t="s">
        <v>232</v>
      </c>
      <c r="Y74" s="235" t="s">
        <v>493</v>
      </c>
      <c r="Z74" s="235" t="s">
        <v>1157</v>
      </c>
      <c r="AA74" s="7" t="s">
        <v>1158</v>
      </c>
      <c r="AB74" s="7" t="s">
        <v>1159</v>
      </c>
      <c r="AC74" s="7" t="s">
        <v>501</v>
      </c>
      <c r="AD74" s="7" t="s">
        <v>492</v>
      </c>
      <c r="AE74" s="11">
        <v>45078</v>
      </c>
      <c r="AF74" s="11">
        <v>45291</v>
      </c>
      <c r="AG74" s="8" t="s">
        <v>372</v>
      </c>
      <c r="AH74" s="8">
        <v>100</v>
      </c>
      <c r="AI74" s="7" t="s">
        <v>493</v>
      </c>
      <c r="AJ74" s="7" t="str">
        <f>VLOOKUP($AI74,[11]Listas!$AB$1:$AC$10,2,FALSE)</f>
        <v>OAPCR</v>
      </c>
      <c r="AK74" s="219" t="s">
        <v>494</v>
      </c>
      <c r="AL74" s="7"/>
      <c r="AM74" s="1"/>
      <c r="AN74" s="1"/>
      <c r="AO74" s="1"/>
      <c r="AP74" s="1"/>
      <c r="AQ74" s="1"/>
      <c r="AR74" s="1"/>
      <c r="AS74" s="1"/>
      <c r="AT74" s="1"/>
      <c r="AU74" s="1"/>
      <c r="AV74" s="1"/>
      <c r="AW74" s="1"/>
      <c r="AX74" s="1"/>
      <c r="AY74" s="1"/>
      <c r="AZ74" s="1"/>
      <c r="BA74" s="1"/>
      <c r="BB74" s="1"/>
      <c r="BC74" s="1"/>
    </row>
    <row r="75" spans="1:55" ht="105">
      <c r="A75" s="1"/>
      <c r="B75" s="7" t="s">
        <v>345</v>
      </c>
      <c r="C75" s="24"/>
      <c r="D75" s="7" t="s">
        <v>346</v>
      </c>
      <c r="E75" s="24"/>
      <c r="F75" s="7" t="s">
        <v>347</v>
      </c>
      <c r="G75" s="7" t="s">
        <v>204</v>
      </c>
      <c r="H75" s="7"/>
      <c r="I75" s="7"/>
      <c r="J75" s="7"/>
      <c r="K75" s="7"/>
      <c r="L75" s="7"/>
      <c r="M75" s="7"/>
      <c r="N75" s="7"/>
      <c r="O75" s="7"/>
      <c r="P75" s="7"/>
      <c r="Q75" s="7"/>
      <c r="R75" s="7"/>
      <c r="S75" s="7"/>
      <c r="T75" s="7"/>
      <c r="U75" s="7"/>
      <c r="V75" s="7"/>
      <c r="W75" s="235" t="s">
        <v>502</v>
      </c>
      <c r="X75" s="235" t="s">
        <v>232</v>
      </c>
      <c r="Y75" s="235" t="s">
        <v>493</v>
      </c>
      <c r="Z75" s="235" t="s">
        <v>503</v>
      </c>
      <c r="AA75" s="7" t="s">
        <v>1160</v>
      </c>
      <c r="AB75" s="7" t="s">
        <v>504</v>
      </c>
      <c r="AC75" s="7" t="s">
        <v>505</v>
      </c>
      <c r="AD75" s="7" t="s">
        <v>506</v>
      </c>
      <c r="AE75" s="11">
        <v>44928</v>
      </c>
      <c r="AF75" s="11">
        <v>45275</v>
      </c>
      <c r="AG75" s="8" t="s">
        <v>372</v>
      </c>
      <c r="AH75" s="8">
        <v>100</v>
      </c>
      <c r="AI75" s="7" t="s">
        <v>493</v>
      </c>
      <c r="AJ75" s="7" t="str">
        <f>VLOOKUP($AI75,[11]Listas!$AB$1:$AC$10,2,FALSE)</f>
        <v>OAPCR</v>
      </c>
      <c r="AK75" s="219" t="s">
        <v>500</v>
      </c>
      <c r="AL75" s="7"/>
      <c r="AM75" s="1"/>
      <c r="AN75" s="1"/>
      <c r="AO75" s="1"/>
      <c r="AP75" s="1"/>
      <c r="AQ75" s="1"/>
      <c r="AR75" s="1"/>
      <c r="AS75" s="1"/>
      <c r="AT75" s="1"/>
      <c r="AU75" s="1"/>
      <c r="AV75" s="1"/>
      <c r="AW75" s="1"/>
      <c r="AX75" s="1"/>
      <c r="AY75" s="1"/>
      <c r="AZ75" s="1"/>
      <c r="BA75" s="1"/>
      <c r="BB75" s="1"/>
      <c r="BC75" s="1"/>
    </row>
    <row r="76" spans="1:55" ht="90">
      <c r="A76" s="1"/>
      <c r="B76" s="7" t="s">
        <v>449</v>
      </c>
      <c r="C76" s="24" t="str">
        <f>VLOOKUP($B76,[11]Listas!$A$2:$B$5,2,FALSE)</f>
        <v>PerTres</v>
      </c>
      <c r="D76" s="7" t="s">
        <v>450</v>
      </c>
      <c r="E76" s="24" t="str">
        <f>VLOOKUP($D76,[11]Listas!$E$2:$F$11,2,FALSE)</f>
        <v>ObjNueve</v>
      </c>
      <c r="F76" s="7" t="s">
        <v>451</v>
      </c>
      <c r="G76" s="7" t="s">
        <v>204</v>
      </c>
      <c r="H76" s="7"/>
      <c r="I76" s="7"/>
      <c r="J76" s="7" t="s">
        <v>204</v>
      </c>
      <c r="K76" s="7"/>
      <c r="L76" s="7"/>
      <c r="M76" s="7"/>
      <c r="N76" s="7"/>
      <c r="O76" s="7"/>
      <c r="P76" s="7"/>
      <c r="Q76" s="7"/>
      <c r="R76" s="7"/>
      <c r="S76" s="7" t="s">
        <v>204</v>
      </c>
      <c r="T76" s="7"/>
      <c r="U76" s="7"/>
      <c r="V76" s="7"/>
      <c r="W76" s="234" t="s">
        <v>974</v>
      </c>
      <c r="X76" s="235" t="s">
        <v>232</v>
      </c>
      <c r="Y76" s="235" t="s">
        <v>493</v>
      </c>
      <c r="Z76" s="235" t="s">
        <v>507</v>
      </c>
      <c r="AA76" s="235" t="s">
        <v>508</v>
      </c>
      <c r="AB76" s="234" t="s">
        <v>509</v>
      </c>
      <c r="AC76" s="234" t="s">
        <v>510</v>
      </c>
      <c r="AD76" s="234"/>
      <c r="AE76" s="9">
        <v>44986</v>
      </c>
      <c r="AF76" s="9">
        <v>45291</v>
      </c>
      <c r="AG76" s="8" t="s">
        <v>0</v>
      </c>
      <c r="AH76" s="8">
        <v>100</v>
      </c>
      <c r="AI76" s="7" t="s">
        <v>493</v>
      </c>
      <c r="AJ76" s="7" t="str">
        <f>VLOOKUP($AI76,[11]Listas!$AB$1:$AC$10,2,FALSE)</f>
        <v>OAPCR</v>
      </c>
      <c r="AK76" s="219" t="s">
        <v>500</v>
      </c>
      <c r="AL76" s="7"/>
      <c r="AM76" s="1"/>
      <c r="AN76" s="1"/>
      <c r="AO76" s="1"/>
      <c r="AP76" s="1"/>
      <c r="AQ76" s="1"/>
      <c r="AR76" s="1"/>
      <c r="AS76" s="1"/>
      <c r="AT76" s="1"/>
      <c r="AU76" s="1"/>
      <c r="AV76" s="1"/>
      <c r="AW76" s="1"/>
      <c r="AX76" s="1"/>
      <c r="AY76" s="1"/>
      <c r="AZ76" s="1"/>
      <c r="BA76" s="1"/>
      <c r="BB76" s="1"/>
      <c r="BC76" s="1"/>
    </row>
    <row r="77" spans="1:55" ht="105">
      <c r="A77" s="1"/>
      <c r="B77" s="7" t="s">
        <v>345</v>
      </c>
      <c r="C77" s="24" t="str">
        <f>VLOOKUP($B77,[12]Listas!$A$2:$B$5,2,FALSE)</f>
        <v>PerUno</v>
      </c>
      <c r="D77" s="7" t="s">
        <v>357</v>
      </c>
      <c r="E77" s="24" t="str">
        <f>VLOOKUP($D77,[12]Listas!$E$2:$F$11,2,FALSE)</f>
        <v>ObjDos</v>
      </c>
      <c r="F77" s="7" t="s">
        <v>511</v>
      </c>
      <c r="G77" s="7"/>
      <c r="H77" s="7"/>
      <c r="I77" s="7"/>
      <c r="J77" s="7"/>
      <c r="K77" s="7"/>
      <c r="L77" s="7"/>
      <c r="M77" s="7" t="s">
        <v>204</v>
      </c>
      <c r="N77" s="7" t="s">
        <v>1161</v>
      </c>
      <c r="O77" s="7"/>
      <c r="P77" s="7"/>
      <c r="Q77" s="7" t="s">
        <v>204</v>
      </c>
      <c r="R77" s="7" t="s">
        <v>258</v>
      </c>
      <c r="S77" s="7" t="s">
        <v>204</v>
      </c>
      <c r="T77" s="7" t="s">
        <v>512</v>
      </c>
      <c r="U77" s="7"/>
      <c r="V77" s="7"/>
      <c r="W77" s="7" t="s">
        <v>1162</v>
      </c>
      <c r="X77" s="7" t="s">
        <v>513</v>
      </c>
      <c r="Y77" s="7" t="s">
        <v>493</v>
      </c>
      <c r="Z77" s="7" t="s">
        <v>514</v>
      </c>
      <c r="AA77" s="7" t="s">
        <v>515</v>
      </c>
      <c r="AB77" s="8" t="s">
        <v>1163</v>
      </c>
      <c r="AC77" s="7" t="s">
        <v>516</v>
      </c>
      <c r="AD77" s="7" t="s">
        <v>517</v>
      </c>
      <c r="AE77" s="9">
        <v>44958</v>
      </c>
      <c r="AF77" s="9">
        <v>45291</v>
      </c>
      <c r="AG77" s="8" t="s">
        <v>493</v>
      </c>
      <c r="AH77" s="8">
        <v>100</v>
      </c>
      <c r="AI77" s="7" t="s">
        <v>493</v>
      </c>
      <c r="AJ77" s="7" t="e">
        <f>VLOOKUP($CF77,[12]Listas!$AB$1:$AC$10,2,FALSE)</f>
        <v>#N/A</v>
      </c>
      <c r="AK77" s="7" t="s">
        <v>494</v>
      </c>
      <c r="AL77" s="236"/>
      <c r="AM77" s="1"/>
      <c r="AN77" s="1"/>
      <c r="AO77" s="1"/>
      <c r="AP77" s="1"/>
      <c r="AQ77" s="1"/>
      <c r="AR77" s="1"/>
      <c r="AS77" s="1"/>
      <c r="AT77" s="1"/>
      <c r="AU77" s="1"/>
      <c r="AV77" s="1"/>
      <c r="AW77" s="1"/>
      <c r="AX77" s="1"/>
      <c r="AY77" s="1"/>
      <c r="AZ77" s="1"/>
      <c r="BA77" s="1"/>
      <c r="BB77" s="1"/>
      <c r="BC77" s="1"/>
    </row>
    <row r="78" spans="1:55" ht="135">
      <c r="A78" s="1"/>
      <c r="B78" s="7" t="s">
        <v>345</v>
      </c>
      <c r="C78" s="24" t="str">
        <f>VLOOKUP($B78,[12]Listas!$A$2:$B$5,2,FALSE)</f>
        <v>PerUno</v>
      </c>
      <c r="D78" s="7" t="s">
        <v>346</v>
      </c>
      <c r="E78" s="24" t="str">
        <f>VLOOKUP($D78,[12]Listas!$E$2:$F$11,2,FALSE)</f>
        <v>ObjUno</v>
      </c>
      <c r="F78" s="7" t="s">
        <v>347</v>
      </c>
      <c r="G78" s="7" t="s">
        <v>204</v>
      </c>
      <c r="H78" s="7"/>
      <c r="I78" s="7"/>
      <c r="J78" s="7"/>
      <c r="K78" s="7"/>
      <c r="L78" s="7"/>
      <c r="M78" s="7"/>
      <c r="N78" s="7"/>
      <c r="O78" s="7"/>
      <c r="P78" s="7"/>
      <c r="Q78" s="7"/>
      <c r="R78" s="7"/>
      <c r="S78" s="7"/>
      <c r="T78" s="7"/>
      <c r="U78" s="7"/>
      <c r="V78" s="7"/>
      <c r="W78" s="237" t="s">
        <v>518</v>
      </c>
      <c r="X78" s="7" t="s">
        <v>513</v>
      </c>
      <c r="Y78" s="7" t="s">
        <v>493</v>
      </c>
      <c r="Z78" s="7" t="s">
        <v>519</v>
      </c>
      <c r="AA78" s="7" t="s">
        <v>520</v>
      </c>
      <c r="AB78" s="8" t="s">
        <v>521</v>
      </c>
      <c r="AC78" s="7" t="s">
        <v>505</v>
      </c>
      <c r="AD78" s="7" t="s">
        <v>1164</v>
      </c>
      <c r="AE78" s="9">
        <v>44972</v>
      </c>
      <c r="AF78" s="9">
        <v>45290</v>
      </c>
      <c r="AG78" s="8" t="s">
        <v>372</v>
      </c>
      <c r="AH78" s="8">
        <v>100</v>
      </c>
      <c r="AI78" s="7" t="s">
        <v>493</v>
      </c>
      <c r="AJ78" s="7"/>
      <c r="AK78" s="219" t="s">
        <v>494</v>
      </c>
      <c r="AL78" s="7"/>
      <c r="AM78" s="1"/>
      <c r="AN78" s="1"/>
      <c r="AO78" s="1"/>
      <c r="AP78" s="1"/>
      <c r="AQ78" s="1"/>
      <c r="AR78" s="1"/>
      <c r="AS78" s="1"/>
      <c r="AT78" s="1"/>
      <c r="AU78" s="1"/>
      <c r="AV78" s="1"/>
      <c r="AW78" s="1"/>
      <c r="AX78" s="1"/>
      <c r="AY78" s="1"/>
      <c r="AZ78" s="1"/>
      <c r="BA78" s="1"/>
      <c r="BB78" s="1"/>
      <c r="BC78" s="1"/>
    </row>
    <row r="79" spans="1:55" ht="105">
      <c r="A79" s="1"/>
      <c r="B79" s="7" t="s">
        <v>345</v>
      </c>
      <c r="C79" s="24"/>
      <c r="D79" s="7" t="s">
        <v>346</v>
      </c>
      <c r="E79" s="24"/>
      <c r="F79" s="7" t="s">
        <v>347</v>
      </c>
      <c r="G79" s="7"/>
      <c r="H79" s="7"/>
      <c r="I79" s="7"/>
      <c r="J79" s="7"/>
      <c r="K79" s="7"/>
      <c r="L79" s="7"/>
      <c r="M79" s="7"/>
      <c r="N79" s="7"/>
      <c r="O79" s="7"/>
      <c r="P79" s="7"/>
      <c r="Q79" s="7"/>
      <c r="R79" s="7"/>
      <c r="S79" s="7"/>
      <c r="T79" s="7"/>
      <c r="U79" s="7"/>
      <c r="V79" s="7"/>
      <c r="W79" s="234" t="s">
        <v>522</v>
      </c>
      <c r="X79" s="7" t="s">
        <v>513</v>
      </c>
      <c r="Y79" s="7" t="s">
        <v>493</v>
      </c>
      <c r="Z79" s="235" t="s">
        <v>523</v>
      </c>
      <c r="AA79" s="234" t="s">
        <v>524</v>
      </c>
      <c r="AB79" s="234" t="s">
        <v>525</v>
      </c>
      <c r="AC79" s="234" t="s">
        <v>526</v>
      </c>
      <c r="AD79" s="7"/>
      <c r="AE79" s="9">
        <v>44958</v>
      </c>
      <c r="AF79" s="9">
        <v>45291</v>
      </c>
      <c r="AG79" s="8" t="s">
        <v>372</v>
      </c>
      <c r="AH79" s="8">
        <v>100</v>
      </c>
      <c r="AI79" s="7" t="s">
        <v>493</v>
      </c>
      <c r="AJ79" s="7" t="str">
        <f>VLOOKUP($AI79,[11]Listas!$AB$1:$AC$10,2,FALSE)</f>
        <v>OAPCR</v>
      </c>
      <c r="AK79" s="219" t="s">
        <v>500</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475</v>
      </c>
      <c r="E80" s="24"/>
      <c r="F80" s="238" t="s">
        <v>476</v>
      </c>
      <c r="G80" s="7" t="s">
        <v>204</v>
      </c>
      <c r="H80" s="7"/>
      <c r="I80" s="7"/>
      <c r="J80" s="7"/>
      <c r="K80" s="7" t="s">
        <v>204</v>
      </c>
      <c r="L80" s="7" t="s">
        <v>527</v>
      </c>
      <c r="M80" s="7"/>
      <c r="N80" s="7"/>
      <c r="O80" s="7"/>
      <c r="P80" s="7"/>
      <c r="Q80" s="7"/>
      <c r="R80" s="7"/>
      <c r="S80" s="7"/>
      <c r="T80" s="7"/>
      <c r="U80" s="7"/>
      <c r="V80" s="7"/>
      <c r="W80" s="239" t="s">
        <v>528</v>
      </c>
      <c r="X80" s="239" t="s">
        <v>529</v>
      </c>
      <c r="Y80" s="239" t="s">
        <v>1031</v>
      </c>
      <c r="Z80" s="239" t="s">
        <v>1078</v>
      </c>
      <c r="AA80" s="239" t="s">
        <v>1079</v>
      </c>
      <c r="AB80" s="239" t="s">
        <v>1080</v>
      </c>
      <c r="AC80" s="240" t="s">
        <v>529</v>
      </c>
      <c r="AD80" s="241" t="s">
        <v>530</v>
      </c>
      <c r="AE80" s="242">
        <v>44958</v>
      </c>
      <c r="AF80" s="9">
        <v>45275</v>
      </c>
      <c r="AG80" s="8" t="s">
        <v>531</v>
      </c>
      <c r="AH80" s="301">
        <v>100</v>
      </c>
      <c r="AI80" s="7" t="s">
        <v>260</v>
      </c>
      <c r="AJ80" s="7"/>
      <c r="AK80" s="7" t="s">
        <v>1081</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475</v>
      </c>
      <c r="E81" s="24"/>
      <c r="F81" s="238" t="s">
        <v>476</v>
      </c>
      <c r="G81" s="7" t="s">
        <v>204</v>
      </c>
      <c r="H81" s="7"/>
      <c r="I81" s="7"/>
      <c r="J81" s="7"/>
      <c r="K81" s="7"/>
      <c r="L81" s="7"/>
      <c r="M81" s="7"/>
      <c r="N81" s="7"/>
      <c r="O81" s="7"/>
      <c r="P81" s="7"/>
      <c r="Q81" s="7"/>
      <c r="R81" s="7"/>
      <c r="S81" s="7"/>
      <c r="T81" s="7"/>
      <c r="U81" s="7"/>
      <c r="V81" s="7"/>
      <c r="W81" s="239" t="s">
        <v>533</v>
      </c>
      <c r="X81" s="239" t="s">
        <v>529</v>
      </c>
      <c r="Y81" s="239" t="s">
        <v>1031</v>
      </c>
      <c r="Z81" s="244" t="s">
        <v>1029</v>
      </c>
      <c r="AA81" s="239" t="s">
        <v>1173</v>
      </c>
      <c r="AB81" s="239" t="s">
        <v>534</v>
      </c>
      <c r="AC81" s="240" t="s">
        <v>529</v>
      </c>
      <c r="AD81" s="241"/>
      <c r="AE81" s="242">
        <v>44958</v>
      </c>
      <c r="AF81" s="9">
        <v>45275</v>
      </c>
      <c r="AG81" s="8" t="s">
        <v>531</v>
      </c>
      <c r="AH81" s="301">
        <v>100</v>
      </c>
      <c r="AI81" s="7" t="s">
        <v>260</v>
      </c>
      <c r="AJ81" s="7"/>
      <c r="AK81" s="7" t="s">
        <v>1081</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475</v>
      </c>
      <c r="E82" s="24"/>
      <c r="F82" s="243" t="s">
        <v>476</v>
      </c>
      <c r="G82" s="7" t="s">
        <v>204</v>
      </c>
      <c r="H82" s="7"/>
      <c r="I82" s="7"/>
      <c r="J82" s="7"/>
      <c r="K82" s="7" t="s">
        <v>204</v>
      </c>
      <c r="L82" s="7" t="s">
        <v>278</v>
      </c>
      <c r="M82" s="7"/>
      <c r="N82" s="7"/>
      <c r="O82" s="7"/>
      <c r="P82" s="7"/>
      <c r="Q82" s="7"/>
      <c r="R82" s="7"/>
      <c r="S82" s="233" t="s">
        <v>204</v>
      </c>
      <c r="T82" s="245" t="s">
        <v>535</v>
      </c>
      <c r="U82" s="7"/>
      <c r="V82" s="7"/>
      <c r="W82" s="7" t="s">
        <v>1165</v>
      </c>
      <c r="X82" s="239" t="s">
        <v>529</v>
      </c>
      <c r="Y82" s="239" t="s">
        <v>1031</v>
      </c>
      <c r="Z82" s="7" t="s">
        <v>1166</v>
      </c>
      <c r="AA82" s="7" t="s">
        <v>1167</v>
      </c>
      <c r="AB82" s="8" t="s">
        <v>536</v>
      </c>
      <c r="AC82" s="240" t="s">
        <v>529</v>
      </c>
      <c r="AD82" s="7" t="s">
        <v>537</v>
      </c>
      <c r="AE82" s="242">
        <v>44958</v>
      </c>
      <c r="AF82" s="9">
        <v>45275</v>
      </c>
      <c r="AG82" s="8" t="s">
        <v>531</v>
      </c>
      <c r="AH82" s="8">
        <v>100</v>
      </c>
      <c r="AI82" s="7" t="s">
        <v>260</v>
      </c>
      <c r="AJ82" s="7"/>
      <c r="AK82" s="7" t="s">
        <v>532</v>
      </c>
      <c r="AL82" s="19"/>
      <c r="AM82" s="1"/>
      <c r="AN82" s="1"/>
      <c r="AO82" s="1"/>
      <c r="AP82" s="1"/>
      <c r="AQ82" s="1"/>
      <c r="AR82" s="1"/>
      <c r="AS82" s="1"/>
      <c r="AT82" s="1"/>
      <c r="AU82" s="1"/>
      <c r="AV82" s="1"/>
      <c r="AW82" s="1"/>
      <c r="AX82" s="1"/>
      <c r="AY82" s="1"/>
      <c r="AZ82" s="1"/>
      <c r="BA82" s="1"/>
      <c r="BB82" s="1"/>
      <c r="BC82" s="1"/>
    </row>
    <row r="83" spans="1:55" ht="240">
      <c r="A83" s="1"/>
      <c r="B83" s="7" t="s">
        <v>345</v>
      </c>
      <c r="C83" s="24" t="str">
        <f>VLOOKUP($B83,[13]Listas!$A$2:$B$5,2,FALSE)</f>
        <v>PerUno</v>
      </c>
      <c r="D83" s="7" t="s">
        <v>346</v>
      </c>
      <c r="E83" s="24" t="str">
        <f>VLOOKUP($B83,[13]Listas!$A$2:$B$5,2,FALSE)</f>
        <v>PerUno</v>
      </c>
      <c r="F83" s="7" t="s">
        <v>347</v>
      </c>
      <c r="G83" s="7" t="s">
        <v>204</v>
      </c>
      <c r="H83" s="7" t="s">
        <v>204</v>
      </c>
      <c r="I83" s="7"/>
      <c r="J83" s="7"/>
      <c r="K83" s="7"/>
      <c r="L83" s="7"/>
      <c r="M83" s="7"/>
      <c r="N83" s="7"/>
      <c r="O83" s="7"/>
      <c r="P83" s="7"/>
      <c r="Q83" s="7"/>
      <c r="R83" s="7"/>
      <c r="S83" s="7" t="s">
        <v>204</v>
      </c>
      <c r="T83" s="7" t="s">
        <v>538</v>
      </c>
      <c r="U83" s="7"/>
      <c r="V83" s="7"/>
      <c r="W83" s="7" t="s">
        <v>539</v>
      </c>
      <c r="X83" s="7" t="s">
        <v>540</v>
      </c>
      <c r="Y83" s="7" t="s">
        <v>50</v>
      </c>
      <c r="Z83" s="7" t="s">
        <v>541</v>
      </c>
      <c r="AA83" s="7" t="s">
        <v>542</v>
      </c>
      <c r="AB83" s="8" t="s">
        <v>1168</v>
      </c>
      <c r="AC83" s="7" t="s">
        <v>543</v>
      </c>
      <c r="AD83" s="7"/>
      <c r="AE83" s="9">
        <v>44958</v>
      </c>
      <c r="AF83" s="9">
        <v>45275</v>
      </c>
      <c r="AG83" s="8" t="s">
        <v>260</v>
      </c>
      <c r="AH83" s="8">
        <v>100</v>
      </c>
      <c r="AI83" s="7" t="s">
        <v>50</v>
      </c>
      <c r="AJ83" s="7" t="str">
        <f>VLOOKUP($AI83,[13]Listas!$AB$1:$AC$10,2,FALSE)</f>
        <v>DGTIC</v>
      </c>
      <c r="AK83" s="7" t="s">
        <v>544</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888</v>
      </c>
      <c r="E84" s="24" t="str">
        <f>VLOOKUP($B84,[13]Listas!$A$2:$B$5,2,FALSE)</f>
        <v>PerDos</v>
      </c>
      <c r="F84" s="7" t="s">
        <v>922</v>
      </c>
      <c r="G84" s="7"/>
      <c r="H84" s="7"/>
      <c r="I84" s="7"/>
      <c r="J84" s="7"/>
      <c r="K84" s="7"/>
      <c r="L84" s="7"/>
      <c r="M84" s="7"/>
      <c r="N84" s="7"/>
      <c r="O84" s="7"/>
      <c r="P84" s="7"/>
      <c r="Q84" s="7" t="s">
        <v>204</v>
      </c>
      <c r="R84" s="7" t="s">
        <v>258</v>
      </c>
      <c r="S84" s="7"/>
      <c r="T84" s="7"/>
      <c r="U84" s="7"/>
      <c r="V84" s="7"/>
      <c r="W84" s="318" t="s">
        <v>1047</v>
      </c>
      <c r="X84" s="7" t="s">
        <v>540</v>
      </c>
      <c r="Y84" s="7" t="s">
        <v>50</v>
      </c>
      <c r="Z84" s="7" t="s">
        <v>545</v>
      </c>
      <c r="AA84" s="7" t="s">
        <v>546</v>
      </c>
      <c r="AB84" s="8" t="s">
        <v>547</v>
      </c>
      <c r="AC84" s="7" t="s">
        <v>548</v>
      </c>
      <c r="AD84" s="7"/>
      <c r="AE84" s="9">
        <v>44958</v>
      </c>
      <c r="AF84" s="9">
        <v>45275</v>
      </c>
      <c r="AG84" s="8" t="s">
        <v>1048</v>
      </c>
      <c r="AH84" s="8">
        <v>100</v>
      </c>
      <c r="AI84" s="7" t="s">
        <v>50</v>
      </c>
      <c r="AJ84" s="7" t="s">
        <v>544</v>
      </c>
      <c r="AK84" s="7" t="s">
        <v>544</v>
      </c>
      <c r="AL84" s="19"/>
      <c r="AM84" s="1"/>
      <c r="AN84" s="1"/>
      <c r="AO84" s="1"/>
      <c r="AP84" s="1"/>
      <c r="AQ84" s="1"/>
      <c r="AR84" s="1"/>
      <c r="AS84" s="1"/>
      <c r="AT84" s="1"/>
      <c r="AU84" s="1"/>
      <c r="AV84" s="1"/>
      <c r="AW84" s="1"/>
      <c r="AX84" s="1"/>
      <c r="AY84" s="1"/>
      <c r="AZ84" s="1"/>
      <c r="BA84" s="1"/>
      <c r="BB84" s="1"/>
      <c r="BC84" s="1"/>
    </row>
    <row r="85" spans="1:55" ht="315">
      <c r="A85" s="1"/>
      <c r="B85" s="7" t="s">
        <v>345</v>
      </c>
      <c r="C85" s="24" t="str">
        <f>VLOOKUP($B85,[13]Listas!$A$2:$B$5,2,FALSE)</f>
        <v>PerUno</v>
      </c>
      <c r="D85" s="7" t="s">
        <v>346</v>
      </c>
      <c r="E85" s="24" t="str">
        <f>VLOOKUP($D85,[13]Listas!$E$2:$F$11,2,FALSE)</f>
        <v>ObjUno</v>
      </c>
      <c r="F85" s="7" t="s">
        <v>347</v>
      </c>
      <c r="G85" s="7" t="s">
        <v>204</v>
      </c>
      <c r="H85" s="7"/>
      <c r="I85" s="7"/>
      <c r="J85" s="7"/>
      <c r="K85" s="7"/>
      <c r="L85" s="7"/>
      <c r="M85" s="7"/>
      <c r="N85" s="7"/>
      <c r="O85" s="7"/>
      <c r="P85" s="7"/>
      <c r="Q85" s="7"/>
      <c r="R85" s="7"/>
      <c r="S85" s="7" t="s">
        <v>204</v>
      </c>
      <c r="T85" s="7" t="s">
        <v>549</v>
      </c>
      <c r="U85" s="7"/>
      <c r="V85" s="7"/>
      <c r="W85" s="7" t="s">
        <v>550</v>
      </c>
      <c r="X85" s="7" t="s">
        <v>540</v>
      </c>
      <c r="Y85" s="7" t="s">
        <v>50</v>
      </c>
      <c r="Z85" s="7" t="s">
        <v>551</v>
      </c>
      <c r="AA85" s="7" t="s">
        <v>551</v>
      </c>
      <c r="AB85" s="8" t="s">
        <v>552</v>
      </c>
      <c r="AC85" s="7" t="s">
        <v>553</v>
      </c>
      <c r="AD85" s="7"/>
      <c r="AE85" s="9">
        <v>44958</v>
      </c>
      <c r="AF85" s="9">
        <v>45275</v>
      </c>
      <c r="AG85" s="8" t="s">
        <v>50</v>
      </c>
      <c r="AH85" s="8">
        <v>100</v>
      </c>
      <c r="AI85" s="7" t="s">
        <v>50</v>
      </c>
      <c r="AJ85" s="7" t="str">
        <f>VLOOKUP($AI85,[13]Listas!$AB$1:$AC$10,2,FALSE)</f>
        <v>DGTIC</v>
      </c>
      <c r="AK85" s="7" t="s">
        <v>544</v>
      </c>
      <c r="AL85" s="19"/>
      <c r="AM85" s="1"/>
      <c r="AN85" s="1"/>
      <c r="AO85" s="1"/>
      <c r="AP85" s="1"/>
      <c r="AQ85" s="1"/>
      <c r="AR85" s="1"/>
      <c r="AS85" s="1"/>
      <c r="AT85" s="1"/>
      <c r="AU85" s="1"/>
      <c r="AV85" s="1"/>
      <c r="AW85" s="1"/>
      <c r="AX85" s="1"/>
      <c r="AY85" s="1"/>
      <c r="AZ85" s="1"/>
      <c r="BA85" s="1"/>
      <c r="BB85" s="1"/>
      <c r="BC85" s="1"/>
    </row>
    <row r="86" spans="1:55" ht="120">
      <c r="A86" s="1"/>
      <c r="B86" s="7" t="s">
        <v>345</v>
      </c>
      <c r="C86" s="24" t="str">
        <f>VLOOKUP($B86,[13]Listas!$A$2:$B$5,2,FALSE)</f>
        <v>PerUno</v>
      </c>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1070</v>
      </c>
      <c r="X86" s="7" t="s">
        <v>540</v>
      </c>
      <c r="Y86" s="7" t="s">
        <v>50</v>
      </c>
      <c r="Z86" s="7" t="s">
        <v>1067</v>
      </c>
      <c r="AA86" s="246" t="s">
        <v>554</v>
      </c>
      <c r="AB86" s="8" t="s">
        <v>1169</v>
      </c>
      <c r="AC86" s="7" t="s">
        <v>555</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345</v>
      </c>
      <c r="C87" s="24"/>
      <c r="D87" s="7" t="s">
        <v>413</v>
      </c>
      <c r="E87" s="24" t="str">
        <f>VLOOKUP($D87,[13]Listas!$E$2:$F$11,2,FALSE)</f>
        <v>ObjTres</v>
      </c>
      <c r="F87" s="7" t="s">
        <v>414</v>
      </c>
      <c r="G87" s="7" t="s">
        <v>204</v>
      </c>
      <c r="H87" s="7"/>
      <c r="I87" s="7"/>
      <c r="J87" s="7"/>
      <c r="K87" s="7"/>
      <c r="L87" s="7"/>
      <c r="M87" s="7"/>
      <c r="N87" s="7"/>
      <c r="O87" s="7"/>
      <c r="P87" s="7"/>
      <c r="Q87" s="7"/>
      <c r="R87" s="7"/>
      <c r="S87" s="7"/>
      <c r="T87" s="7"/>
      <c r="U87" s="7"/>
      <c r="V87" s="7"/>
      <c r="W87" s="7" t="s">
        <v>556</v>
      </c>
      <c r="X87" s="7" t="s">
        <v>540</v>
      </c>
      <c r="Y87" s="7" t="s">
        <v>50</v>
      </c>
      <c r="Z87" s="7" t="s">
        <v>557</v>
      </c>
      <c r="AA87" s="7" t="s">
        <v>557</v>
      </c>
      <c r="AB87" s="8" t="s">
        <v>558</v>
      </c>
      <c r="AC87" s="7" t="s">
        <v>555</v>
      </c>
      <c r="AD87" s="7"/>
      <c r="AE87" s="9">
        <v>44958</v>
      </c>
      <c r="AF87" s="9">
        <v>45275</v>
      </c>
      <c r="AG87" s="8" t="s">
        <v>50</v>
      </c>
      <c r="AH87" s="8">
        <v>100</v>
      </c>
      <c r="AI87" s="7" t="s">
        <v>50</v>
      </c>
      <c r="AJ87" s="7" t="s">
        <v>559</v>
      </c>
      <c r="AK87" s="7" t="s">
        <v>544</v>
      </c>
      <c r="AL87" s="19"/>
      <c r="AM87" s="1"/>
      <c r="AN87" s="1"/>
      <c r="AO87" s="1"/>
      <c r="AP87" s="1"/>
      <c r="AQ87" s="1"/>
      <c r="AR87" s="1"/>
      <c r="AS87" s="1"/>
      <c r="AT87" s="1"/>
      <c r="AU87" s="1"/>
      <c r="AV87" s="1"/>
      <c r="AW87" s="1"/>
      <c r="AX87" s="1"/>
      <c r="AY87" s="1"/>
      <c r="AZ87" s="1"/>
      <c r="BA87" s="1"/>
      <c r="BB87" s="1"/>
      <c r="BC87" s="1"/>
    </row>
    <row r="88" spans="1:55" ht="90">
      <c r="A88" s="1"/>
      <c r="B88" s="7" t="s">
        <v>345</v>
      </c>
      <c r="C88" s="24" t="str">
        <f>VLOOKUP($B88,[13]Listas!$A$2:$B$5,2,FALSE)</f>
        <v>PerUno</v>
      </c>
      <c r="D88" s="7" t="s">
        <v>413</v>
      </c>
      <c r="E88" s="24" t="str">
        <f>VLOOKUP($D88,[13]Listas!$E$2:$F$11,2,FALSE)</f>
        <v>ObjTres</v>
      </c>
      <c r="F88" s="7" t="s">
        <v>560</v>
      </c>
      <c r="G88" s="7" t="s">
        <v>204</v>
      </c>
      <c r="H88" s="7"/>
      <c r="I88" s="7"/>
      <c r="J88" s="7"/>
      <c r="K88" s="7"/>
      <c r="L88" s="7"/>
      <c r="M88" s="7"/>
      <c r="N88" s="7"/>
      <c r="O88" s="7"/>
      <c r="P88" s="7"/>
      <c r="Q88" s="7"/>
      <c r="R88" s="7"/>
      <c r="S88" s="7" t="s">
        <v>204</v>
      </c>
      <c r="T88" s="7" t="s">
        <v>561</v>
      </c>
      <c r="U88" s="7"/>
      <c r="V88" s="7"/>
      <c r="W88" s="7" t="s">
        <v>1068</v>
      </c>
      <c r="X88" s="7" t="s">
        <v>540</v>
      </c>
      <c r="Y88" s="7" t="s">
        <v>50</v>
      </c>
      <c r="Z88" s="7" t="s">
        <v>1069</v>
      </c>
      <c r="AA88" s="7" t="s">
        <v>1069</v>
      </c>
      <c r="AB88" s="8" t="s">
        <v>562</v>
      </c>
      <c r="AC88" s="7" t="s">
        <v>563</v>
      </c>
      <c r="AD88" s="7"/>
      <c r="AE88" s="9">
        <v>44958</v>
      </c>
      <c r="AF88" s="9">
        <v>45275</v>
      </c>
      <c r="AG88" s="8" t="s">
        <v>50</v>
      </c>
      <c r="AH88" s="8">
        <v>100</v>
      </c>
      <c r="AI88" s="7" t="s">
        <v>50</v>
      </c>
      <c r="AJ88" s="7" t="str">
        <f>VLOOKUP($AI88,[13]Listas!$AB$1:$AC$10,2,FALSE)</f>
        <v>DGTIC</v>
      </c>
      <c r="AK88" s="7" t="s">
        <v>564</v>
      </c>
      <c r="AL88" s="19"/>
      <c r="AM88" s="1"/>
      <c r="AN88" s="1"/>
      <c r="AO88" s="1"/>
      <c r="AP88" s="1"/>
      <c r="AQ88" s="1"/>
      <c r="AR88" s="1"/>
      <c r="AS88" s="1"/>
      <c r="AT88" s="1"/>
      <c r="AU88" s="1"/>
      <c r="AV88" s="1"/>
      <c r="AW88" s="1"/>
      <c r="AX88" s="1"/>
      <c r="AY88" s="1"/>
      <c r="AZ88" s="1"/>
      <c r="BA88" s="1"/>
      <c r="BB88" s="1"/>
      <c r="BC88" s="1"/>
    </row>
    <row r="89" spans="1:55" ht="105">
      <c r="A89" s="1"/>
      <c r="B89" s="7" t="s">
        <v>345</v>
      </c>
      <c r="C89" s="24" t="str">
        <f>VLOOKUP($B89,[13]Listas!$A$2:$B$5,2,FALSE)</f>
        <v>PerUno</v>
      </c>
      <c r="D89" s="7" t="s">
        <v>413</v>
      </c>
      <c r="E89" s="24" t="str">
        <f>VLOOKUP($D89,[13]Listas!$E$2:$F$11,2,FALSE)</f>
        <v>ObjTres</v>
      </c>
      <c r="F89" s="7" t="s">
        <v>560</v>
      </c>
      <c r="G89" s="7" t="s">
        <v>204</v>
      </c>
      <c r="H89" s="7"/>
      <c r="I89" s="7"/>
      <c r="J89" s="7"/>
      <c r="K89" s="7"/>
      <c r="L89" s="7"/>
      <c r="M89" s="7"/>
      <c r="N89" s="7"/>
      <c r="O89" s="7"/>
      <c r="P89" s="7"/>
      <c r="Q89" s="7"/>
      <c r="R89" s="7"/>
      <c r="S89" s="7"/>
      <c r="T89" s="7"/>
      <c r="U89" s="7"/>
      <c r="V89" s="7"/>
      <c r="W89" s="7" t="s">
        <v>1044</v>
      </c>
      <c r="X89" s="7" t="s">
        <v>540</v>
      </c>
      <c r="Y89" s="7" t="s">
        <v>50</v>
      </c>
      <c r="Z89" s="7" t="s">
        <v>1170</v>
      </c>
      <c r="AA89" s="7" t="s">
        <v>565</v>
      </c>
      <c r="AB89" s="8" t="s">
        <v>1171</v>
      </c>
      <c r="AC89" s="7" t="s">
        <v>553</v>
      </c>
      <c r="AD89" s="7"/>
      <c r="AE89" s="9">
        <v>44958</v>
      </c>
      <c r="AF89" s="9">
        <v>45275</v>
      </c>
      <c r="AG89" s="8" t="s">
        <v>50</v>
      </c>
      <c r="AH89" s="8">
        <v>100</v>
      </c>
      <c r="AI89" s="7" t="s">
        <v>50</v>
      </c>
      <c r="AJ89" s="7" t="str">
        <f>VLOOKUP($AI89,[13]Listas!$AB$1:$AC$10,2,FALSE)</f>
        <v>DGTIC</v>
      </c>
      <c r="AK89" s="7" t="s">
        <v>544</v>
      </c>
      <c r="AL89" s="19"/>
      <c r="AM89" s="1"/>
      <c r="AN89" s="1"/>
      <c r="AO89" s="1"/>
      <c r="AP89" s="1"/>
      <c r="AQ89" s="1"/>
      <c r="AR89" s="1"/>
      <c r="AS89" s="1"/>
      <c r="AT89" s="1"/>
      <c r="AU89" s="1"/>
      <c r="AV89" s="1"/>
      <c r="AW89" s="1"/>
      <c r="AX89" s="1"/>
      <c r="AY89" s="1"/>
      <c r="AZ89" s="1"/>
      <c r="BA89" s="1"/>
      <c r="BB89" s="1"/>
      <c r="BC89" s="1"/>
    </row>
    <row r="90" spans="1:55" ht="75">
      <c r="A90" s="1"/>
      <c r="B90" s="7" t="s">
        <v>345</v>
      </c>
      <c r="C90" s="24" t="str">
        <f>VLOOKUP($B90,[13]Listas!$A$2:$B$5,2,FALSE)</f>
        <v>PerUno</v>
      </c>
      <c r="D90" s="7" t="s">
        <v>413</v>
      </c>
      <c r="E90" s="24" t="str">
        <f>VLOOKUP($D90,[13]Listas!$E$2:$F$11,2,FALSE)</f>
        <v>ObjTres</v>
      </c>
      <c r="F90" s="7" t="s">
        <v>560</v>
      </c>
      <c r="G90" s="7" t="s">
        <v>204</v>
      </c>
      <c r="H90" s="7"/>
      <c r="I90" s="7"/>
      <c r="J90" s="7"/>
      <c r="K90" s="7"/>
      <c r="L90" s="7"/>
      <c r="M90" s="7"/>
      <c r="N90" s="7"/>
      <c r="O90" s="7"/>
      <c r="P90" s="7"/>
      <c r="Q90" s="7"/>
      <c r="R90" s="7"/>
      <c r="S90" s="7"/>
      <c r="T90" s="7"/>
      <c r="U90" s="7"/>
      <c r="V90" s="7"/>
      <c r="W90" s="7" t="s">
        <v>566</v>
      </c>
      <c r="X90" s="7" t="s">
        <v>540</v>
      </c>
      <c r="Y90" s="7" t="s">
        <v>50</v>
      </c>
      <c r="Z90" s="7" t="s">
        <v>567</v>
      </c>
      <c r="AA90" s="246" t="s">
        <v>568</v>
      </c>
      <c r="AB90" s="8" t="s">
        <v>569</v>
      </c>
      <c r="AC90" s="7" t="s">
        <v>553</v>
      </c>
      <c r="AD90" s="7"/>
      <c r="AE90" s="9">
        <v>44958</v>
      </c>
      <c r="AF90" s="9">
        <v>45275</v>
      </c>
      <c r="AG90" s="8" t="s">
        <v>50</v>
      </c>
      <c r="AH90" s="8">
        <v>100</v>
      </c>
      <c r="AI90" s="7" t="s">
        <v>50</v>
      </c>
      <c r="AJ90" s="7" t="str">
        <f>VLOOKUP($AI90,[13]Listas!$AB$1:$AC$10,2,FALSE)</f>
        <v>DGTIC</v>
      </c>
      <c r="AK90" s="7" t="s">
        <v>544</v>
      </c>
      <c r="AL90" s="19"/>
      <c r="AM90" s="1"/>
      <c r="AN90" s="1"/>
      <c r="AO90" s="1"/>
      <c r="AP90" s="1"/>
      <c r="AQ90" s="1"/>
      <c r="AR90" s="1"/>
      <c r="AS90" s="1"/>
      <c r="AT90" s="1"/>
      <c r="AU90" s="1"/>
      <c r="AV90" s="1"/>
      <c r="AW90" s="1"/>
      <c r="AX90" s="1"/>
      <c r="AY90" s="1"/>
      <c r="AZ90" s="1"/>
      <c r="BA90" s="1"/>
      <c r="BB90" s="1"/>
      <c r="BC90" s="1"/>
    </row>
    <row r="91" spans="1:55" ht="105">
      <c r="A91" s="1"/>
      <c r="B91" s="7" t="s">
        <v>345</v>
      </c>
      <c r="C91" s="24" t="str">
        <f>VLOOKUP($B91,[14]Listas!$A$2:$B$5,2,FALSE)</f>
        <v>PerUno</v>
      </c>
      <c r="D91" s="7" t="s">
        <v>346</v>
      </c>
      <c r="E91" s="24" t="str">
        <f>VLOOKUP($D91,[14]Listas!$E$2:$F$11,2,FALSE)</f>
        <v>ObjUno</v>
      </c>
      <c r="F91" s="7" t="s">
        <v>347</v>
      </c>
      <c r="G91" s="7" t="s">
        <v>204</v>
      </c>
      <c r="H91" s="7"/>
      <c r="I91" s="7"/>
      <c r="J91" s="7"/>
      <c r="K91" s="7"/>
      <c r="L91" s="7"/>
      <c r="M91" s="7" t="s">
        <v>204</v>
      </c>
      <c r="N91" s="7" t="s">
        <v>424</v>
      </c>
      <c r="O91" s="7"/>
      <c r="P91" s="7"/>
      <c r="Q91" s="7"/>
      <c r="R91" s="7"/>
      <c r="S91" s="7" t="s">
        <v>204</v>
      </c>
      <c r="T91" s="233" t="s">
        <v>570</v>
      </c>
      <c r="U91" s="7"/>
      <c r="V91" s="7"/>
      <c r="W91" s="7" t="s">
        <v>571</v>
      </c>
      <c r="X91" s="233" t="s">
        <v>572</v>
      </c>
      <c r="Y91" s="233" t="s">
        <v>133</v>
      </c>
      <c r="Z91" s="209" t="s">
        <v>1082</v>
      </c>
      <c r="AA91" s="209" t="s">
        <v>1083</v>
      </c>
      <c r="AB91" s="210" t="s">
        <v>1084</v>
      </c>
      <c r="AC91" s="209" t="s">
        <v>573</v>
      </c>
      <c r="AD91" s="209"/>
      <c r="AE91" s="212">
        <v>44958</v>
      </c>
      <c r="AF91" s="212">
        <v>45275</v>
      </c>
      <c r="AG91" s="210" t="s">
        <v>531</v>
      </c>
      <c r="AH91" s="210">
        <v>100</v>
      </c>
      <c r="AI91" s="209" t="s">
        <v>133</v>
      </c>
      <c r="AJ91" s="251" t="str">
        <f>VLOOKUP($AI91,[14]Listas!$AB$1:$AC$10,2,FALSE)</f>
        <v>OCI</v>
      </c>
      <c r="AK91" s="7" t="s">
        <v>574</v>
      </c>
      <c r="AL91" s="19"/>
      <c r="AM91" s="1"/>
      <c r="AN91" s="1"/>
      <c r="AO91" s="1"/>
      <c r="AP91" s="1"/>
      <c r="AQ91" s="1"/>
      <c r="AR91" s="1"/>
      <c r="AS91" s="1"/>
      <c r="AT91" s="1"/>
      <c r="AU91" s="1"/>
      <c r="AV91" s="1"/>
      <c r="AW91" s="1"/>
      <c r="AX91" s="1"/>
      <c r="AY91" s="1"/>
      <c r="AZ91" s="1"/>
      <c r="BA91" s="1"/>
      <c r="BB91" s="1"/>
      <c r="BC91" s="1"/>
    </row>
    <row r="92" spans="1:55" ht="105">
      <c r="A92" s="1"/>
      <c r="B92" s="7" t="s">
        <v>345</v>
      </c>
      <c r="C92" s="24" t="str">
        <f>VLOOKUP($B92,[14]Listas!$A$2:$B$5,2,FALSE)</f>
        <v>PerUno</v>
      </c>
      <c r="D92" s="7" t="s">
        <v>346</v>
      </c>
      <c r="E92" s="24" t="str">
        <f>VLOOKUP($D92,[14]Listas!$E$2:$F$11,2,FALSE)</f>
        <v>ObjUno</v>
      </c>
      <c r="F92" s="7" t="s">
        <v>347</v>
      </c>
      <c r="G92" s="7" t="s">
        <v>204</v>
      </c>
      <c r="H92" s="7"/>
      <c r="I92" s="7"/>
      <c r="J92" s="7" t="s">
        <v>204</v>
      </c>
      <c r="K92" s="7"/>
      <c r="L92" s="7"/>
      <c r="M92" s="7" t="s">
        <v>204</v>
      </c>
      <c r="N92" s="7" t="s">
        <v>424</v>
      </c>
      <c r="O92" s="7"/>
      <c r="P92" s="7"/>
      <c r="Q92" s="7"/>
      <c r="R92" s="7"/>
      <c r="S92" s="7" t="s">
        <v>204</v>
      </c>
      <c r="T92" s="7" t="s">
        <v>575</v>
      </c>
      <c r="U92" s="7"/>
      <c r="V92" s="7"/>
      <c r="W92" s="7" t="s">
        <v>576</v>
      </c>
      <c r="X92" s="7" t="s">
        <v>572</v>
      </c>
      <c r="Y92" s="7" t="s">
        <v>133</v>
      </c>
      <c r="Z92" s="209" t="s">
        <v>1085</v>
      </c>
      <c r="AA92" s="209" t="s">
        <v>1086</v>
      </c>
      <c r="AB92" s="210" t="s">
        <v>1087</v>
      </c>
      <c r="AC92" s="7" t="s">
        <v>573</v>
      </c>
      <c r="AD92" s="7"/>
      <c r="AE92" s="9">
        <v>44958</v>
      </c>
      <c r="AF92" s="9">
        <v>45275</v>
      </c>
      <c r="AG92" s="210" t="s">
        <v>531</v>
      </c>
      <c r="AH92" s="8">
        <v>100</v>
      </c>
      <c r="AI92" s="7" t="s">
        <v>133</v>
      </c>
      <c r="AJ92" s="251" t="str">
        <f>VLOOKUP($AI92,[14]Listas!$AB$1:$AC$10,2,FALSE)</f>
        <v>OCI</v>
      </c>
      <c r="AK92" s="7" t="s">
        <v>574</v>
      </c>
      <c r="AL92" s="19"/>
      <c r="AM92" s="1"/>
      <c r="AN92" s="1"/>
      <c r="AO92" s="1"/>
      <c r="AP92" s="1"/>
      <c r="AQ92" s="1"/>
      <c r="AR92" s="1"/>
      <c r="AS92" s="1"/>
      <c r="AT92" s="1"/>
      <c r="AU92" s="1"/>
      <c r="AV92" s="1"/>
      <c r="AW92" s="1"/>
      <c r="AX92" s="1"/>
      <c r="AY92" s="1"/>
      <c r="AZ92" s="1"/>
      <c r="BA92" s="1"/>
      <c r="BB92" s="1"/>
      <c r="BC92" s="1"/>
    </row>
    <row r="93" spans="1:55" ht="105">
      <c r="A93" s="1"/>
      <c r="B93" s="7" t="s">
        <v>345</v>
      </c>
      <c r="C93" s="24" t="str">
        <f>VLOOKUP($B93,[14]Listas!$A$2:$B$5,2,FALSE)</f>
        <v>PerUno</v>
      </c>
      <c r="D93" s="7" t="s">
        <v>357</v>
      </c>
      <c r="E93" s="24" t="str">
        <f>VLOOKUP($D93,[14]Listas!$E$2:$F$11,2,FALSE)</f>
        <v>ObjDos</v>
      </c>
      <c r="F93" s="7" t="s">
        <v>358</v>
      </c>
      <c r="G93" s="7" t="s">
        <v>204</v>
      </c>
      <c r="H93" s="7"/>
      <c r="I93" s="7"/>
      <c r="J93" s="7"/>
      <c r="K93" s="7"/>
      <c r="L93" s="7"/>
      <c r="M93" s="7"/>
      <c r="N93" s="7"/>
      <c r="O93" s="7" t="s">
        <v>204</v>
      </c>
      <c r="P93" s="7" t="s">
        <v>257</v>
      </c>
      <c r="Q93" s="7"/>
      <c r="R93" s="7"/>
      <c r="S93" s="7" t="s">
        <v>204</v>
      </c>
      <c r="T93" s="7" t="s">
        <v>575</v>
      </c>
      <c r="U93" s="7" t="s">
        <v>204</v>
      </c>
      <c r="V93" s="7" t="s">
        <v>372</v>
      </c>
      <c r="W93" s="209" t="s">
        <v>577</v>
      </c>
      <c r="X93" s="209" t="s">
        <v>572</v>
      </c>
      <c r="Y93" s="209" t="s">
        <v>133</v>
      </c>
      <c r="Z93" s="209" t="s">
        <v>1088</v>
      </c>
      <c r="AA93" s="209" t="s">
        <v>1089</v>
      </c>
      <c r="AB93" s="210" t="s">
        <v>1090</v>
      </c>
      <c r="AC93" s="209" t="s">
        <v>573</v>
      </c>
      <c r="AD93" s="209"/>
      <c r="AE93" s="212">
        <v>44958</v>
      </c>
      <c r="AF93" s="212">
        <v>45275</v>
      </c>
      <c r="AG93" s="210" t="s">
        <v>531</v>
      </c>
      <c r="AH93" s="210">
        <v>100</v>
      </c>
      <c r="AI93" s="209" t="s">
        <v>133</v>
      </c>
      <c r="AJ93" s="251" t="str">
        <f>VLOOKUP($AI93,[14]Listas!$AB$1:$AC$10,2,FALSE)</f>
        <v>OCI</v>
      </c>
      <c r="AK93" s="209" t="s">
        <v>574</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selectLockedCells="1" selectUnlockedCells="1"/>
  <autoFilter ref="A9:BC181"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8" type="noConversion"/>
  <conditionalFormatting sqref="AH10:AH55">
    <cfRule type="expression" dxfId="16" priority="6">
      <formula>$Z10&lt;&gt;""</formula>
    </cfRule>
  </conditionalFormatting>
  <conditionalFormatting sqref="AH58">
    <cfRule type="expression" dxfId="15" priority="30">
      <formula>$Z58&lt;&gt;""</formula>
    </cfRule>
  </conditionalFormatting>
  <conditionalFormatting sqref="AH61:AH181">
    <cfRule type="expression" dxfId="14" priority="1">
      <formula>$Z61&lt;&gt;""</formula>
    </cfRule>
  </conditionalFormatting>
  <dataValidations xWindow="316" yWindow="593" count="15">
    <dataValidation type="list" allowBlank="1" showErrorMessage="1" sqref="F95:F113 F117:F144 F157:F181 G53:U53 F10:F53 F85:F93 K56:K57 F61:F82"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S54:S181 U54:U181 M54:M181 Q54:Q181 O54:O181 G54:K68"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578</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580</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135" t="s">
        <v>204</v>
      </c>
      <c r="H10" s="136"/>
      <c r="I10" s="136"/>
      <c r="J10" s="136"/>
      <c r="K10" s="136"/>
      <c r="L10" s="131"/>
      <c r="M10" s="136"/>
      <c r="N10" s="131"/>
      <c r="O10" s="136"/>
      <c r="P10" s="131"/>
      <c r="Q10" s="136"/>
      <c r="R10" s="131"/>
      <c r="S10" s="135" t="s">
        <v>204</v>
      </c>
      <c r="T10" s="136" t="s">
        <v>581</v>
      </c>
      <c r="U10" s="136"/>
      <c r="V10" s="131"/>
      <c r="W10" s="319" t="s">
        <v>1174</v>
      </c>
      <c r="X10" s="138" t="s">
        <v>415</v>
      </c>
      <c r="Y10" s="138" t="s">
        <v>0</v>
      </c>
      <c r="Z10" s="137" t="s">
        <v>582</v>
      </c>
      <c r="AA10" s="139" t="s">
        <v>583</v>
      </c>
      <c r="AB10" s="140" t="s">
        <v>467</v>
      </c>
      <c r="AC10" s="109" t="s">
        <v>456</v>
      </c>
      <c r="AD10" s="141" t="s">
        <v>584</v>
      </c>
      <c r="AE10" s="142">
        <v>44927</v>
      </c>
      <c r="AF10" s="142">
        <v>45290</v>
      </c>
      <c r="AG10" s="140"/>
      <c r="AH10" s="140">
        <v>100</v>
      </c>
      <c r="AI10" s="143" t="s">
        <v>0</v>
      </c>
      <c r="AJ10" s="143" t="str">
        <f>VLOOKUP($AI10,[10]Listas!$AB$1:$AC$10,2,FALSE)</f>
        <v>DAF</v>
      </c>
      <c r="AK10" s="143" t="s">
        <v>585</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345</v>
      </c>
      <c r="C11" s="134" t="str">
        <f>VLOOKUP($B11,[16]Listas!$A$2:$B$5,2,FALSE)</f>
        <v>PerUno</v>
      </c>
      <c r="D11" s="131" t="s">
        <v>346</v>
      </c>
      <c r="E11" s="134" t="str">
        <f>VLOOKUP($D11,[16]Listas!$E$2:$F$11,2,FALSE)</f>
        <v>ObjUno</v>
      </c>
      <c r="F11" s="131" t="s">
        <v>347</v>
      </c>
      <c r="G11" s="135" t="s">
        <v>204</v>
      </c>
      <c r="H11" s="136"/>
      <c r="I11" s="136"/>
      <c r="J11" s="136"/>
      <c r="K11" s="136"/>
      <c r="L11" s="131"/>
      <c r="M11" s="136"/>
      <c r="N11" s="131"/>
      <c r="O11" s="136"/>
      <c r="P11" s="131"/>
      <c r="Q11" s="136"/>
      <c r="R11" s="131"/>
      <c r="S11" s="135" t="s">
        <v>204</v>
      </c>
      <c r="T11" s="136" t="s">
        <v>581</v>
      </c>
      <c r="U11" s="136"/>
      <c r="V11" s="131"/>
      <c r="W11" s="319" t="s">
        <v>586</v>
      </c>
      <c r="X11" s="138" t="s">
        <v>415</v>
      </c>
      <c r="Y11" s="138" t="s">
        <v>0</v>
      </c>
      <c r="Z11" s="302" t="s">
        <v>1175</v>
      </c>
      <c r="AA11" s="139" t="s">
        <v>587</v>
      </c>
      <c r="AB11" s="140" t="s">
        <v>588</v>
      </c>
      <c r="AC11" s="109" t="s">
        <v>456</v>
      </c>
      <c r="AD11" s="141" t="s">
        <v>584</v>
      </c>
      <c r="AE11" s="142">
        <v>44927</v>
      </c>
      <c r="AF11" s="142">
        <v>45290</v>
      </c>
      <c r="AG11" s="140"/>
      <c r="AH11" s="140">
        <v>100</v>
      </c>
      <c r="AI11" s="143" t="s">
        <v>0</v>
      </c>
      <c r="AJ11" s="143" t="str">
        <f>VLOOKUP($AI11,[10]Listas!$AB$1:$AC$10,2,FALSE)</f>
        <v>DAF</v>
      </c>
      <c r="AK11" s="143" t="s">
        <v>585</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345</v>
      </c>
      <c r="C12" s="134" t="str">
        <f>VLOOKUP($B12,[16]Listas!$A$2:$B$5,2,FALSE)</f>
        <v>PerUno</v>
      </c>
      <c r="D12" s="131" t="s">
        <v>346</v>
      </c>
      <c r="E12" s="134" t="str">
        <f>VLOOKUP($D12,[16]Listas!$E$2:$F$11,2,FALSE)</f>
        <v>ObjUno</v>
      </c>
      <c r="F12" s="131" t="s">
        <v>347</v>
      </c>
      <c r="G12" s="135" t="s">
        <v>204</v>
      </c>
      <c r="H12" s="136"/>
      <c r="I12" s="136"/>
      <c r="J12" s="136"/>
      <c r="K12" s="136"/>
      <c r="L12" s="131"/>
      <c r="M12" s="136"/>
      <c r="N12" s="131"/>
      <c r="O12" s="136"/>
      <c r="P12" s="131"/>
      <c r="Q12" s="136"/>
      <c r="R12" s="131"/>
      <c r="S12" s="135" t="s">
        <v>204</v>
      </c>
      <c r="T12" s="136" t="s">
        <v>581</v>
      </c>
      <c r="U12" s="136"/>
      <c r="V12" s="131"/>
      <c r="W12" s="137" t="s">
        <v>589</v>
      </c>
      <c r="X12" s="138" t="s">
        <v>415</v>
      </c>
      <c r="Y12" s="138" t="s">
        <v>0</v>
      </c>
      <c r="Z12" s="137" t="s">
        <v>590</v>
      </c>
      <c r="AA12" s="139" t="s">
        <v>591</v>
      </c>
      <c r="AB12" s="140" t="s">
        <v>592</v>
      </c>
      <c r="AC12" s="109" t="s">
        <v>456</v>
      </c>
      <c r="AD12" s="141" t="s">
        <v>584</v>
      </c>
      <c r="AE12" s="142">
        <v>44927</v>
      </c>
      <c r="AF12" s="142">
        <v>45290</v>
      </c>
      <c r="AG12" s="140"/>
      <c r="AH12" s="140">
        <v>100</v>
      </c>
      <c r="AI12" s="143" t="s">
        <v>0</v>
      </c>
      <c r="AJ12" s="143" t="str">
        <f>VLOOKUP($AI12,[10]Listas!$AB$1:$AC$10,2,FALSE)</f>
        <v>DAF</v>
      </c>
      <c r="AK12" s="143" t="s">
        <v>585</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4YYfIT67v1lypu/0aqXfcnZhjPtUPZBe6Lat6aW5YEgGsjrZQpDYbLVg521BwO1pijDoI4OWQiQAAgyvbFcIg==" saltValue="4ynoVWdbmyE0+Inwck2OE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13"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593</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75">
      <c r="A10" s="133"/>
      <c r="B10" s="131" t="s">
        <v>449</v>
      </c>
      <c r="C10" s="134" t="str">
        <f>VLOOKUP($B10,[16]Listas!$A$2:$B$5,2,FALSE)</f>
        <v>PerTres</v>
      </c>
      <c r="D10" s="109" t="s">
        <v>450</v>
      </c>
      <c r="E10" s="110" t="str">
        <f>VLOOKUP($D10,[16]Listas!$E$2:$F$11,2,FALSE)</f>
        <v>ObjNueve</v>
      </c>
      <c r="F10" s="109" t="s">
        <v>451</v>
      </c>
      <c r="G10" s="135" t="s">
        <v>204</v>
      </c>
      <c r="H10" s="136"/>
      <c r="I10" s="136"/>
      <c r="J10" s="136"/>
      <c r="K10" s="136"/>
      <c r="L10" s="131"/>
      <c r="M10" s="136"/>
      <c r="N10" s="131"/>
      <c r="O10" s="136"/>
      <c r="P10" s="131"/>
      <c r="Q10" s="136"/>
      <c r="R10" s="131"/>
      <c r="S10" s="135" t="s">
        <v>204</v>
      </c>
      <c r="T10" s="136" t="s">
        <v>594</v>
      </c>
      <c r="U10" s="136"/>
      <c r="V10" s="131"/>
      <c r="W10" s="137" t="s">
        <v>595</v>
      </c>
      <c r="X10" s="138" t="s">
        <v>415</v>
      </c>
      <c r="Y10" s="138" t="s">
        <v>0</v>
      </c>
      <c r="Z10" s="137" t="s">
        <v>596</v>
      </c>
      <c r="AA10" s="139" t="s">
        <v>597</v>
      </c>
      <c r="AB10" s="140" t="s">
        <v>598</v>
      </c>
      <c r="AC10" s="109" t="s">
        <v>472</v>
      </c>
      <c r="AD10" s="141" t="s">
        <v>599</v>
      </c>
      <c r="AE10" s="142">
        <v>44927</v>
      </c>
      <c r="AF10" s="142">
        <v>45290</v>
      </c>
      <c r="AG10" s="140"/>
      <c r="AH10" s="140">
        <v>100</v>
      </c>
      <c r="AI10" s="143" t="s">
        <v>0</v>
      </c>
      <c r="AJ10" s="143" t="str">
        <f>VLOOKUP($AI10,[10]Listas!$AB$1:$AC$10,2,FALSE)</f>
        <v>DAF</v>
      </c>
      <c r="AK10" s="143" t="s">
        <v>474</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12UiPOF2/hmWztfnaReMApvJApIRmVBwsg63ynjxzhbdMsFCDtp/6UjEgI+8Mky5J3mXHMnLg7C+u/ohYXX4VA==" saltValue="zhBOF4mD2bALsQO3BPYAdQ==" spinCount="100000" sheet="1" objects="1" scenario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600</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195">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602</v>
      </c>
      <c r="X10" s="149" t="s">
        <v>415</v>
      </c>
      <c r="Y10" s="149" t="s">
        <v>0</v>
      </c>
      <c r="Z10" s="149" t="s">
        <v>603</v>
      </c>
      <c r="AA10" s="83" t="s">
        <v>604</v>
      </c>
      <c r="AB10" s="150" t="s">
        <v>605</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XN4jYBXwORhsO2yZJ1cXiomvyGlvWo3nl0333juuyhRRx+e3rEkr/JfLNJvAvljAXgptY164lspTP9+kNhhl5Q==" saltValue="EQaepLB4or6g7oD9e0jKw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2" zoomScale="87" zoomScaleNormal="87" workbookViewId="0">
      <selection activeCell="B2" sqref="B2:D5"/>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607</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106.5" customHeight="1">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608</v>
      </c>
      <c r="X10" s="149" t="s">
        <v>415</v>
      </c>
      <c r="Y10" s="149" t="s">
        <v>0</v>
      </c>
      <c r="Z10" s="149" t="s">
        <v>609</v>
      </c>
      <c r="AA10" s="83" t="s">
        <v>610</v>
      </c>
      <c r="AB10" s="150" t="s">
        <v>611</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cXEoWz2brfxsNVU2UrXqSpo7tJy1J5yZTFDK3j287fw1Oss8yPWiP5MrQo5WTUONPQc1AH088HPUdZGrKXwH0Q==" saltValue="D78xQQT8v9yg20mt6sJ6F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1" sqref="B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62"/>
      <c r="C2" s="363"/>
      <c r="D2" s="363"/>
      <c r="E2" s="155"/>
      <c r="F2" s="369" t="s">
        <v>157</v>
      </c>
      <c r="G2" s="369" t="s">
        <v>158</v>
      </c>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64"/>
      <c r="C3" s="365"/>
      <c r="D3" s="366"/>
      <c r="E3" s="159"/>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64"/>
      <c r="C4" s="365"/>
      <c r="D4" s="366"/>
      <c r="E4" s="159"/>
      <c r="F4" s="370" t="s">
        <v>162</v>
      </c>
      <c r="G4" s="372" t="s">
        <v>612</v>
      </c>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67"/>
      <c r="C5" s="368"/>
      <c r="D5" s="368"/>
      <c r="E5" s="164"/>
      <c r="F5" s="371"/>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60" t="s">
        <v>167</v>
      </c>
      <c r="C8" s="169"/>
      <c r="D8" s="360" t="s">
        <v>168</v>
      </c>
      <c r="E8" s="170"/>
      <c r="F8" s="360" t="s">
        <v>169</v>
      </c>
      <c r="G8" s="374" t="s">
        <v>170</v>
      </c>
      <c r="H8" s="375"/>
      <c r="I8" s="375"/>
      <c r="J8" s="375"/>
      <c r="K8" s="375"/>
      <c r="L8" s="375"/>
      <c r="M8" s="375"/>
      <c r="N8" s="375"/>
      <c r="O8" s="375"/>
      <c r="P8" s="375"/>
      <c r="Q8" s="375"/>
      <c r="R8" s="375"/>
      <c r="S8" s="375"/>
      <c r="T8" s="375"/>
      <c r="U8" s="375"/>
      <c r="V8" s="376"/>
      <c r="W8" s="360" t="s">
        <v>171</v>
      </c>
      <c r="X8" s="360" t="s">
        <v>172</v>
      </c>
      <c r="Y8" s="360" t="s">
        <v>173</v>
      </c>
      <c r="Z8" s="360" t="s">
        <v>174</v>
      </c>
      <c r="AA8" s="360" t="s">
        <v>175</v>
      </c>
      <c r="AB8" s="360" t="s">
        <v>176</v>
      </c>
      <c r="AC8" s="360" t="s">
        <v>177</v>
      </c>
      <c r="AD8" s="360" t="s">
        <v>178</v>
      </c>
      <c r="AE8" s="360" t="s">
        <v>179</v>
      </c>
      <c r="AF8" s="377" t="s">
        <v>180</v>
      </c>
      <c r="AG8" s="360" t="s">
        <v>181</v>
      </c>
      <c r="AH8" s="377" t="s">
        <v>182</v>
      </c>
      <c r="AI8" s="377" t="s">
        <v>183</v>
      </c>
      <c r="AJ8" s="171"/>
      <c r="AK8" s="377"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61"/>
      <c r="C9" s="173"/>
      <c r="D9" s="361"/>
      <c r="E9" s="174"/>
      <c r="F9" s="361"/>
      <c r="G9" s="175" t="s">
        <v>186</v>
      </c>
      <c r="H9" s="106" t="s">
        <v>579</v>
      </c>
      <c r="I9" s="106" t="s">
        <v>580</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61"/>
      <c r="X9" s="361"/>
      <c r="Y9" s="361"/>
      <c r="Z9" s="361"/>
      <c r="AA9" s="361"/>
      <c r="AB9" s="361"/>
      <c r="AC9" s="361"/>
      <c r="AD9" s="361"/>
      <c r="AE9" s="361"/>
      <c r="AF9" s="378"/>
      <c r="AG9" s="361"/>
      <c r="AH9" s="378"/>
      <c r="AI9" s="378"/>
      <c r="AJ9" s="177"/>
      <c r="AK9" s="378"/>
      <c r="AL9" s="168"/>
      <c r="AM9" s="168"/>
      <c r="AN9" s="168"/>
      <c r="AO9" s="168"/>
      <c r="AP9" s="168"/>
      <c r="AQ9" s="168"/>
      <c r="AR9" s="168"/>
      <c r="AS9" s="168"/>
      <c r="AT9" s="168"/>
      <c r="AU9" s="168"/>
      <c r="AV9" s="168"/>
      <c r="AW9" s="168"/>
      <c r="AX9" s="168"/>
      <c r="AY9" s="168"/>
      <c r="AZ9" s="168"/>
      <c r="BA9" s="168"/>
      <c r="BB9" s="168"/>
      <c r="BC9" s="168"/>
    </row>
    <row r="10" spans="1:55" ht="150">
      <c r="A10" s="152"/>
      <c r="B10" s="109" t="s">
        <v>345</v>
      </c>
      <c r="C10" s="110" t="str">
        <f>VLOOKUP($B10,[17]Listas!$A$2:$B$5,2,FALSE)</f>
        <v>PerUno</v>
      </c>
      <c r="D10" s="109" t="s">
        <v>346</v>
      </c>
      <c r="E10" s="110" t="str">
        <f>VLOOKUP($D10,[17]Listas!$E$2:$F$11,2,FALSE)</f>
        <v>ObjUno</v>
      </c>
      <c r="F10" s="109" t="s">
        <v>347</v>
      </c>
      <c r="G10" s="112" t="s">
        <v>204</v>
      </c>
      <c r="H10" s="178"/>
      <c r="I10" s="178"/>
      <c r="J10" s="178"/>
      <c r="K10" s="178"/>
      <c r="L10" s="178"/>
      <c r="M10" s="178" t="s">
        <v>204</v>
      </c>
      <c r="N10" s="179" t="s">
        <v>424</v>
      </c>
      <c r="O10" s="179"/>
      <c r="P10" s="179"/>
      <c r="Q10" s="179"/>
      <c r="R10" s="178"/>
      <c r="S10" s="180" t="s">
        <v>204</v>
      </c>
      <c r="T10" s="181" t="s">
        <v>613</v>
      </c>
      <c r="U10" s="182"/>
      <c r="V10" s="179"/>
      <c r="W10" s="181" t="s">
        <v>614</v>
      </c>
      <c r="X10" s="181" t="s">
        <v>415</v>
      </c>
      <c r="Y10" s="181" t="s">
        <v>0</v>
      </c>
      <c r="Z10" s="181" t="s">
        <v>615</v>
      </c>
      <c r="AA10" s="181" t="s">
        <v>616</v>
      </c>
      <c r="AB10" s="183" t="s">
        <v>617</v>
      </c>
      <c r="AC10" s="181" t="s">
        <v>430</v>
      </c>
      <c r="AD10" s="181" t="s">
        <v>606</v>
      </c>
      <c r="AE10" s="132">
        <v>44927</v>
      </c>
      <c r="AF10" s="117">
        <v>45291</v>
      </c>
      <c r="AG10" s="178"/>
      <c r="AH10" s="178">
        <v>100</v>
      </c>
      <c r="AI10" s="184" t="s">
        <v>0</v>
      </c>
      <c r="AJ10" s="184" t="str">
        <f>VLOOKUP($AI10,[2]Listas!$AB$1:$AC$10,2,FALSE)</f>
        <v>DAF</v>
      </c>
      <c r="AK10" s="184" t="s">
        <v>432</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u+770UqELgGfuHRAzgzfXibR35yZCKKBLn0MOtmQXaPMD4rvv8pJyWLDeSW4TE2lBitk5sH2Vd8zatbAl+27jg==" saltValue="8UlDxzRXCvI9nJI315eEq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W10" sqref="W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618</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105">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619</v>
      </c>
      <c r="U10" s="203"/>
      <c r="V10" s="201"/>
      <c r="W10" s="149" t="s">
        <v>620</v>
      </c>
      <c r="X10" s="149" t="s">
        <v>415</v>
      </c>
      <c r="Y10" s="149" t="s">
        <v>0</v>
      </c>
      <c r="Z10" s="149" t="s">
        <v>621</v>
      </c>
      <c r="AA10" s="83" t="s">
        <v>622</v>
      </c>
      <c r="AB10" s="150" t="s">
        <v>623</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146" t="s">
        <v>204</v>
      </c>
      <c r="T11" s="149" t="s">
        <v>619</v>
      </c>
      <c r="U11" s="148"/>
      <c r="V11" s="125"/>
      <c r="W11" s="149" t="s">
        <v>624</v>
      </c>
      <c r="X11" s="149" t="s">
        <v>415</v>
      </c>
      <c r="Y11" s="149" t="s">
        <v>0</v>
      </c>
      <c r="Z11" s="149" t="s">
        <v>625</v>
      </c>
      <c r="AA11" s="130" t="s">
        <v>626</v>
      </c>
      <c r="AB11" s="150" t="s">
        <v>623</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0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146" t="s">
        <v>204</v>
      </c>
      <c r="T12" s="149" t="s">
        <v>619</v>
      </c>
      <c r="U12" s="148"/>
      <c r="V12" s="125"/>
      <c r="W12" s="149" t="s">
        <v>627</v>
      </c>
      <c r="X12" s="149" t="s">
        <v>415</v>
      </c>
      <c r="Y12" s="149" t="s">
        <v>0</v>
      </c>
      <c r="Z12" s="149" t="s">
        <v>628</v>
      </c>
      <c r="AA12" s="130" t="s">
        <v>629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5">
      <c r="A13" s="82"/>
      <c r="B13" s="131" t="s">
        <v>345</v>
      </c>
      <c r="C13" s="134" t="str">
        <f>VLOOKUP($B13,[16]Listas!$A$2:$B$5,2,FALSE)</f>
        <v>PerUno</v>
      </c>
      <c r="D13" s="131" t="s">
        <v>346</v>
      </c>
      <c r="E13" s="134" t="str">
        <f>VLOOKUP($D13,[16]Listas!$E$2:$F$11,2,FALSE)</f>
        <v>ObjUno</v>
      </c>
      <c r="F13" s="131" t="s">
        <v>347</v>
      </c>
      <c r="G13" s="112" t="s">
        <v>204</v>
      </c>
      <c r="H13" s="112"/>
      <c r="I13" s="112"/>
      <c r="J13" s="112"/>
      <c r="K13" s="112"/>
      <c r="L13" s="112"/>
      <c r="M13" s="112" t="s">
        <v>204</v>
      </c>
      <c r="N13" s="125" t="s">
        <v>424</v>
      </c>
      <c r="O13" s="125"/>
      <c r="P13" s="125"/>
      <c r="Q13" s="125"/>
      <c r="R13" s="112"/>
      <c r="S13" s="146" t="s">
        <v>204</v>
      </c>
      <c r="T13" s="149" t="s">
        <v>619</v>
      </c>
      <c r="U13" s="148"/>
      <c r="V13" s="125"/>
      <c r="W13" s="149" t="s">
        <v>631</v>
      </c>
      <c r="X13" s="149" t="s">
        <v>415</v>
      </c>
      <c r="Y13" s="149" t="s">
        <v>0</v>
      </c>
      <c r="Z13" s="149" t="s">
        <v>632</v>
      </c>
      <c r="AA13" s="130" t="s">
        <v>633</v>
      </c>
      <c r="AB13" s="150" t="s">
        <v>630</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05">
      <c r="A14" s="82"/>
      <c r="B14" s="131" t="s">
        <v>345</v>
      </c>
      <c r="C14" s="134" t="str">
        <f>VLOOKUP($B14,[16]Listas!$A$2:$B$5,2,FALSE)</f>
        <v>PerUno</v>
      </c>
      <c r="D14" s="131" t="s">
        <v>346</v>
      </c>
      <c r="E14" s="134" t="str">
        <f>VLOOKUP($D14,[16]Listas!$E$2:$F$11,2,FALSE)</f>
        <v>ObjUno</v>
      </c>
      <c r="F14" s="131" t="s">
        <v>347</v>
      </c>
      <c r="G14" s="112" t="s">
        <v>204</v>
      </c>
      <c r="H14" s="109"/>
      <c r="I14" s="109"/>
      <c r="J14" s="109"/>
      <c r="K14" s="109"/>
      <c r="L14" s="109"/>
      <c r="M14" s="112" t="s">
        <v>204</v>
      </c>
      <c r="N14" s="109" t="s">
        <v>424</v>
      </c>
      <c r="O14" s="109"/>
      <c r="P14" s="109"/>
      <c r="Q14" s="109"/>
      <c r="R14" s="109"/>
      <c r="S14" s="112" t="s">
        <v>204</v>
      </c>
      <c r="T14" s="149" t="s">
        <v>619</v>
      </c>
      <c r="U14" s="109"/>
      <c r="V14" s="109"/>
      <c r="W14" s="149" t="s">
        <v>634</v>
      </c>
      <c r="X14" s="149" t="s">
        <v>415</v>
      </c>
      <c r="Y14" s="149" t="s">
        <v>0</v>
      </c>
      <c r="Z14" s="149" t="s">
        <v>635</v>
      </c>
      <c r="AA14" s="130" t="s">
        <v>636</v>
      </c>
      <c r="AB14" s="150" t="s">
        <v>630</v>
      </c>
      <c r="AC14" s="109" t="s">
        <v>430</v>
      </c>
      <c r="AD14" s="109" t="s">
        <v>606</v>
      </c>
      <c r="AE14" s="151">
        <v>44927</v>
      </c>
      <c r="AF14" s="151">
        <v>45291</v>
      </c>
      <c r="AG14" s="112"/>
      <c r="AH14" s="112">
        <v>100</v>
      </c>
      <c r="AI14" s="109" t="s">
        <v>0</v>
      </c>
      <c r="AJ14" s="109" t="str">
        <f>VLOOKUP($AI14,[17]Listas!$AB$1:$AC$10,2,FALSE)</f>
        <v>DAF</v>
      </c>
      <c r="AK14" s="109" t="s">
        <v>432</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345</v>
      </c>
      <c r="C15" s="134" t="str">
        <f>VLOOKUP($B15,[16]Listas!$A$2:$B$5,2,FALSE)</f>
        <v>PerUno</v>
      </c>
      <c r="D15" s="131" t="s">
        <v>346</v>
      </c>
      <c r="E15" s="134" t="str">
        <f>VLOOKUP($D15,[16]Listas!$E$2:$F$11,2,FALSE)</f>
        <v>ObjUno</v>
      </c>
      <c r="F15" s="131" t="s">
        <v>347</v>
      </c>
      <c r="G15" s="112" t="s">
        <v>204</v>
      </c>
      <c r="H15" s="109"/>
      <c r="I15" s="109"/>
      <c r="J15" s="109"/>
      <c r="K15" s="109"/>
      <c r="L15" s="109"/>
      <c r="M15" s="112" t="s">
        <v>204</v>
      </c>
      <c r="N15" s="109" t="s">
        <v>424</v>
      </c>
      <c r="O15" s="109"/>
      <c r="P15" s="109"/>
      <c r="Q15" s="109"/>
      <c r="R15" s="109"/>
      <c r="S15" s="112" t="s">
        <v>204</v>
      </c>
      <c r="T15" s="149" t="s">
        <v>619</v>
      </c>
      <c r="U15" s="109"/>
      <c r="V15" s="109"/>
      <c r="W15" s="109" t="s">
        <v>637</v>
      </c>
      <c r="X15" s="149" t="s">
        <v>415</v>
      </c>
      <c r="Y15" s="149" t="s">
        <v>0</v>
      </c>
      <c r="Z15" s="109" t="s">
        <v>638</v>
      </c>
      <c r="AA15" s="109" t="s">
        <v>639</v>
      </c>
      <c r="AB15" s="112" t="s">
        <v>640</v>
      </c>
      <c r="AC15" s="109" t="s">
        <v>430</v>
      </c>
      <c r="AD15" s="109" t="s">
        <v>606</v>
      </c>
      <c r="AE15" s="151">
        <v>45200</v>
      </c>
      <c r="AF15" s="151">
        <v>45291</v>
      </c>
      <c r="AG15" s="112"/>
      <c r="AH15" s="112">
        <v>100</v>
      </c>
      <c r="AI15" s="109" t="s">
        <v>0</v>
      </c>
      <c r="AJ15" s="109" t="str">
        <f>VLOOKUP($AI15,[17]Listas!$AB$1:$AC$10,2,FALSE)</f>
        <v>DAF</v>
      </c>
      <c r="AK15" s="109" t="s">
        <v>432</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345</v>
      </c>
      <c r="C16" s="134" t="str">
        <f>VLOOKUP($B16,[16]Listas!$A$2:$B$5,2,FALSE)</f>
        <v>PerUno</v>
      </c>
      <c r="D16" s="131" t="s">
        <v>346</v>
      </c>
      <c r="E16" s="134" t="str">
        <f>VLOOKUP($D16,[16]Listas!$E$2:$F$11,2,FALSE)</f>
        <v>ObjUno</v>
      </c>
      <c r="F16" s="131" t="s">
        <v>347</v>
      </c>
      <c r="G16" s="112" t="s">
        <v>204</v>
      </c>
      <c r="H16" s="109"/>
      <c r="I16" s="109"/>
      <c r="J16" s="109"/>
      <c r="K16" s="109"/>
      <c r="L16" s="109"/>
      <c r="M16" s="112" t="s">
        <v>204</v>
      </c>
      <c r="N16" s="109" t="s">
        <v>424</v>
      </c>
      <c r="O16" s="109"/>
      <c r="P16" s="109"/>
      <c r="Q16" s="109"/>
      <c r="R16" s="109"/>
      <c r="S16" s="112" t="s">
        <v>204</v>
      </c>
      <c r="T16" s="149" t="s">
        <v>619</v>
      </c>
      <c r="U16" s="109"/>
      <c r="V16" s="109"/>
      <c r="W16" s="109" t="s">
        <v>641</v>
      </c>
      <c r="X16" s="149" t="s">
        <v>415</v>
      </c>
      <c r="Y16" s="149" t="s">
        <v>0</v>
      </c>
      <c r="Z16" s="109" t="s">
        <v>642</v>
      </c>
      <c r="AA16" s="109" t="s">
        <v>643</v>
      </c>
      <c r="AB16" s="112" t="s">
        <v>644</v>
      </c>
      <c r="AC16" s="109" t="s">
        <v>430</v>
      </c>
      <c r="AD16" s="109" t="s">
        <v>606</v>
      </c>
      <c r="AE16" s="151">
        <v>44927</v>
      </c>
      <c r="AF16" s="151">
        <v>45291</v>
      </c>
      <c r="AG16" s="112"/>
      <c r="AH16" s="112">
        <v>100</v>
      </c>
      <c r="AI16" s="109" t="s">
        <v>0</v>
      </c>
      <c r="AJ16" s="109" t="str">
        <f>VLOOKUP($AI16,[17]Listas!$AB$1:$AC$10,2,FALSE)</f>
        <v>DAF</v>
      </c>
      <c r="AK16" s="109" t="s">
        <v>432</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345</v>
      </c>
      <c r="C17" s="134" t="str">
        <f>VLOOKUP($B17,[16]Listas!$A$2:$B$5,2,FALSE)</f>
        <v>PerUno</v>
      </c>
      <c r="D17" s="131" t="s">
        <v>346</v>
      </c>
      <c r="E17" s="134" t="str">
        <f>VLOOKUP($D17,[16]Listas!$E$2:$F$11,2,FALSE)</f>
        <v>ObjUno</v>
      </c>
      <c r="F17" s="131" t="s">
        <v>347</v>
      </c>
      <c r="G17" s="112" t="s">
        <v>204</v>
      </c>
      <c r="H17" s="109"/>
      <c r="I17" s="109"/>
      <c r="J17" s="109"/>
      <c r="K17" s="109"/>
      <c r="L17" s="109"/>
      <c r="M17" s="112" t="s">
        <v>204</v>
      </c>
      <c r="N17" s="109" t="s">
        <v>424</v>
      </c>
      <c r="O17" s="109"/>
      <c r="P17" s="109"/>
      <c r="Q17" s="109"/>
      <c r="R17" s="109"/>
      <c r="S17" s="112" t="s">
        <v>204</v>
      </c>
      <c r="T17" s="149" t="s">
        <v>619</v>
      </c>
      <c r="U17" s="109"/>
      <c r="V17" s="109"/>
      <c r="W17" s="109" t="s">
        <v>645</v>
      </c>
      <c r="X17" s="149" t="s">
        <v>415</v>
      </c>
      <c r="Y17" s="149" t="s">
        <v>0</v>
      </c>
      <c r="Z17" s="109" t="s">
        <v>646</v>
      </c>
      <c r="AA17" s="109" t="s">
        <v>647</v>
      </c>
      <c r="AB17" s="112" t="s">
        <v>648</v>
      </c>
      <c r="AC17" s="109" t="s">
        <v>430</v>
      </c>
      <c r="AD17" s="109" t="s">
        <v>606</v>
      </c>
      <c r="AE17" s="151">
        <v>44927</v>
      </c>
      <c r="AF17" s="151">
        <v>45291</v>
      </c>
      <c r="AG17" s="112"/>
      <c r="AH17" s="112">
        <v>100</v>
      </c>
      <c r="AI17" s="109" t="s">
        <v>0</v>
      </c>
      <c r="AJ17" s="109" t="str">
        <f>VLOOKUP($AI17,[17]Listas!$AB$1:$AC$10,2,FALSE)</f>
        <v>DAF</v>
      </c>
      <c r="AK17" s="109" t="s">
        <v>432</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649</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650</v>
      </c>
      <c r="U10" s="203"/>
      <c r="V10" s="201"/>
      <c r="W10" s="149" t="s">
        <v>651</v>
      </c>
      <c r="X10" s="149" t="s">
        <v>415</v>
      </c>
      <c r="Y10" s="149" t="s">
        <v>0</v>
      </c>
      <c r="Z10" s="149" t="s">
        <v>652</v>
      </c>
      <c r="AA10" s="83" t="s">
        <v>653</v>
      </c>
      <c r="AB10" s="150" t="s">
        <v>630</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202" t="s">
        <v>204</v>
      </c>
      <c r="T11" s="149" t="s">
        <v>650</v>
      </c>
      <c r="U11" s="148"/>
      <c r="V11" s="125"/>
      <c r="W11" s="149" t="s">
        <v>654</v>
      </c>
      <c r="X11" s="149" t="s">
        <v>415</v>
      </c>
      <c r="Y11" s="149" t="s">
        <v>0</v>
      </c>
      <c r="Z11" s="149" t="s">
        <v>655</v>
      </c>
      <c r="AA11" s="130" t="s">
        <v>656</v>
      </c>
      <c r="AB11" s="150" t="s">
        <v>630</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9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202" t="s">
        <v>204</v>
      </c>
      <c r="T12" s="149" t="s">
        <v>650</v>
      </c>
      <c r="U12" s="148"/>
      <c r="V12" s="125"/>
      <c r="W12" s="149" t="s">
        <v>657</v>
      </c>
      <c r="X12" s="149" t="s">
        <v>415</v>
      </c>
      <c r="Y12" s="149" t="s">
        <v>0</v>
      </c>
      <c r="Z12" s="149" t="s">
        <v>658</v>
      </c>
      <c r="AA12" s="130" t="s">
        <v>659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345</v>
      </c>
      <c r="C13" s="134" t="str">
        <f>VLOOKUP($B13,[16]Listas!$A$2:$B$5,2,FALSE)</f>
        <v>PerUno</v>
      </c>
      <c r="D13" s="131" t="s">
        <v>357</v>
      </c>
      <c r="E13" s="134" t="str">
        <f>VLOOKUP($D13,[16]Listas!$E$2:$F$11,2,FALSE)</f>
        <v>ObjDos</v>
      </c>
      <c r="F13" s="131" t="s">
        <v>358</v>
      </c>
      <c r="G13" s="112" t="s">
        <v>204</v>
      </c>
      <c r="H13" s="109"/>
      <c r="I13" s="109"/>
      <c r="J13" s="112" t="s">
        <v>204</v>
      </c>
      <c r="K13" s="109"/>
      <c r="L13" s="109"/>
      <c r="M13" s="112" t="s">
        <v>204</v>
      </c>
      <c r="N13" s="109" t="s">
        <v>424</v>
      </c>
      <c r="O13" s="109"/>
      <c r="P13" s="109"/>
      <c r="Q13" s="109"/>
      <c r="R13" s="109"/>
      <c r="S13" s="202" t="s">
        <v>204</v>
      </c>
      <c r="T13" s="149" t="s">
        <v>650</v>
      </c>
      <c r="U13" s="109"/>
      <c r="V13" s="109"/>
      <c r="W13" s="204" t="s">
        <v>660</v>
      </c>
      <c r="X13" s="204" t="s">
        <v>415</v>
      </c>
      <c r="Y13" s="204" t="s">
        <v>0</v>
      </c>
      <c r="Z13" s="204" t="s">
        <v>661</v>
      </c>
      <c r="AA13" s="204" t="s">
        <v>662</v>
      </c>
      <c r="AB13" s="205" t="s">
        <v>663</v>
      </c>
      <c r="AC13" s="204" t="s">
        <v>430</v>
      </c>
      <c r="AD13" s="204" t="s">
        <v>606</v>
      </c>
      <c r="AE13" s="206">
        <v>44927</v>
      </c>
      <c r="AF13" s="206">
        <v>45199</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kqpl5SDzZQvvRvilVg2XnDPRrSwxsP8B0VEvY5MSi+1ldrnIlHQz7EhmkQbq6NXtWQU8usKbk9BW1OToXP+EKQ==" saltValue="8gj7Q7AIno6ZhlX5VjeT7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ab3a01f40950ec7f4965e1a4c55491a">
  <xsd:schema xmlns:xsd="http://www.w3.org/2001/XMLSchema" xmlns:xs="http://www.w3.org/2001/XMLSchema" xmlns:p="http://schemas.microsoft.com/office/2006/metadata/properties" xmlns:ns2="5b63cd12-9a8a-4e54-be72-90651e442c90" targetNamespace="http://schemas.microsoft.com/office/2006/metadata/properties" ma:root="true" ma:fieldsID="cd923ebe7d0f3e1343b9ab0c8da9f6a3"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9FFB9F2-4B0E-4000-9021-D79ED3961385}"/>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2023-08-11T21:01:17Z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